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90" windowWidth="28740" windowHeight="7035" tabRatio="961" activeTab="0"/>
  </bookViews>
  <sheets>
    <sheet name="Titel" sheetId="1" r:id="rId1"/>
    <sheet name="Tab_10_1_1" sheetId="2" r:id="rId2"/>
    <sheet name="Tab_10_1_2" sheetId="3" r:id="rId3"/>
    <sheet name="Tab_10_1_3" sheetId="4" r:id="rId4"/>
    <sheet name="Tab_10_1_4" sheetId="5" r:id="rId5"/>
    <sheet name="Tab_10_1_5" sheetId="6" r:id="rId6"/>
    <sheet name="Tab_10_1_6" sheetId="7" r:id="rId7"/>
    <sheet name="Tab_10_1_6a" sheetId="8" r:id="rId8"/>
    <sheet name="Tab_10_1_6b" sheetId="9" r:id="rId9"/>
    <sheet name="Tab_10_1_7" sheetId="10" r:id="rId10"/>
    <sheet name="Tab_10_1_8" sheetId="11" r:id="rId11"/>
    <sheet name="Tab_10_1_9" sheetId="12" r:id="rId12"/>
    <sheet name="Tab_10_1_11" sheetId="13" r:id="rId13"/>
    <sheet name="Tab_10_2_1" sheetId="14" r:id="rId14"/>
    <sheet name="Tab_10_2_2" sheetId="15" r:id="rId15"/>
    <sheet name="Tab_10_2_3" sheetId="16" r:id="rId16"/>
    <sheet name="Tab_10_2_4" sheetId="17" r:id="rId17"/>
    <sheet name="Tab_10_2_5" sheetId="18" r:id="rId18"/>
    <sheet name="Tab_10_3_1" sheetId="19" r:id="rId19"/>
    <sheet name="Tab_10_3_2" sheetId="20" r:id="rId20"/>
    <sheet name="Tab_10_3_3" sheetId="21" r:id="rId21"/>
    <sheet name="Tab_10_3_4" sheetId="22" r:id="rId22"/>
    <sheet name="Tab_10_4_1" sheetId="23" r:id="rId23"/>
    <sheet name="Tab_10_4_2" sheetId="24" r:id="rId24"/>
    <sheet name="Tab_10_4_3" sheetId="25" r:id="rId25"/>
    <sheet name="Tab_10_4_4" sheetId="26" r:id="rId26"/>
    <sheet name="Tab_10_4_5" sheetId="27" r:id="rId27"/>
  </sheets>
  <definedNames>
    <definedName name="_xlnm.Print_Area" localSheetId="2">'Tab_10_1_2'!$A$1:$G$9</definedName>
    <definedName name="_xlnm.Print_Area" localSheetId="3">'Tab_10_1_3'!$A$1:$H$33</definedName>
    <definedName name="_xlnm.Print_Area" localSheetId="4">'Tab_10_1_4'!$A$1:$H$39</definedName>
    <definedName name="_xlnm.Print_Area" localSheetId="8">'Tab_10_1_6b'!$A$1:$G$12</definedName>
    <definedName name="_xlnm.Print_Area" localSheetId="9">'Tab_10_1_7'!$A$1:$F$27</definedName>
    <definedName name="_xlnm.Print_Area" localSheetId="10">'Tab_10_1_8'!$A$1:$I$21</definedName>
    <definedName name="_xlnm.Print_Area" localSheetId="15">'Tab_10_2_3'!$A$1:$C$18</definedName>
    <definedName name="_xlnm.Print_Area" localSheetId="16">'Tab_10_2_4'!$A$1:$D$17</definedName>
    <definedName name="_xlnm.Print_Area" localSheetId="20">'Tab_10_3_3'!$A$1:$E$24</definedName>
    <definedName name="_xlnm.Print_Area" localSheetId="22">'Tab_10_4_1'!$A$1:$M$29</definedName>
    <definedName name="_xlnm.Print_Area" localSheetId="23">'Tab_10_4_2'!$A$1:$M$27</definedName>
    <definedName name="_xlnm.Print_Area" localSheetId="24">'Tab_10_4_3'!$A$1:$E$14</definedName>
    <definedName name="_xlnm.Print_Area" localSheetId="25">'Tab_10_4_4'!$A$1:$F$15</definedName>
    <definedName name="_xlnm.Print_Area" localSheetId="26">'Tab_10_4_5'!$A$1:$E$26</definedName>
  </definedNames>
  <calcPr fullCalcOnLoad="1"/>
</workbook>
</file>

<file path=xl/sharedStrings.xml><?xml version="1.0" encoding="utf-8"?>
<sst xmlns="http://schemas.openxmlformats.org/spreadsheetml/2006/main" count="709" uniqueCount="304">
  <si>
    <t>10.1 Indikatoren der Allgemeinen Ausbildung</t>
  </si>
  <si>
    <t>Anzahl Schulkinder in Liechtenstein in der obligatorischen Schule</t>
  </si>
  <si>
    <t>Tabelle 10.1.1</t>
  </si>
  <si>
    <t>Total</t>
  </si>
  <si>
    <t>ISCED 1</t>
  </si>
  <si>
    <t>ISCED 2</t>
  </si>
  <si>
    <t>2003/04</t>
  </si>
  <si>
    <t>2004/05</t>
  </si>
  <si>
    <t>2005/06</t>
  </si>
  <si>
    <t>2006/07</t>
  </si>
  <si>
    <t>2007/08</t>
  </si>
  <si>
    <t>2008/09</t>
  </si>
  <si>
    <t>2009/10</t>
  </si>
  <si>
    <t>2010/11</t>
  </si>
  <si>
    <t>2011/12</t>
  </si>
  <si>
    <t>2012/13</t>
  </si>
  <si>
    <t>2013/14</t>
  </si>
  <si>
    <t>2014/15</t>
  </si>
  <si>
    <t>2015/16</t>
  </si>
  <si>
    <t>Erläuterung zur Tabelle:</t>
  </si>
  <si>
    <t>10. Bildungsindikatoren</t>
  </si>
  <si>
    <t>Tabelle 10.1.2</t>
  </si>
  <si>
    <t>Liechtenstein</t>
  </si>
  <si>
    <t>Schweiz</t>
  </si>
  <si>
    <t>Österreich</t>
  </si>
  <si>
    <t>Deutschland</t>
  </si>
  <si>
    <t>Luxemburg</t>
  </si>
  <si>
    <t>in %</t>
  </si>
  <si>
    <t>Schulklassengrösse</t>
  </si>
  <si>
    <t>Tabelle 10.1.3</t>
  </si>
  <si>
    <t>Anzahl
Klassen</t>
  </si>
  <si>
    <t>Anzahl
Schulkinder</t>
  </si>
  <si>
    <t>CH</t>
  </si>
  <si>
    <t>AT</t>
  </si>
  <si>
    <t>DE</t>
  </si>
  <si>
    <t>LU</t>
  </si>
  <si>
    <t>Primarschule (inkl. Kindergarten)</t>
  </si>
  <si>
    <t>Vaduz</t>
  </si>
  <si>
    <t>Triesen</t>
  </si>
  <si>
    <t>Balzers</t>
  </si>
  <si>
    <t>Triesenberg</t>
  </si>
  <si>
    <t>Schaan</t>
  </si>
  <si>
    <t>Planken</t>
  </si>
  <si>
    <t>Eschen</t>
  </si>
  <si>
    <t>Nendeln</t>
  </si>
  <si>
    <t>Mauren</t>
  </si>
  <si>
    <t>Schaanwald</t>
  </si>
  <si>
    <t>Gamprin</t>
  </si>
  <si>
    <t>Ruggell</t>
  </si>
  <si>
    <t>Schellenberg</t>
  </si>
  <si>
    <t>Oberschule</t>
  </si>
  <si>
    <t>Realschule</t>
  </si>
  <si>
    <t>Liecht. Gymnasium (1.-4. Klasse)</t>
  </si>
  <si>
    <t>Betreuungsverhältnis</t>
  </si>
  <si>
    <t>Tabelle 10.1.4</t>
  </si>
  <si>
    <t>Anzahl
Lehrer (VZÄ)</t>
  </si>
  <si>
    <t>Betreuungs-
verhältnis</t>
  </si>
  <si>
    <t>Sekundarstufe I (private)</t>
  </si>
  <si>
    <t>Gymnasium: Das Lehrpersonal am Liechtensteinischen Gymnasium kann nicht in Unter- und Oberstufe (ISCED 2 und ISCED 3) aufgeteilt werden und wird deshalb als Total ausgewiesen.</t>
  </si>
  <si>
    <t>Betreuungsverhältnis: Das Betreuungsverhältnis variiert nach Anzahl der SiR-Schüler.</t>
  </si>
  <si>
    <t>CH: Nur öffentliche Institutionen.</t>
  </si>
  <si>
    <t>Kulturelle Heterogenität an der obligatorischen Schule</t>
  </si>
  <si>
    <t>Tabelle 10.1.5</t>
  </si>
  <si>
    <t>Anteil sehr heterogener Klassen</t>
  </si>
  <si>
    <t>Schweiz 2009/10</t>
  </si>
  <si>
    <t>Sekundarstufe I</t>
  </si>
  <si>
    <t>Kulturell sehr heterogene Klassen: Als kulturell sehr heterogen gelten Klassen, deren Anteil Schüler mit fremder Nationalität und/oder Sprache mindestens 30% beträgt.</t>
  </si>
  <si>
    <t>Tabelle 10.1.6</t>
  </si>
  <si>
    <t>LI</t>
  </si>
  <si>
    <t>EU (28 Länder)</t>
  </si>
  <si>
    <t>.</t>
  </si>
  <si>
    <t>Anteil der Schulkinder an Sekundarschulen (ISCED 2), die zwei oder mehr Fremdsprachen erlernen</t>
  </si>
  <si>
    <t>Tabelle 10.1.6a</t>
  </si>
  <si>
    <t>LI: Mit der Umstellung auf die Kategorien ISCED 2011 gehört das Freiwillige 10. Schuljahr ab 2013/14 neu zur Stufe ISCED 3. In den Vorjahren war das Freiwillige 10. Schuljahr der Kategorie ISCED 2 zugeteilt, weshalb einige Schüler in der Berechnung des Indikators berücksichtigt wurden, die auf dieser Stufe nur eine Fremdsprache lernen.</t>
  </si>
  <si>
    <t>Tabelle 10.1.6b</t>
  </si>
  <si>
    <t>Überweisungsrate in Sonderschulen oder SiR-Betreuung</t>
  </si>
  <si>
    <t>Tabelle 10.1.7</t>
  </si>
  <si>
    <t>Gesamt</t>
  </si>
  <si>
    <t>Regelschulkinder</t>
  </si>
  <si>
    <t>SiS</t>
  </si>
  <si>
    <t>SiR</t>
  </si>
  <si>
    <t>Anzahl Pflichtschulkinder</t>
  </si>
  <si>
    <t>Anzahl Pflichtschulkinder mit Wohnsitz LI</t>
  </si>
  <si>
    <t>Anteil in % mit Wohnsitz LI</t>
  </si>
  <si>
    <t>Anzahl Pflichtschulkinder mit Wohnsitz CH, AT</t>
  </si>
  <si>
    <t>Anteil in % mit Wohnsitz CH, AT</t>
  </si>
  <si>
    <t>Geschlecht</t>
  </si>
  <si>
    <t>Wohnsitz LI</t>
  </si>
  <si>
    <t>Anteil Knaben %</t>
  </si>
  <si>
    <t>Anteil Mädchen %</t>
  </si>
  <si>
    <t>Wohnsitz CH, AT</t>
  </si>
  <si>
    <t>Staatsangehörigkeit</t>
  </si>
  <si>
    <t>Anteil LI %</t>
  </si>
  <si>
    <t>Anteil CH, AT, DE %</t>
  </si>
  <si>
    <t>Anteil Übrige %</t>
  </si>
  <si>
    <t xml:space="preserve">SiS: Sonderschulkind in Sonderschule. </t>
  </si>
  <si>
    <t>SiR: Sonderschulkind integriert in Regelklasse</t>
  </si>
  <si>
    <t>Anzahl Pflichtschulkinder: Berücksichtigt wurden Pflichtschulkinder an öffentlichen und privaten Schulen, inkl. der Sonderschule in Liechtenstein.</t>
  </si>
  <si>
    <t>IKDaZ: Die Schulkinder des IKDaZ wurden nicht berücksichtigt.</t>
  </si>
  <si>
    <t>Maturitätsquote</t>
  </si>
  <si>
    <t>Tabelle 10.1.8</t>
  </si>
  <si>
    <t>Gymnasiale Maturität</t>
  </si>
  <si>
    <t>Berufliche Maturität</t>
  </si>
  <si>
    <t>Fachmittelschulmaturität</t>
  </si>
  <si>
    <t>Fachmaturität</t>
  </si>
  <si>
    <t>Anteil der Bevölkerung mit mindestens einem Abschluss in der Sekundarstufe II
nach Altersgruppe</t>
  </si>
  <si>
    <t>Tabelle 10.1.9</t>
  </si>
  <si>
    <t>Altersgruppe</t>
  </si>
  <si>
    <t>25- bis 34-Jährige</t>
  </si>
  <si>
    <t>30- bis 34-Jährige</t>
  </si>
  <si>
    <t>35- bis 44-Jährige</t>
  </si>
  <si>
    <t>45- bis 54-Jährige</t>
  </si>
  <si>
    <t>55- bis 64-Jährige</t>
  </si>
  <si>
    <t>OECD-Durchschnitt</t>
  </si>
  <si>
    <t>Tabelle 10.1.11</t>
  </si>
  <si>
    <t>25- bis 64-Jährige</t>
  </si>
  <si>
    <t>10.2 Indikatoren der beruflichen Grundbildung</t>
  </si>
  <si>
    <t>Lehrabschlüsse und BMS-Abschlüsse nach Geschlecht</t>
  </si>
  <si>
    <t>Tabelle 10.2.1</t>
  </si>
  <si>
    <t>Lehrabsolventen</t>
  </si>
  <si>
    <t>davon mit BMS</t>
  </si>
  <si>
    <t>Anteil in %</t>
  </si>
  <si>
    <t xml:space="preserve">Total </t>
  </si>
  <si>
    <t>*</t>
  </si>
  <si>
    <t>Männer</t>
  </si>
  <si>
    <t>Frauen</t>
  </si>
  <si>
    <t>Öffentliche Ausgaben für die berufliche Grundbildung</t>
  </si>
  <si>
    <t>Tabelle 10.2.2</t>
  </si>
  <si>
    <t>Gesamtausgaben für die berufliche Grundbildung in Mio. CHF</t>
  </si>
  <si>
    <t>Anteil an den öffentlichen Bildungsausgaben in %</t>
  </si>
  <si>
    <t>Anteil an den öffentlichen Ausgaben in %</t>
  </si>
  <si>
    <t>Ausbildende Betriebe in Liechtenstein</t>
  </si>
  <si>
    <t>Tabelle 10.2.3</t>
  </si>
  <si>
    <t>Anteil Lehrstellen an Arbeitsstellen in Prozent</t>
  </si>
  <si>
    <t>Tabelle 10.2.4</t>
  </si>
  <si>
    <t>Anteil Lehrstellen an Arbeitsstellen: Der Wert wird aus dem Anteil der Lehrstellen am Total der Vollzeitäquivalente jener Arbeitsstätten berechnet, die Lernende ausbilden.</t>
  </si>
  <si>
    <t>Schweiz: Das BFS wechselte 2012 die Methodik zur Berechnung dieses Indikators. Vergleiche zu früheren Jahren können deshalb nicht mehr gemacht werden.</t>
  </si>
  <si>
    <t>Verbleibensquote im Betrieb nach dem Lehrabschluss</t>
  </si>
  <si>
    <t>Tabelle 10.2.5</t>
  </si>
  <si>
    <t>Verbleibensquote in %</t>
  </si>
  <si>
    <t xml:space="preserve">Schweiz </t>
  </si>
  <si>
    <t>Verbleibensquote: Als Verbliebene gelten Personen, die ein Jahr nach dem Lehrabschluss (Stichtag 31.12.) noch im Lehrbetrieb tätig sind.</t>
  </si>
  <si>
    <t>10.3 Finanzindikatoren</t>
  </si>
  <si>
    <t>Anteil der öffentlichen Bildungsausgaben am Bruttonationaleinkommen</t>
  </si>
  <si>
    <t>Tabelle 10.3.1</t>
  </si>
  <si>
    <t>2013 (ESVG 95)</t>
  </si>
  <si>
    <t>2013 (ESVG 2010)</t>
  </si>
  <si>
    <t>Anteil der öffentlichen Bildungsausgaben an den gesamten öffentlichen Ausgaben</t>
  </si>
  <si>
    <t>Tabelle 10.3.2</t>
  </si>
  <si>
    <t>Öffentliche Bildungsausgaben im Vergleich zur Schweiz, Kindergarten bis Sekundarstufe II</t>
  </si>
  <si>
    <t>Tabelle 10.3.3</t>
  </si>
  <si>
    <t>Bildungsausgaben pro Schulkind</t>
  </si>
  <si>
    <t>Obligatorische Schule</t>
  </si>
  <si>
    <t>Sekundarstufe I / allgemeinbildende Schulen</t>
  </si>
  <si>
    <t>Liechtensteinisches Gymnasium (Sekundarstufe I)</t>
  </si>
  <si>
    <t>Sonderschule (inkl. PTM)</t>
  </si>
  <si>
    <t>Sekundarstufe II / allgemeinbildende Schulen</t>
  </si>
  <si>
    <t>Liechtensteinisches Gymnasium (Sekundarstufe II)</t>
  </si>
  <si>
    <t>Freiwilliges 10. Schuljahr</t>
  </si>
  <si>
    <t>Liechtensteinische Berufsmittelschule</t>
  </si>
  <si>
    <t>Bildungsausgaben: In den Bildungsausgaben sind laufende Ausgaben und Investitionen enthalten (im Unterschied zu Tabelle 8.2.1).</t>
  </si>
  <si>
    <t>Liechtensteinisches Gymnasium: Bei der Berechnung der Schulkinder pro VZÄ sowie den Ausgaben des Liechtensteinischen Gymnasiums für die Sekundarstufe I (innerhalb der obligatorischen Schule) und die Sekundarstufe II werden die VZÄ des Liechtensteinischen Gymnasiums anhand der Schulkinder aufgeteilt.</t>
  </si>
  <si>
    <t>Sonderschule: In den Ausgaben der Sonderschule sind auch die Ausgaben für pädagogisch-therapeutische Massnahmen enthalten. Aus diesem Grund sind die Ausgaben pro Schulkind sehr hoch und entsprechen nicht den effektiven Kosten pro Schulkind in der Sonderschule.</t>
  </si>
  <si>
    <t>Tabelle 10.3.4</t>
  </si>
  <si>
    <t>in CHF</t>
  </si>
  <si>
    <t>Liechtenstein: Doppelzählungen sind möglich.</t>
  </si>
  <si>
    <t>Schweiz: Ab 2010 aufgrund der Individualerhebung keine Doppelzählungen der Stipendienbezüger innerhalb der jeweils betrachteten Schulstufe.</t>
  </si>
  <si>
    <t>10.4 Indikatoren zum Bildungsstand und zur Bildungsbeteiligung</t>
  </si>
  <si>
    <t>Tabelle 10.4.1</t>
  </si>
  <si>
    <t>Erwerbslosenquote der 25- bis 64-Jährigen nach Wohnland, Geschlecht und Bildungsstand</t>
  </si>
  <si>
    <t>Tabelle 10.4.2</t>
  </si>
  <si>
    <t>15- bis 29-jährige Personen, die weder in einer Ausbildung noch erwerbstätig sind</t>
  </si>
  <si>
    <t>Tabelle 10.4.3</t>
  </si>
  <si>
    <t>Anteil
Erwerbslose</t>
  </si>
  <si>
    <t>Anteil nicht erwerbstätige Personen</t>
  </si>
  <si>
    <t>Bildungsbeteiligung der Bevölkerung nach Alterskategorie</t>
  </si>
  <si>
    <t>Tabelle 10.4.4</t>
  </si>
  <si>
    <t>15- bis 19-Jährige</t>
  </si>
  <si>
    <t>30- bis 39-Jährige</t>
  </si>
  <si>
    <t>Bildungsstand der Bevölkerung nach Alterskategorien</t>
  </si>
  <si>
    <t>Tabelle 10.4.5</t>
  </si>
  <si>
    <t>Ausbildung unterhalb Sekundarstufe II</t>
  </si>
  <si>
    <t>Abschluss Sekundarstufe II/ postsekundare nicht tertiäre Stufe</t>
  </si>
  <si>
    <t>Abschluss auf der Tertiärstufe</t>
  </si>
  <si>
    <t>Schulkinder pro VZÄ</t>
  </si>
  <si>
    <t>Schweiz: Die Angabe Schulkinder pro VZÄ auf der Sekundarstufe II bezieht sich auf das Schuljahr 2013/14.</t>
  </si>
  <si>
    <t>Total: Der Kindergarten (ISCED 0) und die Sonderschule (ISCED 1, 2) sind nicht berücksichtigt.</t>
  </si>
  <si>
    <t>Liechtensteinische Berufsmittelschule: Da die BMS die Ausbildung vorwiegend als Teilzeitangebot führt, sind die Kosten pro Schüler deutlich tiefer als in den anderen Bildungsstufen der Sekundarstufe II. Im Weiteren profitiert die Berufsmittelschule von der bereits vorhandenen Infrastruktur anderer Bildungsstufen.</t>
  </si>
  <si>
    <t xml:space="preserve"> </t>
  </si>
  <si>
    <t>CH, AT, DE, LU, EU-27: Anteil Bildungsausgaben in % des Bruttoinlandprodukts (BIP).</t>
  </si>
  <si>
    <t>ab dem Schuljahr 2003/04</t>
  </si>
  <si>
    <t>ab dem Kalenderjahr 2011</t>
  </si>
  <si>
    <t>ab dem Lehrjahr 2010</t>
  </si>
  <si>
    <t>ab dem Lehrjahr 2006/07</t>
  </si>
  <si>
    <t>ab dem Kalenderjahr 2010</t>
  </si>
  <si>
    <t>ab dem Rechnungsjahr 2004</t>
  </si>
  <si>
    <t>ab dem Kalenderjahr 2008</t>
  </si>
  <si>
    <t>2016/17</t>
  </si>
  <si>
    <t>Kalenderjahre 2004, 2009 bis 2016</t>
  </si>
  <si>
    <t>Schweiz: Der bislang provisorische Wert für 2012 wurde aktualisiert. 2013 ist noch provisorisch.</t>
  </si>
  <si>
    <t>2007/08: Fünf IKDaZ-Schüler wurden von der Primarschule neu der Oberschule zugeteilt.</t>
  </si>
  <si>
    <t>2004/05: Der Wert ISCED 2 wurde korrigiert. 108 Schulkinder der 4. Klasse am Liechtensteinischen Gymnasium wurden ergänzt.</t>
  </si>
  <si>
    <t xml:space="preserve">2006/07: Fünf IKDaZ-Schüler wurden von der Primarschule neu der Oberschule zugeteilt. </t>
  </si>
  <si>
    <t>Schuljahr 2016/17</t>
  </si>
  <si>
    <t>Öffentliche Schulen in Liechtenstein 2016/17</t>
  </si>
  <si>
    <t>ab 2013</t>
  </si>
  <si>
    <t>2013</t>
  </si>
  <si>
    <t>2014</t>
  </si>
  <si>
    <t>2015</t>
  </si>
  <si>
    <t>Gymnasium (1. - 7. Klasse)</t>
  </si>
  <si>
    <t>Durchschnittliche Anzahl der studierten Fremdsprachen pro Schulkind in der Sekundarstufe I</t>
  </si>
  <si>
    <t>EU-28</t>
  </si>
  <si>
    <t>EU-28: Werte vor 2013 ESVG 2010 beziehen sich auf EU-27.</t>
  </si>
  <si>
    <t>BNE in Mio. CHF, Anteil am BNE in %: Im Zuge der VGR Revision 2014 wurde die Berechnung des BNE auf das Europäische System Volkswirtschaftlicher Gesamtrechnungen (ESVG 2010) umgestellt. Die Berechnung gemäss ESVG 2010 erfolgte erstmals für das 2013. Aufgrund dieser Umstellung sind die Kennwerte mit den Vorjahren nicht vergleichbar.</t>
  </si>
  <si>
    <t>Rechnungsjahr 2016, Schuljahr 2016/17</t>
  </si>
  <si>
    <t>Schulkinder pro VZÄ
(2016/17)</t>
  </si>
  <si>
    <t>Schweiz 2015</t>
  </si>
  <si>
    <t>Internationaler Vergleich 2015/16</t>
  </si>
  <si>
    <t>Kalenderjahr 2015</t>
  </si>
  <si>
    <t>40- bis 65- Jährige</t>
  </si>
  <si>
    <t>20- bis 24-Jährige</t>
  </si>
  <si>
    <t>25- bis 29-Jährige</t>
  </si>
  <si>
    <t>ISCED: Die Tabelle basiert auf den ISCED 2011 Kategorien.</t>
  </si>
  <si>
    <t>Beschäftigungsquote der 25- bis 64-Jährigen nach Bildungsstand</t>
  </si>
  <si>
    <t xml:space="preserve">2005/06: Elf IKDaZ-Schüler wurden von der Primarschule neu der Obeschule zugeteilt. 133 Schulkinder der 4. Klasse am Liechtensteinischen Gymnasium wurden ergänzt. </t>
  </si>
  <si>
    <t>Anteil der 4-Jährigen im Elementarbereich (ISCED 0) in Prozent der entsprechenden Altersgruppe</t>
  </si>
  <si>
    <t>Bildungsbeteiligung der 18-Jährigen in Prozent der entsprechenden Altersgruppe in der Bevölkerung</t>
  </si>
  <si>
    <t>LI und LU: In Liechtenstein und Luxemburg ist zu beachten, dass ein höherer Anteil an 18-Jährigen aus dem Ausland in LI bzw. LU und aus LI/LU im Ausland Ausbildungen absolviert als in anderen Ländern. Die Angaben beinhalten deshalb eine grössere Unschärfe als in den anderen Vergleichsländern.</t>
  </si>
  <si>
    <t>Anteil der Bevölkerung mit einem Abschluss in der Tertiärstufe nach 
Altersgruppe</t>
  </si>
  <si>
    <t xml:space="preserve">
Liechtenstein 2016/17</t>
  </si>
  <si>
    <t>Öffentliche und private Schulen in</t>
  </si>
  <si>
    <t>Anzahl
Schul-kinder</t>
  </si>
  <si>
    <t>Rechnungsjahre 2012 bis 2016</t>
  </si>
  <si>
    <t>2010/11: Mit der Einführung der Lehrbetriebsverbundorganisation trägt die zuständige Leitorganisation die gesamte Ausbildungsverantwortung für mehrere Partner-Lehrbetriebe in einem oder mehreren Lehrberufen und wird in der Statistik als ein Lehrbetrieb geführt, wodurch sich die Anzahl an ausbildenden Lehrbetrieben im summarischen Wert reduziert.</t>
  </si>
  <si>
    <t xml:space="preserve">BNE in Mio. LI: Das aktuelle Jahr basiert auf einem provisorischen Wert aus der VGR und wird jeweils in der darauffolgenden Publikation mit dem definitiven Wert aktualisiert. </t>
  </si>
  <si>
    <t>Durchschnittliche Stipendienhöhe pro Stipendienempfänger</t>
  </si>
  <si>
    <t>Schweiz: Die Werte der Schweiz wurden aufgrund der detaillierteren Verfügbarkeit auf STAT-TAB aktualisiert (2016). Der Anteil in Prozent hat sich damit um maximal 0.2 Prozentpunkte verändert.</t>
  </si>
  <si>
    <t>Promotion
oder
gleichwertiger
Abschluss
(ISCED 8)</t>
  </si>
  <si>
    <t>Bachelor oder
gleichwertiger
Abschluss
(ISCED 6)</t>
  </si>
  <si>
    <t>Abschl. im 
postsekundaren,
nicht
tertiären
Bereich
(ISCED 4)</t>
  </si>
  <si>
    <t>Abschluss
im
Sekundar- 
bereich I
(ISCED 2)</t>
  </si>
  <si>
    <t>Abschl.
im Primar-
bereich
(ISCED 1)</t>
  </si>
  <si>
    <t>Ausbildung
unterhalb
Primarbereich
(ISCED 0)</t>
  </si>
  <si>
    <t>Master oder
gleichwertiger
Abschluss
(ISCED 7)</t>
  </si>
  <si>
    <t>Abschluss
im post- sekundaren,
nicht
tertiären
Bereich
(ISCED 4)</t>
  </si>
  <si>
    <t>Abschluss
im Primar- bereich
(ISCED1)</t>
  </si>
  <si>
    <t>Abschluss
eines
kurzen
tertiären
Bildungsgangs
(ISCED 5)</t>
  </si>
  <si>
    <t>Abschluss im Sekundarbereich
II
(ISCED 3)</t>
  </si>
  <si>
    <t>Abschluss im
Sekundarbereich I
(ISCED 2)</t>
  </si>
  <si>
    <t>Aktuelle ISCED Definition:</t>
  </si>
  <si>
    <t xml:space="preserve">     ISCED 0: Ausbildung unterhalb des Primarbereichs.</t>
  </si>
  <si>
    <t xml:space="preserve">     ISCED 1: Primarbereich.</t>
  </si>
  <si>
    <t xml:space="preserve">     ISCED 2: Ausbildungen der Sekundarstufe I.</t>
  </si>
  <si>
    <t xml:space="preserve">     ISCED 3: Allgemeinbildende Ausbildungen auf der Sekundarstufe II (bspw. Gymnasium Oberstufe) und beruflich orientierte   
     Ausbildungen auf der Sekundarstufe II (bspw. eine berufliche Grundbildung).</t>
  </si>
  <si>
    <t xml:space="preserve">     ISCED 4: Ausbildungen, die auf einer Ausbildung der Sekundarstufe II basieren und einen weiteren Abschluss auf der 
     Sekundarstufe II ermöglichen (bspw. Passarelle).</t>
  </si>
  <si>
    <t xml:space="preserve">     ISCED 5 bis 8: Umfasst Studiengänge und Prüfungen der höheren Bildung. Akademische oder 
     gleichwertige Ausbildungen an Fachschulen, Fachhochschulen und Universitäten. ISCED 5 umfasst 
     kurze, berufsspezifische tertiäre Ausbildungen. Bachelor gelten als ISCED 6A, Master als ISCED 7A und 
     Doktorate als ISCED 8.</t>
  </si>
  <si>
    <t xml:space="preserve">     ISCED 1: Primarbereich</t>
  </si>
  <si>
    <t xml:space="preserve">     ISCED 3: Allgemeinbildende Ausbildungen auf der Sekundarstufe II (bspw. Gymnasium Oberstufe) und beruflich orientierte  
     Ausbildungen auf der Sekundarstufe II (bspw. eine berufliche Grundbildung).</t>
  </si>
  <si>
    <t>Quelle:</t>
  </si>
  <si>
    <t>Quellen:</t>
  </si>
  <si>
    <t xml:space="preserve">Schweiz, Österreich, Deutschland, Luxemburg, EU: Organisation für wirtschaftliche Zusammenarbeit 
und Entwicklung (OECD). </t>
  </si>
  <si>
    <t>Schweiz: Bundesamt für Statistik, Neuchâtel.</t>
  </si>
  <si>
    <t>Liechtenstein: Volkszählung 2015.</t>
  </si>
  <si>
    <t>Schweiz, Österreich, Deutschland, Luxemburg: Organisation für wirtschaftliche Zusammenarbeit und Entwicklung (OECD).</t>
  </si>
  <si>
    <t>Schweiz, Österreich, Deutschland, Luxemburg: Statistisches Amt der Europäischen Union (Eurostat).</t>
  </si>
  <si>
    <t>Schweiz, Österreich, Deutschland, Luxemburg, EU: Organisation für wirtschaftliche Zusammenarbeit und Entwicklung (OECD).</t>
  </si>
  <si>
    <t>Sekundarbereich
II
(ISCED 3)</t>
  </si>
  <si>
    <t>Schweiz, Österreich, Deutschland, Luxemburg: Statistisches 
Amt der Europäischen Union (Eurostat).</t>
  </si>
  <si>
    <t xml:space="preserve">Österreich, Deutschland, Luxemburg, EU: Organisation für wirtschaftliche Zusammenarbeit und 
Entwicklung (OECD).
</t>
  </si>
  <si>
    <t>Tab_10_1_1</t>
  </si>
  <si>
    <t>Teilnehmende an der Vorschulbildung
in Prozent der Altersgruppe zwischen 4 Jahren und dem gesetzlichen Einschulungsalter</t>
  </si>
  <si>
    <t>Tab_10_1_2</t>
  </si>
  <si>
    <t>Tab_10_1_3</t>
  </si>
  <si>
    <t>Tab_10_1_4</t>
  </si>
  <si>
    <t>Tab_10_1_5</t>
  </si>
  <si>
    <t>Zahl der pro Schulkind erlernten Fremdsprachen an Sekundarschulen (ISCED 2)</t>
  </si>
  <si>
    <t>Tab_10_1_6</t>
  </si>
  <si>
    <t>Tab_10_1_6a</t>
  </si>
  <si>
    <t>Bildungsbeteiligung von 18-Jährigen</t>
  </si>
  <si>
    <t>Tab_10_1_6b</t>
  </si>
  <si>
    <t>Tab_10_1_7</t>
  </si>
  <si>
    <t>Tab_10_1_8</t>
  </si>
  <si>
    <t>Tab_10_1_9</t>
  </si>
  <si>
    <t>Mittleres Alter der Studierenden (Median)</t>
  </si>
  <si>
    <t>Tab_10_1_10</t>
  </si>
  <si>
    <t>Anteil der Bevölkerung mit einem Abschluss in der Tertiärstufe nach Altersgruppe</t>
  </si>
  <si>
    <t>Tab_10_1_11</t>
  </si>
  <si>
    <t>Tab_10_2_1</t>
  </si>
  <si>
    <t>Tab_10_2_2</t>
  </si>
  <si>
    <t>Tab_10_2_3</t>
  </si>
  <si>
    <t>Tab_10_2_4</t>
  </si>
  <si>
    <t>Tab_10_2_5</t>
  </si>
  <si>
    <t>Tab_10_3_1</t>
  </si>
  <si>
    <t>Tab_10_3_2</t>
  </si>
  <si>
    <t>Tab_10_3_3</t>
  </si>
  <si>
    <t>Durchschnittlicher Betrag von Stipendien pro Stipendienempfänger</t>
  </si>
  <si>
    <t>Tab_10_3_4</t>
  </si>
  <si>
    <t>Beschäftigungsquote der 25- bis 64-Jährigen nach Bildungsstand und Geschlecht</t>
  </si>
  <si>
    <t>Tab_10_4_1</t>
  </si>
  <si>
    <t>Tab_10_4_2</t>
  </si>
  <si>
    <t>Tab_10_4_3</t>
  </si>
  <si>
    <t>Tab_10_4_4</t>
  </si>
  <si>
    <t>Tab_10_4_5</t>
  </si>
  <si>
    <t xml:space="preserve">    Aufteilung in einzelne Kategorien nicht möglich. </t>
  </si>
</sst>
</file>

<file path=xl/styles.xml><?xml version="1.0" encoding="utf-8"?>
<styleSheet xmlns="http://schemas.openxmlformats.org/spreadsheetml/2006/main">
  <numFmts count="3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_ * #,##0.0_ ;_ * \-#,##0.0_ ;_ * &quot;-&quot;?_ ;_ @_ "/>
    <numFmt numFmtId="166" formatCode="######0;\-######0.0__;\-__;@__\ "/>
    <numFmt numFmtId="167" formatCode="_(* #,##0.00_);_(* \(#,##0.00\);_(* &quot;-&quot;??_);_(@_)"/>
    <numFmt numFmtId="168" formatCode="_-* #,##0_-;\-* #,##0_-;_-* &quot;-&quot;_-;_-@_-"/>
    <numFmt numFmtId="169" formatCode="0.0000"/>
    <numFmt numFmtId="170" formatCode="#,###,##0.0__;\-#,###,##0.0__;\-__;@__\ "/>
    <numFmt numFmtId="171" formatCode="#,###,##0__;\-#,###,##0__;0__;@__\ "/>
    <numFmt numFmtId="172" formatCode="&quot;Ja&quot;;&quot;Ja&quot;;&quot;Nein&quot;"/>
    <numFmt numFmtId="173" formatCode="&quot;Wahr&quot;;&quot;Wahr&quot;;&quot;Falsch&quot;"/>
    <numFmt numFmtId="174" formatCode="&quot;Ein&quot;;&quot;Ein&quot;;&quot;Aus&quot;"/>
    <numFmt numFmtId="175" formatCode="[$€-2]\ #,##0.00_);[Red]\([$€-2]\ #,##0.00\)"/>
    <numFmt numFmtId="176" formatCode="_ &quot;SFr.&quot;\ * #,##0_ ;_ &quot;SFr.&quot;\ * \-#,##0_ ;_ &quot;SFr.&quot;\ * &quot;-&quot;_ ;_ @_ "/>
    <numFmt numFmtId="177" formatCode="_ &quot;SFr.&quot;\ * #,##0.00_ ;_ &quot;SFr.&quot;\ * \-#,##0.00_ ;_ &quot;SFr.&quot;\ * &quot;-&quot;??_ ;_ @_ "/>
    <numFmt numFmtId="178" formatCode="#\ ###\ ##0"/>
    <numFmt numFmtId="179" formatCode="###\ ##0"/>
    <numFmt numFmtId="180" formatCode="0.0%"/>
    <numFmt numFmtId="181" formatCode="#,##0.0"/>
    <numFmt numFmtId="182" formatCode="_ * #,##0.0_ ;_ * \-#,##0.0_ ;_ * &quot;-&quot;??_ ;_ @_ "/>
    <numFmt numFmtId="183" formatCode="#,##0.000000"/>
    <numFmt numFmtId="184" formatCode="#,##0.0_ ;\-#,##0.0\ "/>
    <numFmt numFmtId="185" formatCode="#,###,##0__;\-#,###,##0__;\-__;@__\ "/>
    <numFmt numFmtId="186" formatCode="[$-807]dddd\,\ d\.\ mmmm\ yyyy"/>
  </numFmts>
  <fonts count="82">
    <font>
      <sz val="11"/>
      <color theme="1"/>
      <name val="Calibri"/>
      <family val="2"/>
    </font>
    <font>
      <sz val="11"/>
      <color indexed="8"/>
      <name val="Calibri"/>
      <family val="2"/>
    </font>
    <font>
      <b/>
      <sz val="12"/>
      <name val="Arial"/>
      <family val="2"/>
    </font>
    <font>
      <b/>
      <sz val="10"/>
      <name val="Arial"/>
      <family val="2"/>
    </font>
    <font>
      <sz val="10"/>
      <name val="Arial"/>
      <family val="2"/>
    </font>
    <font>
      <b/>
      <sz val="10"/>
      <color indexed="23"/>
      <name val="Arial"/>
      <family val="2"/>
    </font>
    <font>
      <b/>
      <sz val="20"/>
      <name val="Arial"/>
      <family val="2"/>
    </font>
    <font>
      <b/>
      <sz val="10"/>
      <color indexed="8"/>
      <name val="Arial"/>
      <family val="2"/>
    </font>
    <font>
      <sz val="10"/>
      <color indexed="8"/>
      <name val="Arial"/>
      <family val="2"/>
    </font>
    <font>
      <b/>
      <sz val="11"/>
      <color indexed="8"/>
      <name val="Calibri"/>
      <family val="2"/>
    </font>
    <font>
      <b/>
      <sz val="18"/>
      <color indexed="56"/>
      <name val="Cambria"/>
      <family val="2"/>
    </font>
    <font>
      <sz val="9"/>
      <color indexed="8"/>
      <name val="Arial"/>
      <family val="2"/>
    </font>
    <font>
      <sz val="9"/>
      <name val="Arial"/>
      <family val="2"/>
    </font>
    <font>
      <sz val="10"/>
      <color indexed="10"/>
      <name val="Arial"/>
      <family val="2"/>
    </font>
    <font>
      <i/>
      <sz val="10"/>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MS Sans Serif"/>
      <family val="2"/>
    </font>
    <font>
      <b/>
      <sz val="8"/>
      <name val="Arial"/>
      <family val="2"/>
    </font>
    <font>
      <u val="single"/>
      <sz val="10"/>
      <color indexed="12"/>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8"/>
      <name val="Arial"/>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u val="single"/>
      <sz val="11"/>
      <color indexed="12"/>
      <name val="Calibri"/>
      <family val="2"/>
    </font>
    <font>
      <sz val="9"/>
      <color indexed="62"/>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theme="1"/>
      <name val="Arial"/>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sz val="9"/>
      <color theme="3" tint="0.39998000860214233"/>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top style="thin"/>
      <bottom style="thin">
        <color theme="9"/>
      </bottom>
    </border>
    <border>
      <left/>
      <right/>
      <top style="thin">
        <color indexed="53"/>
      </top>
      <bottom style="thin">
        <color indexed="53"/>
      </bottom>
    </border>
    <border>
      <left/>
      <right/>
      <top style="thin">
        <color indexed="53"/>
      </top>
      <bottom/>
    </border>
    <border>
      <left/>
      <right/>
      <top/>
      <bottom style="thin">
        <color indexed="53"/>
      </bottom>
    </border>
    <border>
      <left/>
      <right/>
      <top style="thin">
        <color indexed="8"/>
      </top>
      <bottom/>
    </border>
    <border>
      <left/>
      <right/>
      <top style="thin">
        <color indexed="8"/>
      </top>
      <bottom style="thin">
        <color indexed="53"/>
      </bottom>
    </border>
    <border>
      <left/>
      <right/>
      <top style="thin">
        <color theme="9"/>
      </top>
      <bottom style="thin">
        <color indexed="53"/>
      </bottom>
    </border>
    <border>
      <left/>
      <right/>
      <top style="thin">
        <color theme="9"/>
      </top>
      <bottom/>
    </border>
    <border>
      <left/>
      <right/>
      <top style="thin"/>
      <bottom style="thin">
        <color indexed="53"/>
      </bottom>
    </border>
    <border>
      <left/>
      <right/>
      <top style="thin">
        <color theme="1"/>
      </top>
      <bottom style="thin">
        <color indexed="53"/>
      </bottom>
    </border>
    <border>
      <left>
        <color indexed="63"/>
      </left>
      <right>
        <color indexed="63"/>
      </right>
      <top style="thin">
        <color rgb="FFFF0000"/>
      </top>
      <bottom>
        <color indexed="63"/>
      </bottom>
    </border>
    <border>
      <left/>
      <right/>
      <top/>
      <bottom style="thin">
        <color rgb="FFFF0000"/>
      </bottom>
    </border>
    <border>
      <left style="thin"/>
      <right>
        <color indexed="63"/>
      </right>
      <top>
        <color indexed="63"/>
      </top>
      <bottom>
        <color indexed="63"/>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1" fillId="44" borderId="1" applyNumberFormat="0" applyAlignment="0" applyProtection="0"/>
    <xf numFmtId="0" fontId="16" fillId="9" borderId="0" applyNumberFormat="0" applyBorder="0" applyAlignment="0" applyProtection="0"/>
    <xf numFmtId="0" fontId="62" fillId="44" borderId="2" applyNumberFormat="0" applyAlignment="0" applyProtection="0"/>
    <xf numFmtId="0" fontId="63" fillId="0" borderId="0" applyNumberFormat="0" applyFill="0" applyBorder="0" applyAlignment="0" applyProtection="0"/>
    <xf numFmtId="0" fontId="17" fillId="8" borderId="3">
      <alignment/>
      <protection/>
    </xf>
    <xf numFmtId="0" fontId="17" fillId="8" borderId="3">
      <alignment/>
      <protection/>
    </xf>
    <xf numFmtId="0" fontId="18" fillId="45" borderId="4" applyNumberFormat="0" applyAlignment="0" applyProtection="0"/>
    <xf numFmtId="0" fontId="17" fillId="0" borderId="5">
      <alignment/>
      <protection/>
    </xf>
    <xf numFmtId="0" fontId="17" fillId="0" borderId="5">
      <alignment/>
      <protection/>
    </xf>
    <xf numFmtId="0" fontId="19" fillId="46" borderId="6" applyNumberFormat="0" applyAlignment="0" applyProtection="0"/>
    <xf numFmtId="0" fontId="20" fillId="45" borderId="0">
      <alignment horizontal="center"/>
      <protection/>
    </xf>
    <xf numFmtId="0" fontId="21" fillId="45" borderId="0">
      <alignment horizontal="center" vertical="center"/>
      <protection/>
    </xf>
    <xf numFmtId="0" fontId="4" fillId="47" borderId="0">
      <alignment horizontal="center" wrapText="1"/>
      <protection/>
    </xf>
    <xf numFmtId="0" fontId="22" fillId="45" borderId="0">
      <alignment horizontal="center"/>
      <protection/>
    </xf>
    <xf numFmtId="167" fontId="4" fillId="0" borderId="0" applyFont="0" applyFill="0" applyBorder="0" applyAlignment="0" applyProtection="0"/>
    <xf numFmtId="167" fontId="4" fillId="0" borderId="0" applyFont="0" applyFill="0" applyBorder="0" applyAlignment="0" applyProtection="0"/>
    <xf numFmtId="0" fontId="23" fillId="48" borderId="3" applyBorder="0">
      <alignment/>
      <protection locked="0"/>
    </xf>
    <xf numFmtId="41" fontId="0" fillId="0" borderId="0" applyFont="0" applyFill="0" applyBorder="0" applyAlignment="0" applyProtection="0"/>
    <xf numFmtId="0" fontId="64" fillId="49" borderId="2" applyNumberFormat="0" applyAlignment="0" applyProtection="0"/>
    <xf numFmtId="0" fontId="65" fillId="0" borderId="7" applyNumberFormat="0" applyFill="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45" borderId="5">
      <alignment horizontal="left"/>
      <protection/>
    </xf>
    <xf numFmtId="0" fontId="8" fillId="45" borderId="0">
      <alignment horizontal="left"/>
      <protection/>
    </xf>
    <xf numFmtId="0" fontId="26" fillId="10" borderId="0" applyNumberFormat="0" applyBorder="0" applyAlignment="0" applyProtection="0"/>
    <xf numFmtId="0" fontId="27" fillId="50" borderId="0">
      <alignment horizontal="right" vertical="top" textRotation="90" wrapText="1"/>
      <protection/>
    </xf>
    <xf numFmtId="0" fontId="67" fillId="5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68" fillId="0" borderId="0" applyNumberFormat="0" applyFill="0" applyBorder="0" applyAlignment="0" applyProtection="0"/>
    <xf numFmtId="0" fontId="31" fillId="13" borderId="4" applyNumberFormat="0" applyAlignment="0" applyProtection="0"/>
    <xf numFmtId="0" fontId="3" fillId="47" borderId="0">
      <alignment horizontal="center"/>
      <protection/>
    </xf>
    <xf numFmtId="43" fontId="0" fillId="0" borderId="0" applyFont="0" applyFill="0" applyBorder="0" applyAlignment="0" applyProtection="0"/>
    <xf numFmtId="43" fontId="4" fillId="0" borderId="0" applyFont="0" applyFill="0" applyBorder="0" applyAlignment="0" applyProtection="0"/>
    <xf numFmtId="0" fontId="17" fillId="45" borderId="11">
      <alignment wrapText="1"/>
      <protection/>
    </xf>
    <xf numFmtId="0" fontId="17" fillId="45" borderId="11">
      <alignment wrapText="1"/>
      <protection/>
    </xf>
    <xf numFmtId="0" fontId="17" fillId="45" borderId="12">
      <alignment/>
      <protection/>
    </xf>
    <xf numFmtId="0" fontId="17" fillId="45" borderId="13">
      <alignment/>
      <protection/>
    </xf>
    <xf numFmtId="0" fontId="17" fillId="45" borderId="14">
      <alignment horizontal="center" wrapText="1"/>
      <protection/>
    </xf>
    <xf numFmtId="0" fontId="17" fillId="45" borderId="14">
      <alignment horizontal="center" wrapText="1"/>
      <protection/>
    </xf>
    <xf numFmtId="0" fontId="32" fillId="0" borderId="15" applyNumberFormat="0" applyFill="0" applyAlignment="0" applyProtection="0"/>
    <xf numFmtId="168" fontId="4" fillId="0" borderId="0" applyFont="0" applyFill="0" applyBorder="0" applyAlignment="0" applyProtection="0"/>
    <xf numFmtId="0" fontId="69" fillId="52" borderId="0" applyNumberFormat="0" applyBorder="0" applyAlignment="0" applyProtection="0"/>
    <xf numFmtId="0" fontId="33" fillId="53"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54" borderId="16" applyNumberFormat="0" applyFont="0" applyAlignment="0" applyProtection="0"/>
    <xf numFmtId="0" fontId="4" fillId="54" borderId="16" applyNumberFormat="0" applyFont="0" applyAlignment="0" applyProtection="0"/>
    <xf numFmtId="0" fontId="0" fillId="55" borderId="17" applyNumberFormat="0" applyFont="0" applyAlignment="0" applyProtection="0"/>
    <xf numFmtId="0" fontId="34" fillId="45" borderId="1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17" fillId="45" borderId="5">
      <alignment/>
      <protection/>
    </xf>
    <xf numFmtId="0" fontId="17" fillId="45" borderId="5">
      <alignment/>
      <protection/>
    </xf>
    <xf numFmtId="0" fontId="21" fillId="45" borderId="0">
      <alignment horizontal="right"/>
      <protection/>
    </xf>
    <xf numFmtId="0" fontId="35" fillId="35" borderId="0">
      <alignment horizontal="center"/>
      <protection/>
    </xf>
    <xf numFmtId="0" fontId="36" fillId="47" borderId="0">
      <alignment/>
      <protection/>
    </xf>
    <xf numFmtId="0" fontId="37" fillId="50" borderId="19">
      <alignment horizontal="left" vertical="top" wrapText="1"/>
      <protection/>
    </xf>
    <xf numFmtId="0" fontId="37" fillId="50" borderId="20">
      <alignment horizontal="left" vertical="top"/>
      <protection/>
    </xf>
    <xf numFmtId="0" fontId="71" fillId="56" borderId="0" applyNumberFormat="0" applyBorder="0" applyAlignment="0" applyProtection="0"/>
    <xf numFmtId="0" fontId="4" fillId="0" borderId="0">
      <alignment/>
      <protection/>
    </xf>
    <xf numFmtId="0" fontId="38" fillId="0" borderId="0">
      <alignment/>
      <protection/>
    </xf>
    <xf numFmtId="0" fontId="4" fillId="0" borderId="0">
      <alignment/>
      <protection/>
    </xf>
    <xf numFmtId="0" fontId="20" fillId="45" borderId="0">
      <alignment horizontal="center"/>
      <protection/>
    </xf>
    <xf numFmtId="0" fontId="10" fillId="0" borderId="0" applyNumberFormat="0" applyFill="0" applyBorder="0" applyAlignment="0" applyProtection="0"/>
    <xf numFmtId="0" fontId="39" fillId="45" borderId="0">
      <alignment/>
      <protection/>
    </xf>
    <xf numFmtId="0" fontId="7" fillId="0" borderId="21" applyNumberFormat="0" applyFill="0" applyAlignment="0" applyProtection="0"/>
    <xf numFmtId="0" fontId="72" fillId="0" borderId="0" applyNumberFormat="0" applyFill="0" applyBorder="0" applyAlignment="0" applyProtection="0"/>
    <xf numFmtId="0" fontId="73" fillId="0" borderId="22" applyNumberFormat="0" applyFill="0" applyAlignment="0" applyProtection="0"/>
    <xf numFmtId="0" fontId="74" fillId="0" borderId="23" applyNumberFormat="0" applyFill="0" applyAlignment="0" applyProtection="0"/>
    <xf numFmtId="0" fontId="75" fillId="0" borderId="24" applyNumberFormat="0" applyFill="0" applyAlignment="0" applyProtection="0"/>
    <xf numFmtId="0" fontId="75" fillId="0" borderId="0" applyNumberFormat="0" applyFill="0" applyBorder="0" applyAlignment="0" applyProtection="0"/>
    <xf numFmtId="0" fontId="76" fillId="0" borderId="2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8" fillId="57" borderId="26" applyNumberFormat="0" applyAlignment="0" applyProtection="0"/>
  </cellStyleXfs>
  <cellXfs count="390">
    <xf numFmtId="0" fontId="0"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0" fillId="0" borderId="0" xfId="0" applyBorder="1" applyAlignment="1">
      <alignment/>
    </xf>
    <xf numFmtId="0" fontId="0" fillId="0" borderId="27" xfId="0" applyBorder="1" applyAlignment="1">
      <alignment/>
    </xf>
    <xf numFmtId="0" fontId="0" fillId="13" borderId="0" xfId="0" applyFill="1" applyBorder="1" applyAlignment="1">
      <alignment/>
    </xf>
    <xf numFmtId="0" fontId="4" fillId="0" borderId="0" xfId="0" applyFont="1" applyFill="1" applyBorder="1" applyAlignment="1">
      <alignment/>
    </xf>
    <xf numFmtId="0" fontId="6" fillId="0" borderId="0" xfId="0" applyFont="1" applyAlignment="1">
      <alignment/>
    </xf>
    <xf numFmtId="0" fontId="3" fillId="0" borderId="0" xfId="0" applyFont="1" applyFill="1" applyAlignment="1">
      <alignment horizontal="right"/>
    </xf>
    <xf numFmtId="164" fontId="0" fillId="0" borderId="27" xfId="0" applyNumberFormat="1" applyBorder="1" applyAlignment="1">
      <alignment/>
    </xf>
    <xf numFmtId="49" fontId="4" fillId="0" borderId="0" xfId="0" applyNumberFormat="1" applyFont="1" applyAlignment="1">
      <alignment/>
    </xf>
    <xf numFmtId="164" fontId="0" fillId="0" borderId="0" xfId="0" applyNumberFormat="1" applyAlignment="1">
      <alignment/>
    </xf>
    <xf numFmtId="164" fontId="0" fillId="19" borderId="0" xfId="0" applyNumberFormat="1" applyFill="1" applyAlignment="1">
      <alignment/>
    </xf>
    <xf numFmtId="0" fontId="5" fillId="0" borderId="0" xfId="0" applyFont="1" applyAlignment="1">
      <alignment horizontal="right"/>
    </xf>
    <xf numFmtId="0" fontId="3" fillId="0" borderId="0" xfId="0" applyFont="1" applyAlignment="1">
      <alignment/>
    </xf>
    <xf numFmtId="0" fontId="0" fillId="0" borderId="0" xfId="0" applyAlignment="1">
      <alignment/>
    </xf>
    <xf numFmtId="0" fontId="4" fillId="0" borderId="0" xfId="0" applyFont="1" applyAlignment="1">
      <alignment/>
    </xf>
    <xf numFmtId="0" fontId="4" fillId="0" borderId="0" xfId="0" applyFont="1" applyBorder="1" applyAlignment="1">
      <alignment/>
    </xf>
    <xf numFmtId="0" fontId="3" fillId="0" borderId="0" xfId="0" applyFont="1" applyAlignment="1">
      <alignment horizontal="right" wrapText="1"/>
    </xf>
    <xf numFmtId="164" fontId="3" fillId="13" borderId="28" xfId="0" applyNumberFormat="1" applyFont="1" applyFill="1" applyBorder="1" applyAlignment="1">
      <alignment/>
    </xf>
    <xf numFmtId="0" fontId="4" fillId="0" borderId="29" xfId="0" applyFont="1" applyBorder="1" applyAlignment="1">
      <alignment/>
    </xf>
    <xf numFmtId="164" fontId="4" fillId="0" borderId="30" xfId="0" applyNumberFormat="1" applyFont="1" applyBorder="1" applyAlignment="1">
      <alignment/>
    </xf>
    <xf numFmtId="0" fontId="4" fillId="0" borderId="0" xfId="0" applyFont="1" applyBorder="1" applyAlignment="1">
      <alignment horizontal="left" indent="1"/>
    </xf>
    <xf numFmtId="164" fontId="4" fillId="0" borderId="0" xfId="0" applyNumberFormat="1" applyFont="1" applyAlignment="1">
      <alignment horizontal="left" indent="1"/>
    </xf>
    <xf numFmtId="164" fontId="4" fillId="0" borderId="0" xfId="0" applyNumberFormat="1" applyFont="1" applyBorder="1" applyAlignment="1">
      <alignment/>
    </xf>
    <xf numFmtId="164" fontId="4" fillId="0" borderId="0" xfId="0" applyNumberFormat="1" applyFont="1" applyAlignment="1">
      <alignment/>
    </xf>
    <xf numFmtId="0" fontId="4" fillId="0" borderId="0" xfId="0" applyFont="1" applyFill="1" applyBorder="1" applyAlignment="1">
      <alignment horizontal="left" indent="1"/>
    </xf>
    <xf numFmtId="0" fontId="3" fillId="0" borderId="0" xfId="0" applyFont="1" applyFill="1" applyBorder="1" applyAlignment="1">
      <alignment/>
    </xf>
    <xf numFmtId="0" fontId="3" fillId="0" borderId="0" xfId="0" applyFont="1" applyAlignment="1">
      <alignment/>
    </xf>
    <xf numFmtId="0" fontId="4" fillId="0" borderId="31" xfId="0" applyFont="1" applyBorder="1" applyAlignment="1">
      <alignment/>
    </xf>
    <xf numFmtId="0" fontId="3" fillId="0" borderId="0" xfId="0" applyFont="1" applyBorder="1" applyAlignment="1">
      <alignment horizontal="right" wrapText="1"/>
    </xf>
    <xf numFmtId="164" fontId="3" fillId="0" borderId="32" xfId="0" applyNumberFormat="1" applyFont="1" applyFill="1" applyBorder="1" applyAlignment="1">
      <alignment wrapText="1"/>
    </xf>
    <xf numFmtId="0" fontId="3" fillId="0" borderId="33" xfId="0" applyFont="1" applyBorder="1" applyAlignment="1">
      <alignment wrapText="1"/>
    </xf>
    <xf numFmtId="164" fontId="4" fillId="13" borderId="32" xfId="0" applyNumberFormat="1" applyFont="1" applyFill="1" applyBorder="1" applyAlignment="1">
      <alignment wrapText="1"/>
    </xf>
    <xf numFmtId="164" fontId="4" fillId="0" borderId="34" xfId="0" applyNumberFormat="1" applyFont="1" applyFill="1" applyBorder="1" applyAlignment="1">
      <alignment wrapText="1"/>
    </xf>
    <xf numFmtId="164" fontId="4" fillId="13" borderId="35" xfId="0" applyNumberFormat="1" applyFont="1" applyFill="1" applyBorder="1" applyAlignment="1">
      <alignment wrapText="1"/>
    </xf>
    <xf numFmtId="164" fontId="0" fillId="0" borderId="0" xfId="0" applyNumberFormat="1" applyBorder="1" applyAlignment="1">
      <alignment/>
    </xf>
    <xf numFmtId="0" fontId="0" fillId="0" borderId="0" xfId="0" applyFill="1" applyBorder="1" applyAlignment="1">
      <alignment horizontal="left" indent="1"/>
    </xf>
    <xf numFmtId="164" fontId="0" fillId="0" borderId="0" xfId="0" applyNumberFormat="1" applyFill="1" applyAlignment="1">
      <alignment/>
    </xf>
    <xf numFmtId="0" fontId="0" fillId="0" borderId="0" xfId="0" applyFill="1" applyAlignment="1">
      <alignment/>
    </xf>
    <xf numFmtId="164" fontId="4" fillId="13" borderId="0" xfId="0" applyNumberFormat="1" applyFont="1" applyFill="1" applyBorder="1" applyAlignment="1">
      <alignment wrapText="1"/>
    </xf>
    <xf numFmtId="0" fontId="0" fillId="0" borderId="0" xfId="0" applyBorder="1" applyAlignment="1">
      <alignment horizontal="left" indent="1"/>
    </xf>
    <xf numFmtId="164" fontId="0" fillId="0" borderId="0" xfId="0" applyNumberFormat="1" applyFill="1" applyBorder="1" applyAlignment="1">
      <alignment/>
    </xf>
    <xf numFmtId="0" fontId="0" fillId="0" borderId="0" xfId="0" applyFill="1" applyBorder="1" applyAlignment="1">
      <alignment/>
    </xf>
    <xf numFmtId="164" fontId="3" fillId="0" borderId="0" xfId="0" applyNumberFormat="1" applyFont="1" applyFill="1" applyAlignment="1">
      <alignment/>
    </xf>
    <xf numFmtId="164" fontId="4" fillId="0" borderId="29" xfId="0" applyNumberFormat="1" applyFont="1" applyFill="1" applyBorder="1" applyAlignment="1">
      <alignment/>
    </xf>
    <xf numFmtId="164" fontId="0" fillId="0" borderId="30" xfId="0" applyNumberFormat="1" applyBorder="1" applyAlignment="1">
      <alignment/>
    </xf>
    <xf numFmtId="164" fontId="4" fillId="0" borderId="31" xfId="0" applyNumberFormat="1" applyFont="1" applyFill="1" applyBorder="1" applyAlignment="1">
      <alignment/>
    </xf>
    <xf numFmtId="0" fontId="0" fillId="0" borderId="0" xfId="0" applyAlignment="1">
      <alignment horizontal="left" indent="1"/>
    </xf>
    <xf numFmtId="0" fontId="0" fillId="0" borderId="35" xfId="0" applyBorder="1" applyAlignment="1">
      <alignment/>
    </xf>
    <xf numFmtId="0" fontId="3" fillId="0" borderId="13" xfId="0" applyFont="1" applyBorder="1" applyAlignment="1">
      <alignment horizontal="right"/>
    </xf>
    <xf numFmtId="0" fontId="7" fillId="0" borderId="0" xfId="0" applyFont="1" applyAlignment="1">
      <alignment horizontal="right" wrapText="1"/>
    </xf>
    <xf numFmtId="164" fontId="3" fillId="13" borderId="0" xfId="0" applyNumberFormat="1" applyFont="1" applyFill="1" applyAlignment="1">
      <alignment/>
    </xf>
    <xf numFmtId="0" fontId="0" fillId="0" borderId="30" xfId="0" applyFill="1" applyBorder="1" applyAlignment="1">
      <alignment horizontal="left" indent="1"/>
    </xf>
    <xf numFmtId="164" fontId="0" fillId="13" borderId="30" xfId="0" applyNumberFormat="1" applyFill="1" applyBorder="1" applyAlignment="1">
      <alignment/>
    </xf>
    <xf numFmtId="164" fontId="0" fillId="0" borderId="30" xfId="0" applyNumberFormat="1" applyBorder="1" applyAlignment="1">
      <alignment horizontal="center" vertical="center" wrapText="1"/>
    </xf>
    <xf numFmtId="164" fontId="0" fillId="13" borderId="0" xfId="0" applyNumberFormat="1" applyFill="1" applyAlignment="1">
      <alignment/>
    </xf>
    <xf numFmtId="164" fontId="0" fillId="0" borderId="0" xfId="0" applyNumberFormat="1" applyAlignment="1">
      <alignment horizontal="center" vertical="center" wrapText="1"/>
    </xf>
    <xf numFmtId="0" fontId="0" fillId="0" borderId="0" xfId="0" applyAlignment="1">
      <alignment horizontal="center" vertical="center" wrapText="1"/>
    </xf>
    <xf numFmtId="0" fontId="4" fillId="0" borderId="27" xfId="0" applyFont="1" applyBorder="1" applyAlignment="1">
      <alignment/>
    </xf>
    <xf numFmtId="164" fontId="4" fillId="23" borderId="27" xfId="0" applyNumberFormat="1" applyFont="1" applyFill="1" applyBorder="1" applyAlignment="1">
      <alignment/>
    </xf>
    <xf numFmtId="164" fontId="4" fillId="0" borderId="27" xfId="0" applyNumberFormat="1" applyFont="1" applyBorder="1" applyAlignment="1">
      <alignment horizontal="right"/>
    </xf>
    <xf numFmtId="164" fontId="4" fillId="23" borderId="0" xfId="0" applyNumberFormat="1" applyFont="1" applyFill="1" applyBorder="1" applyAlignment="1">
      <alignment/>
    </xf>
    <xf numFmtId="164" fontId="4" fillId="0" borderId="0" xfId="0" applyNumberFormat="1" applyFont="1" applyBorder="1" applyAlignment="1">
      <alignment horizontal="right"/>
    </xf>
    <xf numFmtId="0" fontId="0" fillId="0" borderId="0" xfId="0" applyAlignment="1">
      <alignment horizontal="right"/>
    </xf>
    <xf numFmtId="0" fontId="4" fillId="0" borderId="0" xfId="0" applyFont="1" applyAlignment="1">
      <alignment horizontal="right"/>
    </xf>
    <xf numFmtId="0" fontId="0" fillId="0" borderId="0" xfId="0" applyAlignment="1">
      <alignment wrapText="1"/>
    </xf>
    <xf numFmtId="0" fontId="2" fillId="0" borderId="0" xfId="0" applyFont="1" applyAlignment="1">
      <alignment horizontal="left"/>
    </xf>
    <xf numFmtId="0" fontId="3" fillId="0" borderId="0" xfId="0" applyFont="1" applyAlignment="1">
      <alignment wrapText="1"/>
    </xf>
    <xf numFmtId="0" fontId="4" fillId="0" borderId="0" xfId="0" applyFont="1" applyAlignment="1">
      <alignment horizontal="left" wrapText="1"/>
    </xf>
    <xf numFmtId="0" fontId="0" fillId="0" borderId="0" xfId="0" applyAlignment="1">
      <alignment/>
    </xf>
    <xf numFmtId="0" fontId="3" fillId="0" borderId="0" xfId="0" applyFont="1" applyBorder="1" applyAlignment="1">
      <alignment horizontal="right"/>
    </xf>
    <xf numFmtId="0" fontId="3" fillId="0" borderId="31" xfId="0" applyFont="1" applyBorder="1" applyAlignment="1">
      <alignment wrapText="1"/>
    </xf>
    <xf numFmtId="0" fontId="3" fillId="0" borderId="36" xfId="0" applyFont="1" applyBorder="1" applyAlignment="1">
      <alignment horizontal="right"/>
    </xf>
    <xf numFmtId="0" fontId="3" fillId="0" borderId="0" xfId="0" applyFont="1" applyBorder="1" applyAlignment="1">
      <alignment wrapText="1"/>
    </xf>
    <xf numFmtId="164" fontId="0" fillId="0" borderId="0" xfId="0" applyNumberFormat="1" applyBorder="1" applyAlignment="1">
      <alignment horizontal="right"/>
    </xf>
    <xf numFmtId="0" fontId="4" fillId="0" borderId="30" xfId="0" applyFont="1" applyBorder="1" applyAlignment="1">
      <alignment wrapText="1"/>
    </xf>
    <xf numFmtId="164" fontId="0" fillId="0" borderId="30" xfId="0" applyNumberFormat="1" applyBorder="1" applyAlignment="1">
      <alignment horizontal="right"/>
    </xf>
    <xf numFmtId="2" fontId="0" fillId="0" borderId="0" xfId="0" applyNumberFormat="1" applyAlignment="1">
      <alignment/>
    </xf>
    <xf numFmtId="0" fontId="0" fillId="0" borderId="0" xfId="0" applyBorder="1" applyAlignment="1">
      <alignment wrapText="1"/>
    </xf>
    <xf numFmtId="0" fontId="4" fillId="0" borderId="0" xfId="0" applyFont="1" applyBorder="1" applyAlignment="1">
      <alignment wrapText="1"/>
    </xf>
    <xf numFmtId="165" fontId="4" fillId="0" borderId="0" xfId="0" applyNumberFormat="1" applyFont="1" applyBorder="1" applyAlignment="1">
      <alignment horizontal="right"/>
    </xf>
    <xf numFmtId="0" fontId="3" fillId="0" borderId="0" xfId="0" applyFont="1" applyAlignment="1">
      <alignment horizontal="left"/>
    </xf>
    <xf numFmtId="0" fontId="0" fillId="0" borderId="0" xfId="0" applyAlignment="1">
      <alignment/>
    </xf>
    <xf numFmtId="0" fontId="0" fillId="0" borderId="0" xfId="0" applyAlignment="1">
      <alignment horizontal="left"/>
    </xf>
    <xf numFmtId="0" fontId="4" fillId="0" borderId="0" xfId="0" applyFont="1" applyAlignment="1">
      <alignment horizontal="left"/>
    </xf>
    <xf numFmtId="0" fontId="3" fillId="0" borderId="0" xfId="0" applyFont="1" applyAlignment="1">
      <alignment horizontal="center" wrapText="1"/>
    </xf>
    <xf numFmtId="0" fontId="3" fillId="0" borderId="13" xfId="0" applyFont="1" applyBorder="1" applyAlignment="1">
      <alignment wrapText="1"/>
    </xf>
    <xf numFmtId="0" fontId="4" fillId="0" borderId="0" xfId="0" applyFont="1" applyAlignment="1">
      <alignment vertical="top"/>
    </xf>
    <xf numFmtId="0" fontId="0" fillId="0" borderId="0" xfId="0" applyAlignment="1">
      <alignment vertical="top"/>
    </xf>
    <xf numFmtId="164" fontId="4" fillId="0" borderId="0" xfId="0" applyNumberFormat="1" applyFont="1" applyAlignment="1">
      <alignment horizontal="right"/>
    </xf>
    <xf numFmtId="164" fontId="0" fillId="0" borderId="0" xfId="0" applyNumberFormat="1" applyAlignment="1">
      <alignment horizontal="right"/>
    </xf>
    <xf numFmtId="1" fontId="0" fillId="0" borderId="0" xfId="0" applyNumberFormat="1" applyAlignment="1">
      <alignment/>
    </xf>
    <xf numFmtId="0" fontId="0" fillId="0" borderId="0" xfId="0" applyAlignment="1">
      <alignment horizontal="right"/>
    </xf>
    <xf numFmtId="0" fontId="0" fillId="0" borderId="27" xfId="0" applyFill="1" applyBorder="1" applyAlignment="1">
      <alignment/>
    </xf>
    <xf numFmtId="164" fontId="0" fillId="0" borderId="27" xfId="0" applyNumberFormat="1" applyFill="1" applyBorder="1" applyAlignment="1">
      <alignment/>
    </xf>
    <xf numFmtId="0" fontId="0" fillId="0" borderId="27" xfId="0" applyBorder="1" applyAlignment="1">
      <alignment horizontal="right"/>
    </xf>
    <xf numFmtId="0" fontId="4" fillId="0" borderId="27" xfId="0" applyFont="1" applyBorder="1" applyAlignment="1">
      <alignment horizontal="right"/>
    </xf>
    <xf numFmtId="0" fontId="0" fillId="0" borderId="0" xfId="0" applyBorder="1" applyAlignment="1">
      <alignment horizontal="right"/>
    </xf>
    <xf numFmtId="0" fontId="0" fillId="0" borderId="13" xfId="0" applyBorder="1" applyAlignment="1">
      <alignment horizontal="right"/>
    </xf>
    <xf numFmtId="0" fontId="0" fillId="0" borderId="13" xfId="0" applyBorder="1" applyAlignment="1">
      <alignment/>
    </xf>
    <xf numFmtId="164" fontId="0" fillId="0" borderId="13" xfId="0" applyNumberFormat="1" applyBorder="1" applyAlignment="1">
      <alignment/>
    </xf>
    <xf numFmtId="0" fontId="5" fillId="0" borderId="0" xfId="0" applyFont="1" applyFill="1" applyAlignment="1">
      <alignment horizontal="right"/>
    </xf>
    <xf numFmtId="0" fontId="3" fillId="0" borderId="27" xfId="0" applyFont="1" applyFill="1" applyBorder="1" applyAlignment="1">
      <alignment wrapText="1"/>
    </xf>
    <xf numFmtId="0" fontId="3" fillId="0" borderId="27" xfId="0" applyFont="1" applyBorder="1" applyAlignment="1">
      <alignment wrapText="1"/>
    </xf>
    <xf numFmtId="0" fontId="4" fillId="0" borderId="0" xfId="0" applyFont="1" applyFill="1" applyBorder="1" applyAlignment="1">
      <alignment horizontal="left" wrapText="1"/>
    </xf>
    <xf numFmtId="164" fontId="0" fillId="13" borderId="0" xfId="0" applyNumberFormat="1" applyFill="1" applyBorder="1" applyAlignment="1">
      <alignment/>
    </xf>
    <xf numFmtId="0" fontId="4" fillId="0" borderId="0" xfId="0" applyFont="1" applyBorder="1" applyAlignment="1">
      <alignment horizontal="left" wrapText="1"/>
    </xf>
    <xf numFmtId="164" fontId="0" fillId="0" borderId="0" xfId="0" applyNumberFormat="1" applyFill="1" applyBorder="1" applyAlignment="1">
      <alignment/>
    </xf>
    <xf numFmtId="0" fontId="3" fillId="0" borderId="0" xfId="0" applyFont="1" applyBorder="1" applyAlignment="1">
      <alignment horizontal="left" wrapText="1"/>
    </xf>
    <xf numFmtId="0" fontId="4" fillId="0" borderId="0" xfId="0" applyFont="1" applyFill="1" applyBorder="1" applyAlignment="1">
      <alignment horizontal="right" wrapText="1"/>
    </xf>
    <xf numFmtId="1"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wrapText="1"/>
    </xf>
    <xf numFmtId="0" fontId="3" fillId="0" borderId="13" xfId="0" applyFont="1" applyBorder="1" applyAlignment="1">
      <alignment horizontal="center" wrapText="1"/>
    </xf>
    <xf numFmtId="0" fontId="4" fillId="0" borderId="0" xfId="0" applyFont="1" applyFill="1" applyAlignment="1">
      <alignment horizontal="left" wrapText="1"/>
    </xf>
    <xf numFmtId="0" fontId="0" fillId="13" borderId="0" xfId="0"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164" fontId="0" fillId="13" borderId="0" xfId="0" applyNumberFormat="1" applyFill="1" applyBorder="1" applyAlignment="1">
      <alignment horizontal="right"/>
    </xf>
    <xf numFmtId="0" fontId="3" fillId="0" borderId="13" xfId="0" applyFont="1" applyBorder="1" applyAlignment="1">
      <alignment horizontal="right" wrapText="1"/>
    </xf>
    <xf numFmtId="0" fontId="4" fillId="0" borderId="27" xfId="0" applyFont="1" applyBorder="1" applyAlignment="1">
      <alignment wrapText="1"/>
    </xf>
    <xf numFmtId="0" fontId="4" fillId="23" borderId="27" xfId="0" applyFont="1" applyFill="1" applyBorder="1" applyAlignment="1">
      <alignment horizontal="right"/>
    </xf>
    <xf numFmtId="164" fontId="4" fillId="0" borderId="27" xfId="0" applyNumberFormat="1" applyFont="1" applyFill="1" applyBorder="1" applyAlignment="1">
      <alignment horizontal="right"/>
    </xf>
    <xf numFmtId="0" fontId="4" fillId="23" borderId="0" xfId="0" applyFont="1" applyFill="1" applyAlignment="1">
      <alignment horizontal="right"/>
    </xf>
    <xf numFmtId="0" fontId="0" fillId="23" borderId="0" xfId="0" applyFill="1" applyAlignment="1">
      <alignment horizontal="right"/>
    </xf>
    <xf numFmtId="0" fontId="0" fillId="23" borderId="0" xfId="0" applyFill="1" applyBorder="1" applyAlignment="1">
      <alignment horizontal="right"/>
    </xf>
    <xf numFmtId="164" fontId="0" fillId="23" borderId="0" xfId="0" applyNumberFormat="1" applyFill="1" applyBorder="1" applyAlignment="1">
      <alignment horizontal="right"/>
    </xf>
    <xf numFmtId="0" fontId="3" fillId="0" borderId="13" xfId="0" applyFont="1" applyBorder="1" applyAlignment="1">
      <alignment/>
    </xf>
    <xf numFmtId="0" fontId="0" fillId="0" borderId="0" xfId="0" applyBorder="1" applyAlignment="1">
      <alignment horizontal="left"/>
    </xf>
    <xf numFmtId="2" fontId="0" fillId="13" borderId="0" xfId="0" applyNumberFormat="1" applyFill="1" applyBorder="1" applyAlignment="1">
      <alignment/>
    </xf>
    <xf numFmtId="2" fontId="0" fillId="0" borderId="0" xfId="0" applyNumberFormat="1" applyBorder="1" applyAlignment="1">
      <alignment/>
    </xf>
    <xf numFmtId="2" fontId="0" fillId="13" borderId="0" xfId="0" applyNumberFormat="1" applyFill="1" applyAlignment="1">
      <alignment/>
    </xf>
    <xf numFmtId="2" fontId="4" fillId="0" borderId="0" xfId="0" applyNumberFormat="1" applyFont="1" applyAlignment="1">
      <alignment horizontal="right"/>
    </xf>
    <xf numFmtId="164" fontId="0" fillId="13" borderId="27" xfId="0" applyNumberFormat="1" applyFill="1" applyBorder="1" applyAlignment="1">
      <alignment/>
    </xf>
    <xf numFmtId="164" fontId="4" fillId="0" borderId="27" xfId="0" applyNumberFormat="1" applyFont="1" applyBorder="1" applyAlignment="1">
      <alignment/>
    </xf>
    <xf numFmtId="164" fontId="4" fillId="0" borderId="0" xfId="151" applyNumberFormat="1" applyFont="1" applyAlignment="1">
      <alignment/>
    </xf>
    <xf numFmtId="0" fontId="9" fillId="0" borderId="0" xfId="134" applyFont="1" applyFill="1" applyAlignment="1">
      <alignment horizontal="right" wrapText="1"/>
    </xf>
    <xf numFmtId="0" fontId="7" fillId="0" borderId="0" xfId="0" applyFont="1" applyFill="1" applyAlignment="1">
      <alignment horizontal="right" wrapText="1"/>
    </xf>
    <xf numFmtId="0" fontId="4" fillId="0" borderId="0" xfId="0" applyFont="1" applyAlignment="1">
      <alignment horizontal="left" indent="1"/>
    </xf>
    <xf numFmtId="166" fontId="0" fillId="0" borderId="0" xfId="0" applyNumberFormat="1" applyFill="1" applyBorder="1" applyAlignment="1">
      <alignment/>
    </xf>
    <xf numFmtId="0" fontId="4" fillId="0" borderId="0" xfId="0" applyFont="1" applyAlignment="1">
      <alignment horizontal="left" indent="2"/>
    </xf>
    <xf numFmtId="0" fontId="4" fillId="0" borderId="0" xfId="0" applyFont="1" applyBorder="1" applyAlignment="1">
      <alignment horizontal="left"/>
    </xf>
    <xf numFmtId="1" fontId="0" fillId="13" borderId="27" xfId="0" applyNumberFormat="1" applyFill="1" applyBorder="1" applyAlignment="1">
      <alignment/>
    </xf>
    <xf numFmtId="1" fontId="0" fillId="13" borderId="0" xfId="0" applyNumberFormat="1" applyFill="1" applyAlignment="1">
      <alignment/>
    </xf>
    <xf numFmtId="0" fontId="0" fillId="13" borderId="0" xfId="0" applyFill="1" applyAlignment="1">
      <alignment/>
    </xf>
    <xf numFmtId="0" fontId="4" fillId="0" borderId="0" xfId="135">
      <alignment/>
      <protection/>
    </xf>
    <xf numFmtId="0" fontId="4" fillId="0" borderId="0" xfId="135" applyBorder="1">
      <alignment/>
      <protection/>
    </xf>
    <xf numFmtId="0" fontId="4" fillId="0" borderId="13" xfId="135" applyBorder="1">
      <alignment/>
      <protection/>
    </xf>
    <xf numFmtId="0" fontId="4" fillId="0" borderId="0" xfId="135" applyFont="1" applyAlignment="1">
      <alignment horizontal="left"/>
      <protection/>
    </xf>
    <xf numFmtId="0" fontId="4" fillId="0" borderId="0" xfId="135" applyAlignment="1">
      <alignment horizontal="left"/>
      <protection/>
    </xf>
    <xf numFmtId="0" fontId="3" fillId="0" borderId="0" xfId="135" applyFont="1" applyFill="1" applyBorder="1" applyAlignment="1">
      <alignment horizontal="right" wrapText="1"/>
      <protection/>
    </xf>
    <xf numFmtId="164" fontId="4" fillId="23" borderId="0" xfId="135" applyNumberFormat="1" applyFont="1" applyFill="1" applyBorder="1" applyAlignment="1">
      <alignment horizontal="right"/>
      <protection/>
    </xf>
    <xf numFmtId="164" fontId="4" fillId="23" borderId="0" xfId="135" applyNumberFormat="1" applyFont="1" applyFill="1" applyAlignment="1">
      <alignment horizontal="right"/>
      <protection/>
    </xf>
    <xf numFmtId="164" fontId="4" fillId="0" borderId="0" xfId="135" applyNumberFormat="1" applyFont="1" applyAlignment="1">
      <alignment horizontal="right"/>
      <protection/>
    </xf>
    <xf numFmtId="164" fontId="14" fillId="0" borderId="0" xfId="135" applyNumberFormat="1" applyFont="1" applyAlignment="1">
      <alignment horizontal="right"/>
      <protection/>
    </xf>
    <xf numFmtId="0" fontId="3" fillId="0" borderId="0" xfId="135" applyFont="1">
      <alignment/>
      <protection/>
    </xf>
    <xf numFmtId="0" fontId="3" fillId="0" borderId="0" xfId="135" applyFont="1" applyAlignment="1">
      <alignment wrapText="1"/>
      <protection/>
    </xf>
    <xf numFmtId="0" fontId="3" fillId="0" borderId="0" xfId="135" applyFont="1" applyAlignment="1">
      <alignment horizontal="right" wrapText="1"/>
      <protection/>
    </xf>
    <xf numFmtId="0" fontId="4" fillId="0" borderId="27" xfId="135" applyFont="1" applyBorder="1">
      <alignment/>
      <protection/>
    </xf>
    <xf numFmtId="164" fontId="4" fillId="23" borderId="27" xfId="135" applyNumberFormat="1" applyFont="1" applyFill="1" applyBorder="1">
      <alignment/>
      <protection/>
    </xf>
    <xf numFmtId="164" fontId="4" fillId="23" borderId="27" xfId="135" applyNumberFormat="1" applyFont="1" applyFill="1" applyBorder="1" applyAlignment="1">
      <alignment horizontal="right"/>
      <protection/>
    </xf>
    <xf numFmtId="0" fontId="4" fillId="0" borderId="0" xfId="135" applyFont="1">
      <alignment/>
      <protection/>
    </xf>
    <xf numFmtId="164" fontId="4" fillId="0" borderId="0" xfId="135" applyNumberFormat="1" applyBorder="1">
      <alignment/>
      <protection/>
    </xf>
    <xf numFmtId="164" fontId="4" fillId="0" borderId="0" xfId="135" applyNumberFormat="1">
      <alignment/>
      <protection/>
    </xf>
    <xf numFmtId="1" fontId="4" fillId="23" borderId="27" xfId="135" applyNumberFormat="1" applyFill="1" applyBorder="1">
      <alignment/>
      <protection/>
    </xf>
    <xf numFmtId="164" fontId="4" fillId="23" borderId="27" xfId="135" applyNumberFormat="1" applyFill="1" applyBorder="1">
      <alignment/>
      <protection/>
    </xf>
    <xf numFmtId="0" fontId="4" fillId="0" borderId="0" xfId="135" applyBorder="1" applyAlignment="1">
      <alignment vertical="top" wrapText="1"/>
      <protection/>
    </xf>
    <xf numFmtId="1" fontId="4" fillId="0" borderId="0" xfId="135" applyNumberFormat="1">
      <alignment/>
      <protection/>
    </xf>
    <xf numFmtId="0" fontId="4" fillId="0" borderId="30" xfId="135" applyFont="1" applyBorder="1">
      <alignment/>
      <protection/>
    </xf>
    <xf numFmtId="0" fontId="4" fillId="0" borderId="0" xfId="135" applyFont="1" applyBorder="1">
      <alignment/>
      <protection/>
    </xf>
    <xf numFmtId="164" fontId="4" fillId="0" borderId="0" xfId="135" applyNumberFormat="1" applyFont="1" applyFill="1" applyAlignment="1">
      <alignment horizontal="right"/>
      <protection/>
    </xf>
    <xf numFmtId="0" fontId="4" fillId="0" borderId="0" xfId="135" applyFont="1" applyFill="1" applyBorder="1">
      <alignment/>
      <protection/>
    </xf>
    <xf numFmtId="0" fontId="0" fillId="0" borderId="0" xfId="0" applyAlignment="1">
      <alignment/>
    </xf>
    <xf numFmtId="0" fontId="9" fillId="0" borderId="11" xfId="134" applyFont="1" applyFill="1" applyBorder="1" applyAlignment="1">
      <alignment horizontal="right" wrapText="1"/>
    </xf>
    <xf numFmtId="164" fontId="0" fillId="0" borderId="27" xfId="0" applyNumberFormat="1" applyBorder="1" applyAlignment="1">
      <alignment/>
    </xf>
    <xf numFmtId="164" fontId="0" fillId="0" borderId="0" xfId="0" applyNumberFormat="1" applyFill="1" applyAlignment="1">
      <alignment horizontal="right"/>
    </xf>
    <xf numFmtId="164" fontId="4" fillId="0" borderId="0" xfId="0" applyNumberFormat="1" applyFont="1" applyAlignment="1">
      <alignment horizontal="left"/>
    </xf>
    <xf numFmtId="0" fontId="65" fillId="0" borderId="0" xfId="0" applyFont="1" applyAlignment="1">
      <alignment horizontal="left"/>
    </xf>
    <xf numFmtId="0" fontId="0" fillId="0" borderId="27" xfId="0" applyBorder="1" applyAlignment="1">
      <alignment/>
    </xf>
    <xf numFmtId="49" fontId="4" fillId="0" borderId="27" xfId="0" applyNumberFormat="1" applyFont="1" applyBorder="1" applyAlignment="1">
      <alignment/>
    </xf>
    <xf numFmtId="0" fontId="3" fillId="0" borderId="37" xfId="0" applyFont="1" applyBorder="1" applyAlignment="1">
      <alignment/>
    </xf>
    <xf numFmtId="1" fontId="0" fillId="0" borderId="0" xfId="0" applyNumberFormat="1" applyFill="1" applyBorder="1" applyAlignment="1">
      <alignment/>
    </xf>
    <xf numFmtId="0" fontId="0" fillId="0" borderId="27" xfId="0" applyBorder="1" applyAlignment="1">
      <alignment vertical="top"/>
    </xf>
    <xf numFmtId="0" fontId="4" fillId="0" borderId="27" xfId="0" applyFont="1" applyBorder="1" applyAlignment="1">
      <alignment horizontal="left" wrapText="1"/>
    </xf>
    <xf numFmtId="0" fontId="4" fillId="0" borderId="27" xfId="0" applyFont="1" applyFill="1" applyBorder="1" applyAlignment="1">
      <alignment horizontal="left" wrapText="1"/>
    </xf>
    <xf numFmtId="164" fontId="0" fillId="19" borderId="27" xfId="0" applyNumberFormat="1" applyFill="1" applyBorder="1" applyAlignment="1">
      <alignment/>
    </xf>
    <xf numFmtId="164" fontId="0" fillId="19" borderId="0" xfId="0" applyNumberFormat="1" applyFill="1" applyBorder="1" applyAlignment="1">
      <alignment/>
    </xf>
    <xf numFmtId="164" fontId="4" fillId="19" borderId="0" xfId="0" applyNumberFormat="1" applyFont="1" applyFill="1" applyAlignment="1">
      <alignment horizontal="right"/>
    </xf>
    <xf numFmtId="0" fontId="4" fillId="19" borderId="27" xfId="0" applyFont="1" applyFill="1" applyBorder="1" applyAlignment="1">
      <alignment/>
    </xf>
    <xf numFmtId="0" fontId="4" fillId="19" borderId="0" xfId="0" applyFont="1" applyFill="1" applyBorder="1" applyAlignment="1">
      <alignment/>
    </xf>
    <xf numFmtId="164" fontId="4" fillId="19" borderId="0" xfId="0" applyNumberFormat="1" applyFont="1" applyFill="1" applyBorder="1" applyAlignment="1">
      <alignment/>
    </xf>
    <xf numFmtId="0" fontId="2" fillId="0" borderId="0" xfId="0" applyFont="1" applyAlignment="1">
      <alignment horizontal="left" wrapText="1"/>
    </xf>
    <xf numFmtId="1" fontId="0" fillId="0" borderId="27" xfId="0" applyNumberFormat="1" applyFill="1" applyBorder="1" applyAlignment="1">
      <alignment/>
    </xf>
    <xf numFmtId="164" fontId="4" fillId="19" borderId="29" xfId="0" applyNumberFormat="1" applyFont="1" applyFill="1" applyBorder="1" applyAlignment="1">
      <alignment/>
    </xf>
    <xf numFmtId="164" fontId="4" fillId="19" borderId="0" xfId="0" applyNumberFormat="1" applyFont="1" applyFill="1" applyAlignment="1">
      <alignment/>
    </xf>
    <xf numFmtId="164" fontId="3" fillId="19" borderId="0" xfId="0" applyNumberFormat="1" applyFont="1" applyFill="1" applyAlignment="1">
      <alignment/>
    </xf>
    <xf numFmtId="164" fontId="4" fillId="19" borderId="31" xfId="0" applyNumberFormat="1" applyFont="1" applyFill="1" applyBorder="1" applyAlignment="1">
      <alignment/>
    </xf>
    <xf numFmtId="164" fontId="79" fillId="0" borderId="31" xfId="0" applyNumberFormat="1" applyFont="1" applyFill="1" applyBorder="1" applyAlignment="1">
      <alignment horizontal="right" wrapText="1"/>
    </xf>
    <xf numFmtId="0" fontId="4" fillId="0" borderId="30" xfId="0" applyFont="1" applyFill="1" applyBorder="1" applyAlignment="1">
      <alignment horizontal="right"/>
    </xf>
    <xf numFmtId="41" fontId="79" fillId="0" borderId="0" xfId="0" applyNumberFormat="1" applyFont="1" applyFill="1" applyBorder="1" applyAlignment="1">
      <alignment horizontal="right" wrapText="1"/>
    </xf>
    <xf numFmtId="41" fontId="79" fillId="0" borderId="31" xfId="0" applyNumberFormat="1" applyFont="1" applyFill="1" applyBorder="1" applyAlignment="1">
      <alignment horizontal="right" wrapText="1"/>
    </xf>
    <xf numFmtId="0" fontId="3" fillId="19" borderId="36" xfId="0" applyFont="1" applyFill="1" applyBorder="1" applyAlignment="1">
      <alignment horizontal="right"/>
    </xf>
    <xf numFmtId="0" fontId="4" fillId="19" borderId="0" xfId="0" applyFont="1" applyFill="1" applyBorder="1" applyAlignment="1">
      <alignment horizontal="right"/>
    </xf>
    <xf numFmtId="164" fontId="79" fillId="19" borderId="31" xfId="0" applyNumberFormat="1" applyFont="1" applyFill="1" applyBorder="1" applyAlignment="1">
      <alignment horizontal="right"/>
    </xf>
    <xf numFmtId="0" fontId="4" fillId="19" borderId="30" xfId="0" applyFont="1" applyFill="1" applyBorder="1" applyAlignment="1">
      <alignment horizontal="right"/>
    </xf>
    <xf numFmtId="164" fontId="0" fillId="19" borderId="0" xfId="0" applyNumberFormat="1" applyFill="1" applyBorder="1" applyAlignment="1">
      <alignment horizontal="right"/>
    </xf>
    <xf numFmtId="164" fontId="0" fillId="19" borderId="30" xfId="0" applyNumberFormat="1" applyFill="1" applyBorder="1" applyAlignment="1">
      <alignment horizontal="right"/>
    </xf>
    <xf numFmtId="164" fontId="0" fillId="19" borderId="30" xfId="0" applyNumberFormat="1" applyFill="1" applyBorder="1" applyAlignment="1">
      <alignment/>
    </xf>
    <xf numFmtId="1" fontId="4" fillId="0" borderId="0" xfId="0" applyNumberFormat="1" applyFont="1" applyFill="1" applyBorder="1" applyAlignment="1">
      <alignment horizontal="right" wrapText="1"/>
    </xf>
    <xf numFmtId="0" fontId="0" fillId="0" borderId="0" xfId="0" applyAlignment="1">
      <alignment horizontal="left"/>
    </xf>
    <xf numFmtId="164" fontId="0" fillId="13" borderId="0" xfId="0" applyNumberFormat="1" applyFont="1" applyFill="1" applyAlignment="1">
      <alignment/>
    </xf>
    <xf numFmtId="0" fontId="0" fillId="0" borderId="0" xfId="0" applyFill="1" applyAlignment="1">
      <alignment horizontal="left"/>
    </xf>
    <xf numFmtId="0" fontId="4" fillId="0" borderId="0" xfId="0" applyFont="1" applyFill="1" applyAlignment="1">
      <alignment horizontal="right"/>
    </xf>
    <xf numFmtId="2" fontId="4" fillId="0" borderId="0" xfId="0" applyNumberFormat="1" applyFont="1" applyFill="1" applyAlignment="1">
      <alignment horizontal="right"/>
    </xf>
    <xf numFmtId="0" fontId="0" fillId="0" borderId="0" xfId="0" applyFill="1" applyAlignment="1">
      <alignment horizontal="right"/>
    </xf>
    <xf numFmtId="0" fontId="0" fillId="0" borderId="0" xfId="0" applyAlignment="1">
      <alignment horizontal="right"/>
    </xf>
    <xf numFmtId="164" fontId="3" fillId="0" borderId="36" xfId="0" applyNumberFormat="1" applyFont="1" applyFill="1" applyBorder="1" applyAlignment="1">
      <alignment/>
    </xf>
    <xf numFmtId="164" fontId="4" fillId="23" borderId="0" xfId="0" applyNumberFormat="1" applyFont="1" applyFill="1" applyBorder="1" applyAlignment="1">
      <alignment horizontal="right"/>
    </xf>
    <xf numFmtId="0" fontId="80" fillId="0" borderId="0" xfId="135" applyFont="1" applyAlignment="1">
      <alignment horizontal="center" vertical="center"/>
      <protection/>
    </xf>
    <xf numFmtId="0" fontId="80" fillId="0" borderId="0" xfId="135" applyFont="1" applyBorder="1" applyAlignment="1">
      <alignment wrapText="1"/>
      <protection/>
    </xf>
    <xf numFmtId="166" fontId="0" fillId="0" borderId="0" xfId="0" applyNumberFormat="1" applyAlignment="1">
      <alignment/>
    </xf>
    <xf numFmtId="164" fontId="0" fillId="0" borderId="0" xfId="0" applyNumberFormat="1" applyFill="1" applyAlignment="1">
      <alignment vertical="top"/>
    </xf>
    <xf numFmtId="164" fontId="0" fillId="23" borderId="27" xfId="0" applyNumberFormat="1" applyFill="1" applyBorder="1" applyAlignment="1">
      <alignment/>
    </xf>
    <xf numFmtId="164" fontId="79" fillId="0" borderId="0" xfId="135" applyNumberFormat="1" applyFont="1" applyBorder="1">
      <alignment/>
      <protection/>
    </xf>
    <xf numFmtId="164" fontId="79" fillId="0" borderId="0" xfId="0" applyNumberFormat="1" applyFont="1" applyBorder="1" applyAlignment="1">
      <alignment horizontal="right"/>
    </xf>
    <xf numFmtId="164" fontId="79" fillId="0" borderId="0" xfId="0" applyNumberFormat="1" applyFont="1" applyFill="1" applyBorder="1" applyAlignment="1">
      <alignment horizontal="right"/>
    </xf>
    <xf numFmtId="164" fontId="4" fillId="23" borderId="30" xfId="135" applyNumberFormat="1" applyFill="1" applyBorder="1">
      <alignment/>
      <protection/>
    </xf>
    <xf numFmtId="164" fontId="4" fillId="23" borderId="0" xfId="135" applyNumberFormat="1" applyFill="1">
      <alignment/>
      <protection/>
    </xf>
    <xf numFmtId="164" fontId="4" fillId="0" borderId="0" xfId="135" applyNumberFormat="1" applyFont="1" applyAlignment="1">
      <alignment horizontal="left"/>
      <protection/>
    </xf>
    <xf numFmtId="164" fontId="3" fillId="0" borderId="0" xfId="135" applyNumberFormat="1" applyFont="1" applyAlignment="1">
      <alignment horizontal="right"/>
      <protection/>
    </xf>
    <xf numFmtId="164" fontId="4" fillId="0" borderId="0" xfId="135" applyNumberFormat="1" applyAlignment="1">
      <alignment horizontal="left"/>
      <protection/>
    </xf>
    <xf numFmtId="164" fontId="57" fillId="0" borderId="0" xfId="0" applyNumberFormat="1" applyFont="1" applyAlignment="1">
      <alignment/>
    </xf>
    <xf numFmtId="164" fontId="4" fillId="0" borderId="0" xfId="135" applyNumberFormat="1" applyAlignment="1">
      <alignment horizontal="right"/>
      <protection/>
    </xf>
    <xf numFmtId="0" fontId="4" fillId="0" borderId="0" xfId="135" applyFill="1">
      <alignment/>
      <protection/>
    </xf>
    <xf numFmtId="0" fontId="71" fillId="0" borderId="0" xfId="134" applyFill="1" applyAlignment="1">
      <alignment horizontal="left" indent="2"/>
    </xf>
    <xf numFmtId="0" fontId="71" fillId="0" borderId="0" xfId="134" applyFill="1" applyAlignment="1">
      <alignment/>
    </xf>
    <xf numFmtId="0" fontId="0" fillId="0" borderId="0" xfId="0" applyAlignment="1">
      <alignment/>
    </xf>
    <xf numFmtId="164" fontId="3" fillId="0" borderId="0" xfId="135" applyNumberFormat="1" applyFont="1" applyBorder="1" applyAlignment="1">
      <alignment horizontal="left"/>
      <protection/>
    </xf>
    <xf numFmtId="164" fontId="3" fillId="0" borderId="0" xfId="135" applyNumberFormat="1" applyFont="1" applyAlignment="1">
      <alignment horizontal="left"/>
      <protection/>
    </xf>
    <xf numFmtId="0" fontId="3" fillId="0" borderId="0" xfId="0" applyFont="1" applyAlignment="1">
      <alignment horizontal="center" vertical="center" wrapText="1"/>
    </xf>
    <xf numFmtId="0" fontId="17" fillId="0" borderId="0" xfId="135" applyFont="1" applyBorder="1" applyAlignment="1">
      <alignment horizontal="center" vertical="center" wrapText="1"/>
      <protection/>
    </xf>
    <xf numFmtId="0" fontId="17" fillId="0" borderId="0" xfId="135" applyFont="1" applyFill="1" applyBorder="1" applyAlignment="1">
      <alignment horizontal="center" vertical="center" wrapText="1"/>
      <protection/>
    </xf>
    <xf numFmtId="0" fontId="17" fillId="0" borderId="0" xfId="135" applyFont="1" applyAlignment="1">
      <alignment horizontal="center" vertical="center" wrapText="1"/>
      <protection/>
    </xf>
    <xf numFmtId="0" fontId="69" fillId="0" borderId="0" xfId="108" applyFill="1" applyAlignment="1">
      <alignment/>
    </xf>
    <xf numFmtId="164" fontId="69" fillId="0" borderId="0" xfId="108" applyNumberFormat="1" applyFill="1" applyAlignment="1">
      <alignment/>
    </xf>
    <xf numFmtId="0" fontId="79" fillId="0" borderId="0" xfId="135" applyFont="1" applyBorder="1">
      <alignment/>
      <protection/>
    </xf>
    <xf numFmtId="0" fontId="0" fillId="0" borderId="0" xfId="134" applyFont="1" applyFill="1" applyBorder="1" applyAlignment="1">
      <alignment wrapText="1"/>
    </xf>
    <xf numFmtId="0" fontId="79" fillId="0" borderId="0" xfId="135" applyFont="1" applyBorder="1" applyAlignment="1">
      <alignment wrapText="1"/>
      <protection/>
    </xf>
    <xf numFmtId="1" fontId="4" fillId="0" borderId="0" xfId="135" applyNumberFormat="1" applyFill="1" applyBorder="1">
      <alignment/>
      <protection/>
    </xf>
    <xf numFmtId="0" fontId="3" fillId="0" borderId="13" xfId="135" applyFont="1" applyBorder="1" applyAlignment="1">
      <alignment wrapText="1"/>
      <protection/>
    </xf>
    <xf numFmtId="0" fontId="4" fillId="0" borderId="13" xfId="135" applyBorder="1" applyAlignment="1">
      <alignment wrapText="1"/>
      <protection/>
    </xf>
    <xf numFmtId="0" fontId="71" fillId="0" borderId="0" xfId="134" applyFill="1" applyAlignment="1">
      <alignment horizontal="left"/>
    </xf>
    <xf numFmtId="0" fontId="3" fillId="0" borderId="13" xfId="135" applyFont="1" applyFill="1" applyBorder="1" applyAlignment="1">
      <alignment wrapText="1"/>
      <protection/>
    </xf>
    <xf numFmtId="0" fontId="4" fillId="0" borderId="13" xfId="135" applyFill="1" applyBorder="1" applyAlignment="1">
      <alignment wrapText="1"/>
      <protection/>
    </xf>
    <xf numFmtId="164" fontId="4" fillId="0" borderId="0" xfId="135" applyNumberFormat="1" applyFont="1" applyBorder="1" applyAlignment="1">
      <alignment horizontal="right"/>
      <protection/>
    </xf>
    <xf numFmtId="0" fontId="3" fillId="0" borderId="0" xfId="0" applyFont="1" applyFill="1" applyAlignment="1">
      <alignment/>
    </xf>
    <xf numFmtId="0" fontId="0" fillId="0" borderId="0" xfId="0" applyFill="1" applyAlignment="1">
      <alignment/>
    </xf>
    <xf numFmtId="0" fontId="4" fillId="0" borderId="0" xfId="135" applyFill="1" applyBorder="1" applyAlignment="1">
      <alignment vertical="top" wrapText="1"/>
      <protection/>
    </xf>
    <xf numFmtId="0" fontId="4" fillId="0" borderId="38" xfId="135" applyFont="1" applyBorder="1">
      <alignment/>
      <protection/>
    </xf>
    <xf numFmtId="1" fontId="4" fillId="0" borderId="39" xfId="135" applyNumberFormat="1" applyFill="1" applyBorder="1">
      <alignment/>
      <protection/>
    </xf>
    <xf numFmtId="0" fontId="3" fillId="0" borderId="36" xfId="0" applyFont="1" applyBorder="1" applyAlignment="1">
      <alignment/>
    </xf>
    <xf numFmtId="164" fontId="3" fillId="19" borderId="31" xfId="0" applyNumberFormat="1" applyFont="1" applyFill="1" applyBorder="1" applyAlignment="1">
      <alignment/>
    </xf>
    <xf numFmtId="0" fontId="3" fillId="0" borderId="11" xfId="0" applyFont="1" applyBorder="1" applyAlignment="1">
      <alignment horizontal="right" wrapText="1"/>
    </xf>
    <xf numFmtId="0" fontId="5" fillId="0" borderId="0" xfId="135" applyFont="1" applyAlignment="1">
      <alignment/>
      <protection/>
    </xf>
    <xf numFmtId="164" fontId="0" fillId="0" borderId="28" xfId="0" applyNumberFormat="1" applyFill="1" applyBorder="1" applyAlignment="1">
      <alignment/>
    </xf>
    <xf numFmtId="0" fontId="0" fillId="0" borderId="0" xfId="134" applyFont="1" applyFill="1" applyAlignment="1">
      <alignment/>
    </xf>
    <xf numFmtId="49" fontId="4" fillId="0" borderId="0" xfId="0" applyNumberFormat="1" applyFont="1" applyAlignment="1">
      <alignment horizontal="left"/>
    </xf>
    <xf numFmtId="0" fontId="65" fillId="0" borderId="0" xfId="0" applyFont="1" applyFill="1" applyAlignment="1">
      <alignment/>
    </xf>
    <xf numFmtId="0" fontId="79" fillId="0" borderId="0" xfId="0" applyFont="1" applyFill="1" applyBorder="1" applyAlignment="1">
      <alignment wrapText="1"/>
    </xf>
    <xf numFmtId="0" fontId="4" fillId="0" borderId="0" xfId="0" applyFont="1" applyFill="1" applyAlignment="1">
      <alignment/>
    </xf>
    <xf numFmtId="0" fontId="79" fillId="0" borderId="0" xfId="0" applyFont="1" applyFill="1" applyBorder="1" applyAlignment="1">
      <alignment vertical="top" wrapText="1"/>
    </xf>
    <xf numFmtId="0" fontId="79" fillId="0" borderId="0" xfId="0" applyFont="1" applyFill="1" applyBorder="1" applyAlignment="1">
      <alignment horizontal="left" vertical="top" wrapText="1"/>
    </xf>
    <xf numFmtId="164" fontId="4" fillId="23" borderId="0" xfId="135" applyNumberFormat="1" applyFill="1" applyBorder="1">
      <alignment/>
      <protection/>
    </xf>
    <xf numFmtId="0" fontId="0" fillId="0" borderId="13" xfId="134" applyFont="1" applyFill="1" applyBorder="1" applyAlignment="1">
      <alignment wrapText="1"/>
    </xf>
    <xf numFmtId="0" fontId="65" fillId="0" borderId="0" xfId="134" applyFont="1" applyFill="1" applyAlignment="1">
      <alignment wrapText="1"/>
    </xf>
    <xf numFmtId="0" fontId="65" fillId="0" borderId="0" xfId="134" applyFont="1" applyFill="1" applyBorder="1" applyAlignment="1">
      <alignment wrapText="1"/>
    </xf>
    <xf numFmtId="164" fontId="69" fillId="0" borderId="0" xfId="108" applyNumberFormat="1" applyFill="1" applyAlignment="1">
      <alignment horizontal="right"/>
    </xf>
    <xf numFmtId="0" fontId="71" fillId="0" borderId="0" xfId="134" applyFill="1" applyAlignment="1">
      <alignment horizontal="left"/>
    </xf>
    <xf numFmtId="0" fontId="57" fillId="0" borderId="5" xfId="134" applyFont="1" applyFill="1" applyBorder="1" applyAlignment="1">
      <alignment horizontal="left" vertical="top" wrapText="1"/>
    </xf>
    <xf numFmtId="0" fontId="57" fillId="0" borderId="0" xfId="134" applyFont="1" applyFill="1" applyAlignment="1">
      <alignment horizontal="left" vertical="top" wrapText="1"/>
    </xf>
    <xf numFmtId="0" fontId="0" fillId="0" borderId="0" xfId="0" applyAlignment="1">
      <alignment/>
    </xf>
    <xf numFmtId="0" fontId="0" fillId="0" borderId="0" xfId="0" applyFill="1" applyAlignment="1">
      <alignment/>
    </xf>
    <xf numFmtId="164" fontId="0" fillId="0" borderId="0" xfId="0" applyNumberFormat="1" applyFill="1" applyBorder="1" applyAlignment="1">
      <alignment/>
    </xf>
    <xf numFmtId="1" fontId="0" fillId="0" borderId="0" xfId="0" applyNumberFormat="1" applyFill="1" applyAlignment="1">
      <alignment/>
    </xf>
    <xf numFmtId="0" fontId="39" fillId="0" borderId="0" xfId="0" applyFont="1" applyAlignment="1">
      <alignment/>
    </xf>
    <xf numFmtId="0" fontId="17" fillId="0" borderId="0" xfId="0" applyFont="1" applyAlignment="1">
      <alignment/>
    </xf>
    <xf numFmtId="0" fontId="81" fillId="0" borderId="0" xfId="95" applyFont="1" applyAlignment="1">
      <alignment horizontal="right"/>
    </xf>
    <xf numFmtId="0" fontId="79" fillId="0" borderId="0" xfId="0" applyFont="1" applyFill="1" applyAlignment="1">
      <alignment wrapText="1"/>
    </xf>
    <xf numFmtId="0" fontId="2" fillId="0" borderId="0" xfId="0" applyFont="1" applyAlignment="1">
      <alignment horizontal="left"/>
    </xf>
    <xf numFmtId="0" fontId="2" fillId="0" borderId="0" xfId="0" applyFont="1" applyAlignment="1">
      <alignment horizontal="left" wrapText="1"/>
    </xf>
    <xf numFmtId="0" fontId="3" fillId="0" borderId="0" xfId="0" applyFont="1" applyAlignment="1">
      <alignment/>
    </xf>
    <xf numFmtId="0" fontId="0" fillId="0" borderId="0" xfId="0" applyAlignment="1">
      <alignment/>
    </xf>
    <xf numFmtId="0" fontId="5" fillId="0" borderId="0" xfId="0" applyFont="1" applyAlignment="1">
      <alignment horizontal="right"/>
    </xf>
    <xf numFmtId="0" fontId="3"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3" fillId="0" borderId="13" xfId="0" applyFont="1" applyFill="1" applyBorder="1" applyAlignment="1">
      <alignment horizontal="left"/>
    </xf>
    <xf numFmtId="49" fontId="4" fillId="0" borderId="0" xfId="0" applyNumberFormat="1" applyFont="1" applyAlignment="1">
      <alignment horizontal="left"/>
    </xf>
    <xf numFmtId="49" fontId="4" fillId="0" borderId="0" xfId="0" applyNumberFormat="1" applyFont="1" applyFill="1" applyAlignment="1">
      <alignment horizontal="left" wrapText="1"/>
    </xf>
    <xf numFmtId="49" fontId="4" fillId="0" borderId="0" xfId="0" applyNumberFormat="1" applyFont="1" applyFill="1" applyAlignment="1">
      <alignment horizontal="left"/>
    </xf>
    <xf numFmtId="0" fontId="7" fillId="0" borderId="13" xfId="0" applyFont="1" applyBorder="1" applyAlignment="1">
      <alignment horizontal="left" wrapText="1"/>
    </xf>
    <xf numFmtId="0" fontId="8" fillId="0" borderId="13" xfId="0" applyFont="1" applyBorder="1" applyAlignment="1">
      <alignment horizontal="left" wrapText="1"/>
    </xf>
    <xf numFmtId="0" fontId="3" fillId="0" borderId="13" xfId="0" applyFont="1" applyBorder="1" applyAlignment="1">
      <alignment horizontal="left" indent="5"/>
    </xf>
    <xf numFmtId="0" fontId="79" fillId="0" borderId="0" xfId="0" applyFont="1" applyFill="1" applyAlignment="1">
      <alignment horizontal="left" vertical="top" wrapText="1"/>
    </xf>
    <xf numFmtId="0" fontId="79" fillId="0" borderId="0" xfId="0" applyFont="1" applyFill="1" applyAlignment="1">
      <alignment horizontal="left" vertical="top"/>
    </xf>
    <xf numFmtId="0" fontId="79" fillId="0" borderId="0" xfId="0" applyFont="1" applyFill="1" applyAlignment="1">
      <alignment horizontal="left"/>
    </xf>
    <xf numFmtId="0" fontId="0" fillId="0" borderId="13" xfId="0" applyBorder="1" applyAlignment="1">
      <alignment horizontal="left" wrapText="1"/>
    </xf>
    <xf numFmtId="0" fontId="7" fillId="0" borderId="13" xfId="0" applyFont="1" applyBorder="1" applyAlignment="1">
      <alignment horizontal="left" wrapText="1" indent="5"/>
    </xf>
    <xf numFmtId="0" fontId="0" fillId="0" borderId="13" xfId="0" applyBorder="1" applyAlignment="1">
      <alignment horizontal="left" wrapText="1" indent="5"/>
    </xf>
    <xf numFmtId="0" fontId="80" fillId="0" borderId="0" xfId="0" applyFont="1" applyAlignment="1">
      <alignment horizontal="left" wrapText="1"/>
    </xf>
    <xf numFmtId="0" fontId="7" fillId="0" borderId="0" xfId="0" applyFont="1" applyAlignment="1">
      <alignment horizontal="center"/>
    </xf>
    <xf numFmtId="0" fontId="79" fillId="0" borderId="0" xfId="0" applyFont="1" applyAlignment="1">
      <alignment horizontal="left" wrapText="1"/>
    </xf>
    <xf numFmtId="0" fontId="3" fillId="0" borderId="0" xfId="0" applyFont="1" applyAlignment="1">
      <alignment wrapText="1"/>
    </xf>
    <xf numFmtId="0" fontId="65" fillId="0" borderId="0" xfId="0" applyFont="1" applyAlignment="1">
      <alignment wrapText="1"/>
    </xf>
    <xf numFmtId="0" fontId="4" fillId="0" borderId="0" xfId="0" applyFont="1" applyAlignment="1">
      <alignment wrapText="1"/>
    </xf>
    <xf numFmtId="0" fontId="0" fillId="0" borderId="0" xfId="0" applyAlignment="1">
      <alignment wrapText="1"/>
    </xf>
    <xf numFmtId="0" fontId="0" fillId="0" borderId="0" xfId="0" applyAlignment="1">
      <alignment horizontal="left"/>
    </xf>
    <xf numFmtId="0" fontId="4" fillId="0" borderId="30" xfId="0" applyFont="1" applyFill="1" applyBorder="1" applyAlignment="1">
      <alignment horizontal="left" wrapText="1" indent="1"/>
    </xf>
    <xf numFmtId="0" fontId="4" fillId="0" borderId="30" xfId="0" applyFont="1" applyFill="1" applyBorder="1" applyAlignment="1">
      <alignment horizontal="left" indent="1"/>
    </xf>
    <xf numFmtId="0" fontId="4" fillId="0" borderId="31" xfId="0" applyFont="1" applyFill="1" applyBorder="1" applyAlignment="1">
      <alignment horizontal="left" wrapText="1" indent="1"/>
    </xf>
    <xf numFmtId="0" fontId="4" fillId="0" borderId="31" xfId="0" applyFont="1" applyFill="1" applyBorder="1" applyAlignment="1">
      <alignment horizontal="left" indent="1"/>
    </xf>
    <xf numFmtId="0" fontId="0" fillId="0" borderId="0" xfId="0" applyAlignment="1">
      <alignment horizontal="center"/>
    </xf>
    <xf numFmtId="0" fontId="4" fillId="0" borderId="0" xfId="0" applyFont="1" applyAlignment="1">
      <alignment horizontal="left"/>
    </xf>
    <xf numFmtId="0" fontId="2" fillId="0" borderId="0" xfId="0" applyFont="1" applyAlignment="1">
      <alignment/>
    </xf>
    <xf numFmtId="0" fontId="3" fillId="0" borderId="37" xfId="0" applyFont="1" applyBorder="1" applyAlignment="1">
      <alignment wrapText="1"/>
    </xf>
    <xf numFmtId="0" fontId="0" fillId="0" borderId="37" xfId="0" applyBorder="1" applyAlignment="1">
      <alignment/>
    </xf>
    <xf numFmtId="0" fontId="3" fillId="0" borderId="0" xfId="0" applyFont="1" applyBorder="1" applyAlignment="1">
      <alignment horizontal="left"/>
    </xf>
    <xf numFmtId="0" fontId="3" fillId="0" borderId="0" xfId="0" applyFont="1" applyAlignment="1">
      <alignment horizontal="center"/>
    </xf>
    <xf numFmtId="0" fontId="3" fillId="0" borderId="13" xfId="0" applyFont="1" applyBorder="1" applyAlignment="1">
      <alignment wrapText="1"/>
    </xf>
    <xf numFmtId="0" fontId="0" fillId="0" borderId="13" xfId="0" applyBorder="1" applyAlignment="1">
      <alignment wrapText="1"/>
    </xf>
    <xf numFmtId="0" fontId="79" fillId="0" borderId="0" xfId="0" applyFont="1" applyFill="1" applyBorder="1" applyAlignment="1">
      <alignment horizontal="left" wrapText="1"/>
    </xf>
    <xf numFmtId="0" fontId="4" fillId="0" borderId="0" xfId="0" applyFont="1" applyFill="1" applyAlignment="1">
      <alignment horizontal="left"/>
    </xf>
    <xf numFmtId="0" fontId="65" fillId="0" borderId="0" xfId="0" applyFont="1" applyAlignment="1">
      <alignment/>
    </xf>
    <xf numFmtId="0" fontId="0" fillId="0" borderId="0" xfId="0" applyFill="1" applyAlignment="1">
      <alignment wrapText="1"/>
    </xf>
    <xf numFmtId="0" fontId="3" fillId="0" borderId="0" xfId="0" applyFont="1" applyFill="1" applyAlignment="1">
      <alignment horizontal="left"/>
    </xf>
    <xf numFmtId="0" fontId="0" fillId="0" borderId="0" xfId="0" applyFill="1" applyAlignment="1">
      <alignment horizontal="left"/>
    </xf>
    <xf numFmtId="0" fontId="5" fillId="0" borderId="0" xfId="0" applyFont="1" applyFill="1" applyAlignment="1">
      <alignment horizontal="right"/>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0" borderId="0" xfId="0" applyFill="1" applyAlignment="1">
      <alignment/>
    </xf>
    <xf numFmtId="0" fontId="11" fillId="0" borderId="0" xfId="0" applyFont="1" applyAlignment="1">
      <alignment horizontal="left" wrapText="1"/>
    </xf>
    <xf numFmtId="0" fontId="12" fillId="0" borderId="0" xfId="0" applyFont="1" applyAlignment="1">
      <alignment wrapText="1"/>
    </xf>
    <xf numFmtId="0" fontId="3" fillId="0" borderId="13" xfId="0" applyFont="1" applyBorder="1" applyAlignment="1">
      <alignment horizontal="left" wrapText="1"/>
    </xf>
    <xf numFmtId="14" fontId="5" fillId="0" borderId="0" xfId="0" applyNumberFormat="1" applyFont="1" applyFill="1" applyAlignment="1">
      <alignment horizontal="right"/>
    </xf>
    <xf numFmtId="46" fontId="4" fillId="0" borderId="0" xfId="0" applyNumberFormat="1" applyFont="1" applyAlignment="1">
      <alignment horizontal="left"/>
    </xf>
    <xf numFmtId="0" fontId="79" fillId="0" borderId="0" xfId="0" applyFont="1" applyFill="1" applyAlignment="1">
      <alignment/>
    </xf>
    <xf numFmtId="0" fontId="4" fillId="0" borderId="0" xfId="0" applyFont="1" applyFill="1" applyAlignment="1">
      <alignment horizontal="left" wrapText="1"/>
    </xf>
    <xf numFmtId="0" fontId="0" fillId="0" borderId="0" xfId="0" applyFill="1" applyAlignment="1">
      <alignment horizontal="left" wrapText="1"/>
    </xf>
    <xf numFmtId="0" fontId="3" fillId="0" borderId="13" xfId="0" applyFont="1" applyBorder="1" applyAlignment="1">
      <alignment horizontal="left"/>
    </xf>
    <xf numFmtId="0" fontId="0" fillId="0" borderId="13" xfId="0" applyBorder="1" applyAlignment="1">
      <alignment horizontal="left"/>
    </xf>
    <xf numFmtId="0" fontId="65" fillId="0" borderId="0" xfId="0" applyFont="1" applyAlignment="1">
      <alignment horizontal="left"/>
    </xf>
    <xf numFmtId="0" fontId="0" fillId="0" borderId="0" xfId="0" applyFont="1" applyFill="1" applyAlignment="1">
      <alignment horizontal="left"/>
    </xf>
    <xf numFmtId="0" fontId="79" fillId="0" borderId="0" xfId="0" applyFont="1" applyAlignment="1">
      <alignment/>
    </xf>
    <xf numFmtId="2" fontId="4" fillId="0" borderId="0" xfId="0" applyNumberFormat="1" applyFont="1" applyAlignment="1">
      <alignment horizontal="left" wrapText="1"/>
    </xf>
    <xf numFmtId="0" fontId="4" fillId="0" borderId="0" xfId="0" applyFont="1" applyAlignment="1">
      <alignment/>
    </xf>
    <xf numFmtId="0" fontId="57" fillId="0" borderId="0" xfId="134" applyFont="1" applyFill="1" applyAlignment="1">
      <alignment horizontal="left" vertical="top" wrapText="1"/>
    </xf>
    <xf numFmtId="0" fontId="79" fillId="0" borderId="0" xfId="134" applyFont="1" applyFill="1" applyAlignment="1">
      <alignment horizontal="left"/>
    </xf>
    <xf numFmtId="0" fontId="57" fillId="0" borderId="0" xfId="134" applyFont="1" applyFill="1" applyAlignment="1">
      <alignment horizontal="left" vertical="top"/>
    </xf>
    <xf numFmtId="164" fontId="3" fillId="0" borderId="0" xfId="135" applyNumberFormat="1" applyFont="1" applyBorder="1" applyAlignment="1">
      <alignment horizontal="left"/>
      <protection/>
    </xf>
    <xf numFmtId="164" fontId="3" fillId="0" borderId="0" xfId="135" applyNumberFormat="1" applyFont="1" applyAlignment="1">
      <alignment horizontal="left"/>
      <protection/>
    </xf>
    <xf numFmtId="0" fontId="57" fillId="0" borderId="40" xfId="134" applyFont="1" applyFill="1" applyBorder="1" applyAlignment="1">
      <alignment horizontal="left" vertical="center" wrapText="1"/>
    </xf>
    <xf numFmtId="0" fontId="57" fillId="0" borderId="0" xfId="134" applyFont="1" applyFill="1" applyAlignment="1">
      <alignment horizontal="left" vertical="center" wrapText="1"/>
    </xf>
    <xf numFmtId="0" fontId="2" fillId="0" borderId="0" xfId="135" applyFont="1" applyAlignment="1">
      <alignment horizontal="left"/>
      <protection/>
    </xf>
    <xf numFmtId="0" fontId="4" fillId="0" borderId="0" xfId="135" applyAlignment="1">
      <alignment/>
      <protection/>
    </xf>
    <xf numFmtId="0" fontId="2" fillId="0" borderId="0" xfId="135" applyFont="1" applyAlignment="1">
      <alignment horizontal="left" wrapText="1"/>
      <protection/>
    </xf>
    <xf numFmtId="0" fontId="4" fillId="0" borderId="0" xfId="135" applyAlignment="1">
      <alignment horizontal="left" wrapText="1"/>
      <protection/>
    </xf>
    <xf numFmtId="0" fontId="3" fillId="0" borderId="0" xfId="135" applyFont="1" applyAlignment="1">
      <alignment/>
      <protection/>
    </xf>
    <xf numFmtId="164" fontId="4" fillId="0" borderId="5" xfId="135" applyNumberFormat="1" applyFont="1" applyFill="1" applyBorder="1" applyAlignment="1">
      <alignment horizontal="center"/>
      <protection/>
    </xf>
    <xf numFmtId="0" fontId="5" fillId="0" borderId="0" xfId="135" applyFont="1" applyAlignment="1">
      <alignment horizontal="right"/>
      <protection/>
    </xf>
    <xf numFmtId="0" fontId="3" fillId="0" borderId="0" xfId="135" applyFont="1" applyFill="1" applyAlignment="1">
      <alignment horizontal="left"/>
      <protection/>
    </xf>
    <xf numFmtId="0" fontId="4" fillId="0" borderId="0" xfId="135" applyFont="1" applyBorder="1" applyAlignment="1">
      <alignment horizontal="left"/>
      <protection/>
    </xf>
    <xf numFmtId="0" fontId="4" fillId="0" borderId="0" xfId="135" applyFont="1" applyAlignment="1">
      <alignment horizontal="left"/>
      <protection/>
    </xf>
    <xf numFmtId="0" fontId="4" fillId="0" borderId="0" xfId="134" applyFont="1" applyFill="1" applyAlignment="1">
      <alignment horizontal="left" vertical="top"/>
    </xf>
    <xf numFmtId="0" fontId="71" fillId="0" borderId="0" xfId="134" applyFill="1" applyAlignment="1">
      <alignment horizontal="left"/>
    </xf>
    <xf numFmtId="0" fontId="4" fillId="0" borderId="0" xfId="134" applyFont="1" applyFill="1" applyAlignment="1">
      <alignment horizontal="left" vertical="top" wrapText="1"/>
    </xf>
    <xf numFmtId="0" fontId="3" fillId="0" borderId="13" xfId="135" applyFont="1" applyBorder="1" applyAlignment="1">
      <alignment wrapText="1"/>
      <protection/>
    </xf>
    <xf numFmtId="0" fontId="4" fillId="0" borderId="13" xfId="135" applyBorder="1" applyAlignment="1">
      <alignment wrapText="1"/>
      <protection/>
    </xf>
    <xf numFmtId="0" fontId="2" fillId="0" borderId="0" xfId="135" applyFont="1" applyAlignment="1">
      <alignment wrapText="1"/>
      <protection/>
    </xf>
    <xf numFmtId="0" fontId="79" fillId="0" borderId="0" xfId="0" applyFont="1" applyFill="1" applyBorder="1" applyAlignment="1">
      <alignment horizontal="left" vertical="top" wrapText="1"/>
    </xf>
    <xf numFmtId="0" fontId="4" fillId="0" borderId="27" xfId="135" applyFont="1" applyBorder="1" applyAlignment="1">
      <alignment vertical="top" wrapText="1"/>
      <protection/>
    </xf>
    <xf numFmtId="0" fontId="4" fillId="0" borderId="0" xfId="135" applyBorder="1" applyAlignment="1">
      <alignment vertical="top" wrapText="1"/>
      <protection/>
    </xf>
    <xf numFmtId="0" fontId="4" fillId="0" borderId="30" xfId="135" applyFont="1" applyBorder="1" applyAlignment="1">
      <alignment vertical="top" wrapText="1"/>
      <protection/>
    </xf>
    <xf numFmtId="0" fontId="4" fillId="0" borderId="38" xfId="135" applyFont="1" applyBorder="1" applyAlignment="1">
      <alignment vertical="top" wrapText="1"/>
      <protection/>
    </xf>
    <xf numFmtId="0" fontId="4" fillId="19" borderId="0" xfId="0" applyNumberFormat="1" applyFont="1" applyFill="1" applyBorder="1" applyAlignment="1">
      <alignment/>
    </xf>
    <xf numFmtId="164" fontId="4" fillId="0" borderId="0" xfId="0" applyNumberFormat="1" applyFont="1" applyFill="1" applyBorder="1" applyAlignment="1">
      <alignment/>
    </xf>
    <xf numFmtId="0" fontId="80" fillId="0" borderId="0" xfId="0" applyFont="1" applyFill="1" applyAlignment="1">
      <alignment horizontal="left"/>
    </xf>
    <xf numFmtId="0" fontId="0" fillId="13" borderId="0" xfId="0" applyNumberFormat="1" applyFill="1" applyBorder="1" applyAlignment="1">
      <alignment/>
    </xf>
    <xf numFmtId="0" fontId="80" fillId="0" borderId="0" xfId="134" applyFont="1" applyFill="1" applyAlignment="1">
      <alignment horizontal="left"/>
    </xf>
  </cellXfs>
  <cellStyles count="140">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bin" xfId="67"/>
    <cellStyle name="bin 2" xfId="68"/>
    <cellStyle name="Calculation" xfId="69"/>
    <cellStyle name="cell" xfId="70"/>
    <cellStyle name="cell 2" xfId="71"/>
    <cellStyle name="Check Cell" xfId="72"/>
    <cellStyle name="Col&amp;RowHeadings" xfId="73"/>
    <cellStyle name="ColCodes" xfId="74"/>
    <cellStyle name="ColTitles" xfId="75"/>
    <cellStyle name="column" xfId="76"/>
    <cellStyle name="Comma 2" xfId="77"/>
    <cellStyle name="Comma 2 2" xfId="78"/>
    <cellStyle name="DataEntryCells" xfId="79"/>
    <cellStyle name="Comma [0]" xfId="80"/>
    <cellStyle name="Eingabe" xfId="81"/>
    <cellStyle name="Ergebnis" xfId="82"/>
    <cellStyle name="Erklärender Text" xfId="83"/>
    <cellStyle name="Explanatory Text" xfId="84"/>
    <cellStyle name="formula" xfId="85"/>
    <cellStyle name="gap" xfId="86"/>
    <cellStyle name="Good" xfId="87"/>
    <cellStyle name="GreyBackground" xfId="88"/>
    <cellStyle name="Gut" xfId="89"/>
    <cellStyle name="Heading 1" xfId="90"/>
    <cellStyle name="Heading 2" xfId="91"/>
    <cellStyle name="Heading 3" xfId="92"/>
    <cellStyle name="Heading 4" xfId="93"/>
    <cellStyle name="Hyperlink" xfId="94"/>
    <cellStyle name="Hyperlink 2" xfId="95"/>
    <cellStyle name="Input" xfId="96"/>
    <cellStyle name="ISC" xfId="97"/>
    <cellStyle name="Comma" xfId="98"/>
    <cellStyle name="Komma 2" xfId="99"/>
    <cellStyle name="level1a" xfId="100"/>
    <cellStyle name="level1a 2" xfId="101"/>
    <cellStyle name="level2" xfId="102"/>
    <cellStyle name="level2a" xfId="103"/>
    <cellStyle name="level3" xfId="104"/>
    <cellStyle name="level3 2" xfId="105"/>
    <cellStyle name="Linked Cell" xfId="106"/>
    <cellStyle name="Migliaia (0)_conti99" xfId="107"/>
    <cellStyle name="Neutral" xfId="108"/>
    <cellStyle name="Neutral 2" xfId="109"/>
    <cellStyle name="Normal 2" xfId="110"/>
    <cellStyle name="Normal 2 2" xfId="111"/>
    <cellStyle name="Normal 2 2 2" xfId="112"/>
    <cellStyle name="Normal 2 3" xfId="113"/>
    <cellStyle name="Normal 2 4" xfId="114"/>
    <cellStyle name="Normal 2 5" xfId="115"/>
    <cellStyle name="Normal 2_AUG_TabChap2" xfId="116"/>
    <cellStyle name="Normal 3" xfId="117"/>
    <cellStyle name="Normal 3 2" xfId="118"/>
    <cellStyle name="Normal 4" xfId="119"/>
    <cellStyle name="Normal_C1.2" xfId="120"/>
    <cellStyle name="Note" xfId="121"/>
    <cellStyle name="Note 2" xfId="122"/>
    <cellStyle name="Notiz" xfId="123"/>
    <cellStyle name="Output" xfId="124"/>
    <cellStyle name="Percent" xfId="125"/>
    <cellStyle name="Prozent 2" xfId="126"/>
    <cellStyle name="row" xfId="127"/>
    <cellStyle name="row 2" xfId="128"/>
    <cellStyle name="RowCodes" xfId="129"/>
    <cellStyle name="Row-Col Headings" xfId="130"/>
    <cellStyle name="RowTitles_CENTRAL_GOVT" xfId="131"/>
    <cellStyle name="RowTitles-Col2" xfId="132"/>
    <cellStyle name="RowTitles-Detail" xfId="133"/>
    <cellStyle name="Schlecht" xfId="134"/>
    <cellStyle name="Standard 2" xfId="135"/>
    <cellStyle name="Standard 3" xfId="136"/>
    <cellStyle name="Standard 4" xfId="137"/>
    <cellStyle name="temp" xfId="138"/>
    <cellStyle name="Title" xfId="139"/>
    <cellStyle name="title1" xfId="140"/>
    <cellStyle name="Total" xfId="141"/>
    <cellStyle name="Überschrift" xfId="142"/>
    <cellStyle name="Überschrift 1" xfId="143"/>
    <cellStyle name="Überschrift 2" xfId="144"/>
    <cellStyle name="Überschrift 3" xfId="145"/>
    <cellStyle name="Überschrift 4" xfId="146"/>
    <cellStyle name="Verknüpfte Zelle" xfId="147"/>
    <cellStyle name="Currency" xfId="148"/>
    <cellStyle name="Currency [0]" xfId="149"/>
    <cellStyle name="Warnender Text" xfId="150"/>
    <cellStyle name="Warning Text" xfId="151"/>
    <cellStyle name="Warning Text 2" xfId="152"/>
    <cellStyle name="Zelle überprüfen"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1190625</xdr:colOff>
      <xdr:row>1</xdr:row>
      <xdr:rowOff>476250</xdr:rowOff>
    </xdr:from>
    <xdr:to>
      <xdr:col>3</xdr:col>
      <xdr:colOff>1362075</xdr:colOff>
      <xdr:row>2</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3952875" y="676275"/>
          <a:ext cx="171450"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1</xdr:row>
      <xdr:rowOff>19050</xdr:rowOff>
    </xdr:from>
    <xdr:to>
      <xdr:col>8</xdr:col>
      <xdr:colOff>752475</xdr:colOff>
      <xdr:row>1</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6677025" y="219075"/>
          <a:ext cx="171450" cy="171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590550</xdr:colOff>
      <xdr:row>1</xdr:row>
      <xdr:rowOff>9525</xdr:rowOff>
    </xdr:from>
    <xdr:to>
      <xdr:col>5</xdr:col>
      <xdr:colOff>762000</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4400550" y="390525"/>
          <a:ext cx="171450"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1</xdr:row>
      <xdr:rowOff>9525</xdr:rowOff>
    </xdr:from>
    <xdr:to>
      <xdr:col>6</xdr:col>
      <xdr:colOff>762000</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5162550" y="390525"/>
          <a:ext cx="171450"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2</xdr:row>
      <xdr:rowOff>0</xdr:rowOff>
    </xdr:from>
    <xdr:to>
      <xdr:col>7</xdr:col>
      <xdr:colOff>752475</xdr:colOff>
      <xdr:row>2</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6181725" y="390525"/>
          <a:ext cx="171450"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19050</xdr:rowOff>
    </xdr:from>
    <xdr:to>
      <xdr:col>5</xdr:col>
      <xdr:colOff>533400</xdr:colOff>
      <xdr:row>1</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6905625" y="219075"/>
          <a:ext cx="171450"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1504950</xdr:colOff>
      <xdr:row>1</xdr:row>
      <xdr:rowOff>9525</xdr:rowOff>
    </xdr:from>
    <xdr:to>
      <xdr:col>1</xdr:col>
      <xdr:colOff>1676400</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3505200" y="209550"/>
          <a:ext cx="171450" cy="171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1209675</xdr:colOff>
      <xdr:row>1</xdr:row>
      <xdr:rowOff>19050</xdr:rowOff>
    </xdr:from>
    <xdr:to>
      <xdr:col>2</xdr:col>
      <xdr:colOff>1381125</xdr:colOff>
      <xdr:row>1</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3352800" y="219075"/>
          <a:ext cx="171450" cy="171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1838325</xdr:colOff>
      <xdr:row>1</xdr:row>
      <xdr:rowOff>9525</xdr:rowOff>
    </xdr:from>
    <xdr:to>
      <xdr:col>2</xdr:col>
      <xdr:colOff>2009775</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3943350" y="209550"/>
          <a:ext cx="171450" cy="171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2</xdr:row>
      <xdr:rowOff>0</xdr:rowOff>
    </xdr:from>
    <xdr:to>
      <xdr:col>6</xdr:col>
      <xdr:colOff>752475</xdr:colOff>
      <xdr:row>2</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5876925" y="400050"/>
          <a:ext cx="171450" cy="171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1466850</xdr:colOff>
      <xdr:row>1</xdr:row>
      <xdr:rowOff>19050</xdr:rowOff>
    </xdr:from>
    <xdr:to>
      <xdr:col>2</xdr:col>
      <xdr:colOff>1638300</xdr:colOff>
      <xdr:row>1</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3867150" y="476250"/>
          <a:ext cx="17145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847725</xdr:colOff>
      <xdr:row>0</xdr:row>
      <xdr:rowOff>371475</xdr:rowOff>
    </xdr:from>
    <xdr:to>
      <xdr:col>7</xdr:col>
      <xdr:colOff>9525</xdr:colOff>
      <xdr:row>1</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5476875" y="371475"/>
          <a:ext cx="171450" cy="171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923925</xdr:colOff>
      <xdr:row>1</xdr:row>
      <xdr:rowOff>9525</xdr:rowOff>
    </xdr:from>
    <xdr:to>
      <xdr:col>4</xdr:col>
      <xdr:colOff>1095375</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6743700" y="209550"/>
          <a:ext cx="171450" cy="171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1905000</xdr:colOff>
      <xdr:row>1</xdr:row>
      <xdr:rowOff>19050</xdr:rowOff>
    </xdr:from>
    <xdr:to>
      <xdr:col>2</xdr:col>
      <xdr:colOff>2057400</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4057650" y="514350"/>
          <a:ext cx="152400" cy="1524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638175</xdr:colOff>
      <xdr:row>1</xdr:row>
      <xdr:rowOff>200025</xdr:rowOff>
    </xdr:from>
    <xdr:to>
      <xdr:col>11</xdr:col>
      <xdr:colOff>800100</xdr:colOff>
      <xdr:row>3</xdr:row>
      <xdr:rowOff>28575</xdr:rowOff>
    </xdr:to>
    <xdr:pic>
      <xdr:nvPicPr>
        <xdr:cNvPr id="1" name="Grafik 1">
          <a:hlinkClick r:id="rId3"/>
        </xdr:cNvPr>
        <xdr:cNvPicPr preferRelativeResize="1">
          <a:picLocks noChangeAspect="1"/>
        </xdr:cNvPicPr>
      </xdr:nvPicPr>
      <xdr:blipFill>
        <a:blip r:embed="rId1"/>
        <a:stretch>
          <a:fillRect/>
        </a:stretch>
      </xdr:blipFill>
      <xdr:spPr>
        <a:xfrm>
          <a:off x="9296400" y="400050"/>
          <a:ext cx="161925" cy="1714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609600</xdr:colOff>
      <xdr:row>0</xdr:row>
      <xdr:rowOff>180975</xdr:rowOff>
    </xdr:from>
    <xdr:to>
      <xdr:col>11</xdr:col>
      <xdr:colOff>781050</xdr:colOff>
      <xdr:row>1</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9372600" y="180975"/>
          <a:ext cx="171450" cy="1619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771525</xdr:colOff>
      <xdr:row>0</xdr:row>
      <xdr:rowOff>419100</xdr:rowOff>
    </xdr:from>
    <xdr:to>
      <xdr:col>3</xdr:col>
      <xdr:colOff>942975</xdr:colOff>
      <xdr:row>1</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3876675" y="419100"/>
          <a:ext cx="171450" cy="161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0</xdr:row>
      <xdr:rowOff>209550</xdr:rowOff>
    </xdr:from>
    <xdr:to>
      <xdr:col>5</xdr:col>
      <xdr:colOff>561975</xdr:colOff>
      <xdr:row>1</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5086350" y="209550"/>
          <a:ext cx="171450" cy="1619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809625</xdr:colOff>
      <xdr:row>1</xdr:row>
      <xdr:rowOff>9525</xdr:rowOff>
    </xdr:from>
    <xdr:to>
      <xdr:col>4</xdr:col>
      <xdr:colOff>981075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5553075" y="228600"/>
          <a:ext cx="1714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1</xdr:row>
      <xdr:rowOff>19050</xdr:rowOff>
    </xdr:from>
    <xdr:to>
      <xdr:col>7</xdr:col>
      <xdr:colOff>752475</xdr:colOff>
      <xdr:row>1</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7134225" y="219075"/>
          <a:ext cx="17145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1</xdr:row>
      <xdr:rowOff>9525</xdr:rowOff>
    </xdr:from>
    <xdr:to>
      <xdr:col>7</xdr:col>
      <xdr:colOff>752475</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7029450" y="209550"/>
          <a:ext cx="17145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1533525</xdr:colOff>
      <xdr:row>1</xdr:row>
      <xdr:rowOff>19050</xdr:rowOff>
    </xdr:from>
    <xdr:to>
      <xdr:col>2</xdr:col>
      <xdr:colOff>1704975</xdr:colOff>
      <xdr:row>1</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5286375" y="219075"/>
          <a:ext cx="17145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771525</xdr:colOff>
      <xdr:row>1</xdr:row>
      <xdr:rowOff>9525</xdr:rowOff>
    </xdr:from>
    <xdr:to>
      <xdr:col>6</xdr:col>
      <xdr:colOff>942975</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5067300" y="428625"/>
          <a:ext cx="171450"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790575</xdr:colOff>
      <xdr:row>1</xdr:row>
      <xdr:rowOff>0</xdr:rowOff>
    </xdr:from>
    <xdr:to>
      <xdr:col>6</xdr:col>
      <xdr:colOff>962025</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5362575" y="390525"/>
          <a:ext cx="171450"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9525</xdr:rowOff>
    </xdr:from>
    <xdr:to>
      <xdr:col>5</xdr:col>
      <xdr:colOff>742950</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4429125" y="438150"/>
          <a:ext cx="171450" cy="171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9525</xdr:rowOff>
    </xdr:from>
    <xdr:to>
      <xdr:col>5</xdr:col>
      <xdr:colOff>742950</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5514975" y="209550"/>
          <a:ext cx="1714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B37"/>
  <sheetViews>
    <sheetView tabSelected="1" zoomScalePageLayoutView="0" workbookViewId="0" topLeftCell="A1">
      <selection activeCell="A1" sqref="A1"/>
    </sheetView>
  </sheetViews>
  <sheetFormatPr defaultColWidth="11.421875" defaultRowHeight="15"/>
  <cols>
    <col min="1" max="1" width="79.28125" style="0" customWidth="1"/>
  </cols>
  <sheetData>
    <row r="1" ht="26.25">
      <c r="A1" s="7" t="s">
        <v>20</v>
      </c>
    </row>
    <row r="3" s="282" customFormat="1" ht="15"/>
    <row r="4" spans="1:2" ht="15">
      <c r="A4" s="286" t="s">
        <v>0</v>
      </c>
      <c r="B4" s="288"/>
    </row>
    <row r="5" spans="1:2" ht="15">
      <c r="A5" s="287" t="s">
        <v>1</v>
      </c>
      <c r="B5" s="288" t="s">
        <v>269</v>
      </c>
    </row>
    <row r="6" spans="1:2" ht="15">
      <c r="A6" s="287" t="s">
        <v>270</v>
      </c>
      <c r="B6" s="288" t="s">
        <v>271</v>
      </c>
    </row>
    <row r="7" spans="1:2" ht="15">
      <c r="A7" s="287" t="s">
        <v>28</v>
      </c>
      <c r="B7" s="288" t="s">
        <v>272</v>
      </c>
    </row>
    <row r="8" spans="1:2" ht="15">
      <c r="A8" s="287" t="s">
        <v>53</v>
      </c>
      <c r="B8" s="288" t="s">
        <v>273</v>
      </c>
    </row>
    <row r="9" spans="1:2" ht="15">
      <c r="A9" s="287" t="s">
        <v>61</v>
      </c>
      <c r="B9" s="288" t="s">
        <v>274</v>
      </c>
    </row>
    <row r="10" spans="1:2" ht="15">
      <c r="A10" s="287" t="s">
        <v>275</v>
      </c>
      <c r="B10" s="288" t="s">
        <v>276</v>
      </c>
    </row>
    <row r="11" spans="1:2" ht="15">
      <c r="A11" s="287" t="s">
        <v>71</v>
      </c>
      <c r="B11" s="288" t="s">
        <v>277</v>
      </c>
    </row>
    <row r="12" spans="1:2" ht="15">
      <c r="A12" s="287" t="s">
        <v>278</v>
      </c>
      <c r="B12" s="288" t="s">
        <v>279</v>
      </c>
    </row>
    <row r="13" spans="1:2" ht="15">
      <c r="A13" s="287" t="s">
        <v>75</v>
      </c>
      <c r="B13" s="288" t="s">
        <v>280</v>
      </c>
    </row>
    <row r="14" spans="1:2" ht="15">
      <c r="A14" s="287" t="s">
        <v>99</v>
      </c>
      <c r="B14" s="288" t="s">
        <v>281</v>
      </c>
    </row>
    <row r="15" spans="1:2" ht="15">
      <c r="A15" s="287" t="s">
        <v>105</v>
      </c>
      <c r="B15" s="288" t="s">
        <v>282</v>
      </c>
    </row>
    <row r="16" spans="1:2" ht="15">
      <c r="A16" s="287" t="s">
        <v>283</v>
      </c>
      <c r="B16" s="288" t="s">
        <v>284</v>
      </c>
    </row>
    <row r="17" spans="1:2" ht="15">
      <c r="A17" s="287" t="s">
        <v>285</v>
      </c>
      <c r="B17" s="288" t="s">
        <v>286</v>
      </c>
    </row>
    <row r="18" spans="1:2" ht="15">
      <c r="A18" s="282"/>
      <c r="B18" s="288"/>
    </row>
    <row r="19" spans="1:2" ht="15">
      <c r="A19" s="286" t="s">
        <v>116</v>
      </c>
      <c r="B19" s="288"/>
    </row>
    <row r="20" spans="1:2" ht="15">
      <c r="A20" s="287" t="s">
        <v>117</v>
      </c>
      <c r="B20" s="288" t="s">
        <v>287</v>
      </c>
    </row>
    <row r="21" spans="1:2" ht="15">
      <c r="A21" s="287" t="s">
        <v>126</v>
      </c>
      <c r="B21" s="288" t="s">
        <v>288</v>
      </c>
    </row>
    <row r="22" spans="1:2" ht="15">
      <c r="A22" s="287" t="s">
        <v>131</v>
      </c>
      <c r="B22" s="288" t="s">
        <v>289</v>
      </c>
    </row>
    <row r="23" spans="1:2" ht="15">
      <c r="A23" s="287" t="s">
        <v>133</v>
      </c>
      <c r="B23" s="288" t="s">
        <v>290</v>
      </c>
    </row>
    <row r="24" spans="1:2" ht="15">
      <c r="A24" s="287" t="s">
        <v>137</v>
      </c>
      <c r="B24" s="288" t="s">
        <v>291</v>
      </c>
    </row>
    <row r="25" spans="1:2" ht="15">
      <c r="A25" s="282"/>
      <c r="B25" s="288"/>
    </row>
    <row r="26" spans="1:2" ht="15">
      <c r="A26" s="286" t="s">
        <v>142</v>
      </c>
      <c r="B26" s="288"/>
    </row>
    <row r="27" spans="1:2" ht="15">
      <c r="A27" s="287" t="s">
        <v>143</v>
      </c>
      <c r="B27" s="288" t="s">
        <v>292</v>
      </c>
    </row>
    <row r="28" spans="1:2" ht="15">
      <c r="A28" s="287" t="s">
        <v>147</v>
      </c>
      <c r="B28" s="288" t="s">
        <v>293</v>
      </c>
    </row>
    <row r="29" spans="1:2" ht="15">
      <c r="A29" s="287" t="s">
        <v>149</v>
      </c>
      <c r="B29" s="288" t="s">
        <v>294</v>
      </c>
    </row>
    <row r="30" spans="1:2" ht="15">
      <c r="A30" s="287" t="s">
        <v>295</v>
      </c>
      <c r="B30" s="288" t="s">
        <v>296</v>
      </c>
    </row>
    <row r="31" spans="1:2" ht="15">
      <c r="A31" s="282"/>
      <c r="B31" s="288"/>
    </row>
    <row r="32" spans="1:2" ht="15">
      <c r="A32" s="286" t="s">
        <v>167</v>
      </c>
      <c r="B32" s="288"/>
    </row>
    <row r="33" spans="1:2" ht="15">
      <c r="A33" s="287" t="s">
        <v>297</v>
      </c>
      <c r="B33" s="288" t="s">
        <v>298</v>
      </c>
    </row>
    <row r="34" spans="1:2" ht="15">
      <c r="A34" s="287" t="s">
        <v>169</v>
      </c>
      <c r="B34" s="288" t="s">
        <v>299</v>
      </c>
    </row>
    <row r="35" spans="1:2" ht="15">
      <c r="A35" s="287" t="s">
        <v>171</v>
      </c>
      <c r="B35" s="288" t="s">
        <v>300</v>
      </c>
    </row>
    <row r="36" spans="1:2" ht="15">
      <c r="A36" s="287" t="s">
        <v>175</v>
      </c>
      <c r="B36" s="288" t="s">
        <v>301</v>
      </c>
    </row>
    <row r="37" spans="1:2" ht="15">
      <c r="A37" s="287" t="s">
        <v>179</v>
      </c>
      <c r="B37" s="288" t="s">
        <v>302</v>
      </c>
    </row>
  </sheetData>
  <sheetProtection/>
  <hyperlinks>
    <hyperlink ref="B5" location="Tab_10_1_1!A1" display="Tab_10_1_1"/>
    <hyperlink ref="B6" location="Tab_10_1_2!A1" display="Tab_10_1_2"/>
    <hyperlink ref="B7" location="Tab_10_1_3!A1" display="Tab_10_1_3"/>
    <hyperlink ref="B8" location="Tab_10_1_4!A1" display="Tab_10_1_4"/>
    <hyperlink ref="B9" location="Tab_10_1_5!A1" display="Tab_10_1_5"/>
    <hyperlink ref="B10" location="Tab_10_1_6!A1" display="Tab_10_1_6"/>
    <hyperlink ref="B11" location="Tab_10_1_6a!A1" display="Tab_10_1_6a"/>
    <hyperlink ref="B12" location="Tab_10_1_6b!A1" display="Tab_10_1_6b"/>
    <hyperlink ref="B13" location="Tab_10_1_7!A1" display="Tab_10_1_7"/>
    <hyperlink ref="B14" location="Tab_10_1_8!A1" display="Tab_10_1_8"/>
    <hyperlink ref="B15" location="Tab_10_1_9!A1" display="Tab_10_1_9"/>
    <hyperlink ref="B16" location="Tab_10_1_10!A1" display="Tab_10_1_10"/>
    <hyperlink ref="B17" location="Tab_10_1_11!A1" display="Tab_10_1_11"/>
    <hyperlink ref="B20" location="Tab_10_2_1!A1" display="Tab_10_2_1"/>
    <hyperlink ref="B21" location="Tab_10_2_2!A1" display="Tab_10_2_2"/>
    <hyperlink ref="B22" location="Tab_10_2_3!A1" display="Tab_10_2_3"/>
    <hyperlink ref="B23" location="Tab_10_2_4!A1" display="Tab_10_2_4"/>
    <hyperlink ref="B24" location="Tab_10_2_5!A1" display="Tab_10_2_5"/>
    <hyperlink ref="B27" location="Tab_10_3_1!A1" display="Tab_10_3_1"/>
    <hyperlink ref="B28" location="Tab_10_3_2!A1" display="Tab_10_3_2"/>
    <hyperlink ref="B29" location="Tab_10_3_3!A1" display="Tab_10_3_3"/>
    <hyperlink ref="B30" location="Tab_10_3_4!A1" display="Tab_10_3_4"/>
    <hyperlink ref="B33" location="Tab_10_4_1!A1" display="Tab_10_4_1"/>
    <hyperlink ref="B34" location="Tab_10_4_2!A1" display="Tab_10_4_2"/>
    <hyperlink ref="B35" location="Tab_10_4_3!A1" display="Tab_10_4_3"/>
    <hyperlink ref="B36" location="Tab_10_4_4!A1" display="Tab_10_4_4"/>
    <hyperlink ref="B37" location="Tab_10_4_5!A1" display="Tab_10_4_5"/>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F27"/>
  <sheetViews>
    <sheetView zoomScalePageLayoutView="0" workbookViewId="0" topLeftCell="A1">
      <selection activeCell="A1" sqref="A1:F1"/>
    </sheetView>
  </sheetViews>
  <sheetFormatPr defaultColWidth="11.421875" defaultRowHeight="15"/>
  <cols>
    <col min="2" max="2" width="20.7109375" style="0" customWidth="1"/>
    <col min="4" max="4" width="19.140625" style="0" customWidth="1"/>
  </cols>
  <sheetData>
    <row r="1" spans="1:6" ht="15.75">
      <c r="A1" s="325" t="s">
        <v>75</v>
      </c>
      <c r="B1" s="293"/>
      <c r="C1" s="293"/>
      <c r="D1" s="293"/>
      <c r="E1" s="293"/>
      <c r="F1" s="293"/>
    </row>
    <row r="2" spans="1:6" ht="15">
      <c r="A2" s="292" t="s">
        <v>203</v>
      </c>
      <c r="B2" s="293"/>
      <c r="C2" s="293"/>
      <c r="D2" s="293"/>
      <c r="E2" s="293"/>
      <c r="F2" s="293"/>
    </row>
    <row r="3" spans="1:6" ht="15">
      <c r="A3" s="294" t="s">
        <v>76</v>
      </c>
      <c r="B3" s="294"/>
      <c r="C3" s="294"/>
      <c r="D3" s="294"/>
      <c r="E3" s="294"/>
      <c r="F3" s="294"/>
    </row>
    <row r="4" spans="1:6" ht="15">
      <c r="A4" s="3"/>
      <c r="B4" s="3"/>
      <c r="C4" s="71" t="s">
        <v>77</v>
      </c>
      <c r="D4" s="71" t="s">
        <v>78</v>
      </c>
      <c r="E4" s="71" t="s">
        <v>79</v>
      </c>
      <c r="F4" s="71" t="s">
        <v>80</v>
      </c>
    </row>
    <row r="5" spans="1:6" ht="15">
      <c r="A5" s="326" t="s">
        <v>81</v>
      </c>
      <c r="B5" s="327"/>
      <c r="C5" s="203">
        <v>3546</v>
      </c>
      <c r="D5" s="73">
        <v>3395</v>
      </c>
      <c r="E5" s="73">
        <v>86</v>
      </c>
      <c r="F5" s="73">
        <v>65</v>
      </c>
    </row>
    <row r="6" spans="1:6" ht="15">
      <c r="A6" s="319" t="s">
        <v>82</v>
      </c>
      <c r="B6" s="320"/>
      <c r="C6" s="204">
        <v>3425</v>
      </c>
      <c r="D6" s="119">
        <v>3296</v>
      </c>
      <c r="E6" s="119">
        <v>64</v>
      </c>
      <c r="F6" s="119">
        <v>65</v>
      </c>
    </row>
    <row r="7" spans="1:6" ht="18" customHeight="1">
      <c r="A7" s="321" t="s">
        <v>83</v>
      </c>
      <c r="B7" s="322"/>
      <c r="C7" s="205">
        <v>100</v>
      </c>
      <c r="D7" s="199">
        <f>100/$C$6*D6</f>
        <v>96.23357664233576</v>
      </c>
      <c r="E7" s="199">
        <f>100/$C$6*E6</f>
        <v>1.8686131386861313</v>
      </c>
      <c r="F7" s="199">
        <f>100/$C$6*F6</f>
        <v>1.897810218978102</v>
      </c>
    </row>
    <row r="8" spans="1:6" ht="15">
      <c r="A8" s="319" t="s">
        <v>84</v>
      </c>
      <c r="B8" s="320"/>
      <c r="C8" s="206">
        <v>121</v>
      </c>
      <c r="D8" s="200">
        <v>99</v>
      </c>
      <c r="E8" s="200">
        <v>22</v>
      </c>
      <c r="F8" s="201">
        <v>0</v>
      </c>
    </row>
    <row r="9" spans="1:6" ht="17.25" customHeight="1">
      <c r="A9" s="321" t="s">
        <v>85</v>
      </c>
      <c r="B9" s="322"/>
      <c r="C9" s="205">
        <v>100</v>
      </c>
      <c r="D9" s="199">
        <f>100/$C$8*D8</f>
        <v>81.81818181818183</v>
      </c>
      <c r="E9" s="199">
        <f>100/$C$8*E8</f>
        <v>18.181818181818183</v>
      </c>
      <c r="F9" s="202">
        <f>100/$C$8*F8</f>
        <v>0</v>
      </c>
    </row>
    <row r="10" spans="1:6" ht="15">
      <c r="A10" s="74" t="s">
        <v>77</v>
      </c>
      <c r="B10" s="74" t="s">
        <v>86</v>
      </c>
      <c r="C10" s="207">
        <v>100</v>
      </c>
      <c r="D10" s="75">
        <v>100</v>
      </c>
      <c r="E10" s="75">
        <v>100</v>
      </c>
      <c r="F10" s="75">
        <v>100</v>
      </c>
    </row>
    <row r="11" spans="1:6" ht="15">
      <c r="A11" s="76" t="s">
        <v>87</v>
      </c>
      <c r="B11" s="76" t="s">
        <v>88</v>
      </c>
      <c r="C11" s="208">
        <v>51.02</v>
      </c>
      <c r="D11" s="77">
        <v>50.57</v>
      </c>
      <c r="E11" s="77">
        <v>56.98</v>
      </c>
      <c r="F11" s="77">
        <v>66.15</v>
      </c>
    </row>
    <row r="12" spans="1:6" ht="15">
      <c r="A12" s="79"/>
      <c r="B12" s="80" t="s">
        <v>89</v>
      </c>
      <c r="C12" s="207">
        <v>45.57</v>
      </c>
      <c r="D12" s="75">
        <v>46.51</v>
      </c>
      <c r="E12" s="75">
        <v>17.44</v>
      </c>
      <c r="F12" s="75">
        <v>33.85</v>
      </c>
    </row>
    <row r="13" spans="1:6" ht="26.25">
      <c r="A13" s="80" t="s">
        <v>90</v>
      </c>
      <c r="B13" s="80" t="s">
        <v>88</v>
      </c>
      <c r="C13" s="207">
        <v>2.09</v>
      </c>
      <c r="D13" s="75">
        <v>1.71</v>
      </c>
      <c r="E13" s="75">
        <v>18.6</v>
      </c>
      <c r="F13" s="81">
        <v>0</v>
      </c>
    </row>
    <row r="14" spans="1:6" ht="15">
      <c r="A14" s="80"/>
      <c r="B14" s="80" t="s">
        <v>89</v>
      </c>
      <c r="C14" s="207">
        <v>1.33</v>
      </c>
      <c r="D14" s="75">
        <v>1.21</v>
      </c>
      <c r="E14" s="75">
        <v>6.98</v>
      </c>
      <c r="F14" s="81">
        <v>0</v>
      </c>
    </row>
    <row r="15" spans="1:6" ht="15">
      <c r="A15" s="74" t="s">
        <v>77</v>
      </c>
      <c r="B15" s="72" t="s">
        <v>91</v>
      </c>
      <c r="C15" s="207">
        <v>100</v>
      </c>
      <c r="D15" s="75">
        <v>100</v>
      </c>
      <c r="E15" s="75">
        <v>100</v>
      </c>
      <c r="F15" s="75">
        <v>100</v>
      </c>
    </row>
    <row r="16" spans="1:6" ht="15">
      <c r="A16" s="76" t="s">
        <v>87</v>
      </c>
      <c r="B16" s="76" t="s">
        <v>92</v>
      </c>
      <c r="C16" s="209">
        <v>72.45</v>
      </c>
      <c r="D16" s="46">
        <v>73.4</v>
      </c>
      <c r="E16" s="46">
        <v>47.67</v>
      </c>
      <c r="F16" s="46">
        <v>55.38</v>
      </c>
    </row>
    <row r="17" spans="1:6" ht="15">
      <c r="A17" s="66"/>
      <c r="B17" s="80" t="s">
        <v>93</v>
      </c>
      <c r="C17" s="188">
        <v>8.29</v>
      </c>
      <c r="D17" s="36">
        <v>8.45</v>
      </c>
      <c r="E17" s="36">
        <v>4.65</v>
      </c>
      <c r="F17" s="36">
        <v>4.62</v>
      </c>
    </row>
    <row r="18" spans="1:6" ht="15">
      <c r="A18" s="79"/>
      <c r="B18" s="80" t="s">
        <v>94</v>
      </c>
      <c r="C18" s="188">
        <v>15.85</v>
      </c>
      <c r="D18" s="36">
        <v>15.23</v>
      </c>
      <c r="E18" s="36">
        <v>22.09</v>
      </c>
      <c r="F18" s="36">
        <v>40</v>
      </c>
    </row>
    <row r="19" spans="1:6" ht="26.25">
      <c r="A19" s="80" t="s">
        <v>90</v>
      </c>
      <c r="B19" s="80" t="s">
        <v>92</v>
      </c>
      <c r="C19" s="188">
        <v>0.28</v>
      </c>
      <c r="D19" s="36">
        <v>0.27</v>
      </c>
      <c r="E19" s="81">
        <v>1.16</v>
      </c>
      <c r="F19" s="81">
        <v>0</v>
      </c>
    </row>
    <row r="20" spans="1:6" ht="15">
      <c r="A20" s="80"/>
      <c r="B20" s="80" t="s">
        <v>93</v>
      </c>
      <c r="C20" s="188">
        <v>2.96</v>
      </c>
      <c r="D20" s="36">
        <v>2.47</v>
      </c>
      <c r="E20" s="36">
        <v>24.42</v>
      </c>
      <c r="F20" s="81">
        <v>0</v>
      </c>
    </row>
    <row r="21" spans="1:6" ht="15">
      <c r="A21" s="80"/>
      <c r="B21" s="80" t="s">
        <v>94</v>
      </c>
      <c r="C21" s="188">
        <v>0.17</v>
      </c>
      <c r="D21" s="36">
        <v>0.18</v>
      </c>
      <c r="E21" s="81">
        <v>0</v>
      </c>
      <c r="F21" s="81">
        <v>0</v>
      </c>
    </row>
    <row r="22" spans="1:6" ht="15">
      <c r="A22" s="323"/>
      <c r="B22" s="323"/>
      <c r="C22" s="323"/>
      <c r="D22" s="323"/>
      <c r="E22" s="323"/>
      <c r="F22" s="323"/>
    </row>
    <row r="23" spans="1:6" ht="15">
      <c r="A23" s="295" t="s">
        <v>19</v>
      </c>
      <c r="B23" s="295"/>
      <c r="C23" s="295"/>
      <c r="D23" s="295"/>
      <c r="E23" s="295"/>
      <c r="F23" s="295"/>
    </row>
    <row r="24" spans="1:6" ht="15">
      <c r="A24" s="296" t="s">
        <v>95</v>
      </c>
      <c r="B24" s="296"/>
      <c r="C24" s="296"/>
      <c r="D24" s="296"/>
      <c r="E24" s="296"/>
      <c r="F24" s="296"/>
    </row>
    <row r="25" spans="1:6" ht="15">
      <c r="A25" s="324" t="s">
        <v>96</v>
      </c>
      <c r="B25" s="324"/>
      <c r="C25" s="324"/>
      <c r="D25" s="324"/>
      <c r="E25" s="324"/>
      <c r="F25" s="324"/>
    </row>
    <row r="26" spans="1:6" ht="35.25" customHeight="1">
      <c r="A26" s="296" t="s">
        <v>97</v>
      </c>
      <c r="B26" s="297"/>
      <c r="C26" s="297"/>
      <c r="D26" s="297"/>
      <c r="E26" s="297"/>
      <c r="F26" s="297"/>
    </row>
    <row r="27" spans="1:6" ht="15">
      <c r="A27" s="318" t="s">
        <v>98</v>
      </c>
      <c r="B27" s="318"/>
      <c r="C27" s="318"/>
      <c r="D27" s="318"/>
      <c r="E27" s="318"/>
      <c r="F27" s="318"/>
    </row>
  </sheetData>
  <sheetProtection/>
  <mergeCells count="14">
    <mergeCell ref="A1:F1"/>
    <mergeCell ref="A2:F2"/>
    <mergeCell ref="A5:B5"/>
    <mergeCell ref="A6:B6"/>
    <mergeCell ref="A7:B7"/>
    <mergeCell ref="A3:F3"/>
    <mergeCell ref="A27:F27"/>
    <mergeCell ref="A8:B8"/>
    <mergeCell ref="A9:B9"/>
    <mergeCell ref="A22:F22"/>
    <mergeCell ref="A23:F23"/>
    <mergeCell ref="A24:F24"/>
    <mergeCell ref="A25:F25"/>
    <mergeCell ref="A26:F26"/>
  </mergeCells>
  <printOptions/>
  <pageMargins left="0.7" right="0.7" top="0.787401575" bottom="0.7874015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I16"/>
  <sheetViews>
    <sheetView zoomScalePageLayoutView="0" workbookViewId="0" topLeftCell="A1">
      <selection activeCell="A1" sqref="A1:I1"/>
    </sheetView>
  </sheetViews>
  <sheetFormatPr defaultColWidth="11.421875" defaultRowHeight="15"/>
  <sheetData>
    <row r="1" spans="1:9" ht="15.75">
      <c r="A1" s="290" t="s">
        <v>99</v>
      </c>
      <c r="B1" s="290"/>
      <c r="C1" s="290"/>
      <c r="D1" s="290"/>
      <c r="E1" s="290"/>
      <c r="F1" s="290"/>
      <c r="G1" s="290"/>
      <c r="H1" s="290"/>
      <c r="I1" s="290"/>
    </row>
    <row r="2" spans="1:9" ht="15">
      <c r="A2" s="292" t="s">
        <v>191</v>
      </c>
      <c r="B2" s="292"/>
      <c r="C2" s="292"/>
      <c r="D2" s="292"/>
      <c r="E2" s="292"/>
      <c r="F2" s="292"/>
      <c r="G2" s="292"/>
      <c r="H2" s="292"/>
      <c r="I2" s="292"/>
    </row>
    <row r="3" spans="1:9" ht="15">
      <c r="A3" s="294" t="s">
        <v>100</v>
      </c>
      <c r="B3" s="294"/>
      <c r="C3" s="294"/>
      <c r="D3" s="294"/>
      <c r="E3" s="294"/>
      <c r="F3" s="294"/>
      <c r="G3" s="294"/>
      <c r="H3" s="294"/>
      <c r="I3" s="294"/>
    </row>
    <row r="4" spans="1:9" ht="15">
      <c r="A4" s="328"/>
      <c r="B4" s="329" t="s">
        <v>68</v>
      </c>
      <c r="C4" s="293"/>
      <c r="D4" s="293"/>
      <c r="E4" s="293"/>
      <c r="F4" s="329" t="s">
        <v>32</v>
      </c>
      <c r="G4" s="329"/>
      <c r="H4" s="329"/>
      <c r="I4" s="329"/>
    </row>
    <row r="5" spans="1:9" ht="39">
      <c r="A5" s="328"/>
      <c r="B5" s="68" t="s">
        <v>3</v>
      </c>
      <c r="C5" s="86" t="s">
        <v>101</v>
      </c>
      <c r="D5" s="86" t="s">
        <v>102</v>
      </c>
      <c r="E5" s="86" t="s">
        <v>103</v>
      </c>
      <c r="F5" s="86" t="s">
        <v>3</v>
      </c>
      <c r="G5" s="86" t="s">
        <v>101</v>
      </c>
      <c r="H5" s="86" t="s">
        <v>102</v>
      </c>
      <c r="I5" s="86" t="s">
        <v>104</v>
      </c>
    </row>
    <row r="6" spans="1:9" ht="15">
      <c r="A6" s="328"/>
      <c r="B6" s="330" t="s">
        <v>27</v>
      </c>
      <c r="C6" s="331"/>
      <c r="D6" s="331"/>
      <c r="E6" s="331"/>
      <c r="F6" s="331"/>
      <c r="G6" s="331"/>
      <c r="H6" s="331"/>
      <c r="I6" s="331"/>
    </row>
    <row r="7" spans="1:9" ht="15">
      <c r="A7" s="59">
        <v>2011</v>
      </c>
      <c r="B7" s="190">
        <v>43.7</v>
      </c>
      <c r="C7" s="9">
        <v>24.5</v>
      </c>
      <c r="D7" s="9">
        <v>15.9</v>
      </c>
      <c r="E7" s="9">
        <v>3.3</v>
      </c>
      <c r="F7" s="187">
        <v>34.7</v>
      </c>
      <c r="G7" s="9">
        <v>19.9</v>
      </c>
      <c r="H7" s="9">
        <v>13.1</v>
      </c>
      <c r="I7" s="9">
        <v>1.8</v>
      </c>
    </row>
    <row r="8" spans="1:9" ht="15">
      <c r="A8" s="88">
        <v>2012</v>
      </c>
      <c r="B8" s="191">
        <v>38.6</v>
      </c>
      <c r="C8" s="36">
        <v>21.8</v>
      </c>
      <c r="D8" s="36">
        <v>12.8</v>
      </c>
      <c r="E8" s="36">
        <v>4</v>
      </c>
      <c r="F8" s="188">
        <v>35.6</v>
      </c>
      <c r="G8" s="36">
        <v>19.7</v>
      </c>
      <c r="H8" s="36">
        <v>13.7</v>
      </c>
      <c r="I8" s="36">
        <v>2.2</v>
      </c>
    </row>
    <row r="9" spans="1:9" ht="15">
      <c r="A9" s="70">
        <v>2013</v>
      </c>
      <c r="B9" s="191">
        <v>42.2</v>
      </c>
      <c r="C9" s="36">
        <v>28.028503562945367</v>
      </c>
      <c r="D9" s="36">
        <v>10.823529411764707</v>
      </c>
      <c r="E9" s="36">
        <v>3.3557046979865772</v>
      </c>
      <c r="F9" s="188">
        <v>36.4</v>
      </c>
      <c r="G9" s="36">
        <v>19.9</v>
      </c>
      <c r="H9" s="36">
        <v>14.1</v>
      </c>
      <c r="I9" s="36">
        <v>2.4</v>
      </c>
    </row>
    <row r="10" spans="1:9" ht="15">
      <c r="A10" s="70">
        <v>2014</v>
      </c>
      <c r="B10" s="192">
        <v>41.85942935634136</v>
      </c>
      <c r="C10" s="36">
        <v>27.982646420824295</v>
      </c>
      <c r="D10" s="36">
        <v>11.007025761124122</v>
      </c>
      <c r="E10" s="36">
        <v>2.869757174392936</v>
      </c>
      <c r="F10" s="188">
        <v>37.5</v>
      </c>
      <c r="G10" s="36">
        <v>20.2</v>
      </c>
      <c r="H10" s="36">
        <v>14.8</v>
      </c>
      <c r="I10" s="36">
        <v>2.5</v>
      </c>
    </row>
    <row r="11" spans="1:9" s="70" customFormat="1" ht="15">
      <c r="A11" s="70">
        <v>2015</v>
      </c>
      <c r="B11" s="192">
        <v>41.562719935310945</v>
      </c>
      <c r="C11" s="36">
        <v>25.174825174825173</v>
      </c>
      <c r="D11" s="36">
        <v>14.98929336188437</v>
      </c>
      <c r="E11" s="36">
        <v>1.3986013986013985</v>
      </c>
      <c r="F11" s="188">
        <v>37.5</v>
      </c>
      <c r="G11" s="36">
        <v>20.1</v>
      </c>
      <c r="H11" s="36">
        <v>14.7</v>
      </c>
      <c r="I11" s="36">
        <v>2.7</v>
      </c>
    </row>
    <row r="12" spans="1:9" s="70" customFormat="1" ht="15">
      <c r="A12" s="70">
        <v>2016</v>
      </c>
      <c r="B12" s="12">
        <v>40.02510865290565</v>
      </c>
      <c r="C12" s="38">
        <v>25.164113785557987</v>
      </c>
      <c r="D12" s="38">
        <v>12.672811059907835</v>
      </c>
      <c r="E12" s="38">
        <v>2.1881838074398248</v>
      </c>
      <c r="F12" s="189">
        <v>38.13476</v>
      </c>
      <c r="G12" s="177">
        <v>20.1678</v>
      </c>
      <c r="H12" s="177">
        <v>15.08882</v>
      </c>
      <c r="I12" s="177">
        <v>2.87814</v>
      </c>
    </row>
    <row r="13" spans="1:9" ht="15">
      <c r="A13">
        <v>2017</v>
      </c>
      <c r="B13" s="12">
        <v>45.80514766540175</v>
      </c>
      <c r="C13" s="11">
        <v>29.425837320574164</v>
      </c>
      <c r="D13" s="11">
        <v>13.793103448275861</v>
      </c>
      <c r="E13" s="11">
        <v>2.586206896551724</v>
      </c>
      <c r="F13" s="189" t="s">
        <v>70</v>
      </c>
      <c r="G13" s="177" t="s">
        <v>70</v>
      </c>
      <c r="H13" s="177" t="s">
        <v>70</v>
      </c>
      <c r="I13" s="177" t="s">
        <v>70</v>
      </c>
    </row>
    <row r="15" spans="1:9" ht="15">
      <c r="A15" s="387" t="s">
        <v>258</v>
      </c>
      <c r="B15" s="387"/>
      <c r="C15" s="387"/>
      <c r="D15" s="387"/>
      <c r="E15" s="387"/>
      <c r="F15" s="387"/>
      <c r="G15" s="387"/>
      <c r="H15" s="387"/>
      <c r="I15" s="387"/>
    </row>
    <row r="16" spans="1:9" ht="15">
      <c r="A16" s="307" t="s">
        <v>261</v>
      </c>
      <c r="B16" s="307"/>
      <c r="C16" s="307"/>
      <c r="D16" s="307"/>
      <c r="E16" s="307"/>
      <c r="F16" s="307"/>
      <c r="G16" s="307"/>
      <c r="H16" s="307"/>
      <c r="I16" s="307"/>
    </row>
  </sheetData>
  <sheetProtection/>
  <mergeCells count="9">
    <mergeCell ref="A15:I15"/>
    <mergeCell ref="A16:I16"/>
    <mergeCell ref="A1:I1"/>
    <mergeCell ref="A2:I2"/>
    <mergeCell ref="A4:A6"/>
    <mergeCell ref="B4:E4"/>
    <mergeCell ref="F4:I4"/>
    <mergeCell ref="B6:I6"/>
    <mergeCell ref="A3:I3"/>
  </mergeCells>
  <printOptions/>
  <pageMargins left="0.7" right="0.7" top="0.787401575" bottom="0.787401575" header="0.3" footer="0.3"/>
  <pageSetup fitToHeight="0" fitToWidth="1" horizontalDpi="600" verticalDpi="600" orientation="portrait" paperSize="9" scale="84"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H20"/>
  <sheetViews>
    <sheetView zoomScalePageLayoutView="0" workbookViewId="0" topLeftCell="A1">
      <selection activeCell="A1" sqref="A1:G1"/>
    </sheetView>
  </sheetViews>
  <sheetFormatPr defaultColWidth="11.421875" defaultRowHeight="15"/>
  <sheetData>
    <row r="1" spans="1:7" ht="30" customHeight="1">
      <c r="A1" s="291" t="s">
        <v>105</v>
      </c>
      <c r="B1" s="291"/>
      <c r="C1" s="291"/>
      <c r="D1" s="291"/>
      <c r="E1" s="291"/>
      <c r="F1" s="291"/>
      <c r="G1" s="291"/>
    </row>
    <row r="2" spans="1:7" ht="15">
      <c r="A2" s="292" t="s">
        <v>218</v>
      </c>
      <c r="B2" s="292"/>
      <c r="C2" s="292"/>
      <c r="D2" s="292"/>
      <c r="E2" s="292"/>
      <c r="F2" s="292"/>
      <c r="G2" s="292"/>
    </row>
    <row r="3" spans="1:6" ht="15">
      <c r="A3" s="294" t="s">
        <v>106</v>
      </c>
      <c r="B3" s="294"/>
      <c r="C3" s="294"/>
      <c r="D3" s="294"/>
      <c r="E3" s="294"/>
      <c r="F3" s="294"/>
    </row>
    <row r="4" spans="1:7" ht="15">
      <c r="A4" s="328"/>
      <c r="B4" s="329" t="s">
        <v>107</v>
      </c>
      <c r="C4" s="329"/>
      <c r="D4" s="329"/>
      <c r="E4" s="329"/>
      <c r="F4" s="329"/>
      <c r="G4" s="238"/>
    </row>
    <row r="5" spans="1:6" ht="26.25">
      <c r="A5" s="328"/>
      <c r="B5" s="68" t="s">
        <v>115</v>
      </c>
      <c r="C5" s="86" t="s">
        <v>108</v>
      </c>
      <c r="D5" s="86" t="s">
        <v>110</v>
      </c>
      <c r="E5" s="86" t="s">
        <v>111</v>
      </c>
      <c r="F5" s="86" t="s">
        <v>112</v>
      </c>
    </row>
    <row r="6" spans="1:6" ht="15">
      <c r="A6" s="59" t="s">
        <v>68</v>
      </c>
      <c r="B6" s="60">
        <v>84.814585614319</v>
      </c>
      <c r="C6" s="224">
        <v>90.4707233065442</v>
      </c>
      <c r="D6" s="224">
        <v>85.929648241206</v>
      </c>
      <c r="E6" s="224">
        <v>86.2689393939394</v>
      </c>
      <c r="F6" s="224">
        <v>77.1100739012058</v>
      </c>
    </row>
    <row r="7" spans="1:6" ht="15">
      <c r="A7" s="88" t="s">
        <v>32</v>
      </c>
      <c r="B7" s="223">
        <v>87.435879</v>
      </c>
      <c r="C7" s="38">
        <v>91.360207</v>
      </c>
      <c r="D7" s="38">
        <v>88.383866</v>
      </c>
      <c r="E7" s="38">
        <v>86.15441899999999</v>
      </c>
      <c r="F7" s="38">
        <v>83.665443</v>
      </c>
    </row>
    <row r="8" spans="1:6" ht="15">
      <c r="A8" s="88" t="s">
        <v>33</v>
      </c>
      <c r="B8" s="223">
        <v>84.528407</v>
      </c>
      <c r="C8" s="38">
        <v>88.625813</v>
      </c>
      <c r="D8" s="38">
        <v>87.21253999999999</v>
      </c>
      <c r="E8" s="38">
        <v>83.527386</v>
      </c>
      <c r="F8" s="38">
        <v>78.588919</v>
      </c>
    </row>
    <row r="9" spans="1:6" ht="15">
      <c r="A9" s="88" t="s">
        <v>34</v>
      </c>
      <c r="B9" s="223">
        <v>86.476488</v>
      </c>
      <c r="C9" s="38">
        <v>87.014312</v>
      </c>
      <c r="D9" s="38">
        <v>85.75771</v>
      </c>
      <c r="E9" s="38">
        <v>87.191877</v>
      </c>
      <c r="F9" s="38">
        <v>85.775041</v>
      </c>
    </row>
    <row r="10" spans="1:6" ht="15">
      <c r="A10" s="88" t="s">
        <v>35</v>
      </c>
      <c r="B10" s="223">
        <v>78.819142</v>
      </c>
      <c r="C10" s="38">
        <v>86.55108200000001</v>
      </c>
      <c r="D10" s="38">
        <v>84.294865</v>
      </c>
      <c r="E10" s="38">
        <v>73.42595299999999</v>
      </c>
      <c r="F10" s="38">
        <v>68.355831</v>
      </c>
    </row>
    <row r="11" spans="1:6" ht="15">
      <c r="A11" s="88" t="s">
        <v>113</v>
      </c>
      <c r="B11" s="223">
        <v>78.452534</v>
      </c>
      <c r="C11" s="38">
        <v>84.754772</v>
      </c>
      <c r="D11" s="38">
        <v>82.058983</v>
      </c>
      <c r="E11" s="38">
        <v>76.790934</v>
      </c>
      <c r="F11" s="38">
        <v>69.119909</v>
      </c>
    </row>
    <row r="13" spans="1:8" ht="15">
      <c r="A13" s="336" t="s">
        <v>259</v>
      </c>
      <c r="B13" s="336"/>
      <c r="C13" s="336"/>
      <c r="D13" s="336"/>
      <c r="E13" s="336"/>
      <c r="F13" s="336"/>
      <c r="G13" s="43"/>
      <c r="H13" s="43"/>
    </row>
    <row r="14" spans="1:8" ht="15" customHeight="1">
      <c r="A14" s="332" t="s">
        <v>262</v>
      </c>
      <c r="B14" s="332"/>
      <c r="C14" s="332"/>
      <c r="D14" s="332"/>
      <c r="E14" s="332"/>
      <c r="F14" s="332"/>
      <c r="H14" s="43"/>
    </row>
    <row r="15" spans="1:8" ht="30" customHeight="1">
      <c r="A15" s="332" t="s">
        <v>263</v>
      </c>
      <c r="B15" s="332"/>
      <c r="C15" s="332"/>
      <c r="D15" s="332"/>
      <c r="E15" s="332"/>
      <c r="F15" s="332"/>
      <c r="G15" s="43"/>
      <c r="H15" s="43"/>
    </row>
    <row r="16" spans="1:8" ht="15">
      <c r="A16" s="258"/>
      <c r="B16" s="258"/>
      <c r="C16" s="258"/>
      <c r="D16" s="258"/>
      <c r="E16" s="258"/>
      <c r="F16" s="258"/>
      <c r="G16" s="43"/>
      <c r="H16" s="43"/>
    </row>
    <row r="17" spans="1:8" ht="15">
      <c r="A17" s="43"/>
      <c r="C17" s="43"/>
      <c r="D17" s="43"/>
      <c r="E17" s="43"/>
      <c r="F17" s="43"/>
      <c r="G17" s="43"/>
      <c r="H17" s="43"/>
    </row>
    <row r="18" spans="1:8" s="174" customFormat="1" ht="15">
      <c r="A18" s="43"/>
      <c r="C18" s="43"/>
      <c r="D18" s="43"/>
      <c r="E18" s="43"/>
      <c r="F18" s="43"/>
      <c r="G18" s="43"/>
      <c r="H18" s="43"/>
    </row>
    <row r="19" spans="1:8" s="174" customFormat="1" ht="15">
      <c r="A19" s="43"/>
      <c r="C19" s="43"/>
      <c r="D19" s="43"/>
      <c r="E19" s="43"/>
      <c r="F19" s="43"/>
      <c r="G19" s="43"/>
      <c r="H19" s="43"/>
    </row>
    <row r="20" spans="1:8" ht="15">
      <c r="A20" s="43"/>
      <c r="B20" s="43"/>
      <c r="C20" s="43"/>
      <c r="D20" s="43"/>
      <c r="E20" s="43"/>
      <c r="F20" s="43"/>
      <c r="G20" s="43"/>
      <c r="H20" s="43"/>
    </row>
  </sheetData>
  <sheetProtection/>
  <mergeCells count="8">
    <mergeCell ref="A15:F15"/>
    <mergeCell ref="A1:G1"/>
    <mergeCell ref="A2:G2"/>
    <mergeCell ref="A4:A5"/>
    <mergeCell ref="B4:F4"/>
    <mergeCell ref="A14:F14"/>
    <mergeCell ref="A13:F13"/>
    <mergeCell ref="A3:F3"/>
  </mergeCells>
  <printOptions/>
  <pageMargins left="0.7" right="0.7" top="0.787401575" bottom="0.7874015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G19"/>
  <sheetViews>
    <sheetView zoomScalePageLayoutView="0" workbookViewId="0" topLeftCell="A1">
      <selection activeCell="A1" sqref="A1:G1"/>
    </sheetView>
  </sheetViews>
  <sheetFormatPr defaultColWidth="11.421875" defaultRowHeight="15"/>
  <sheetData>
    <row r="1" spans="1:7" ht="30" customHeight="1">
      <c r="A1" s="291" t="s">
        <v>228</v>
      </c>
      <c r="B1" s="290"/>
      <c r="C1" s="290"/>
      <c r="D1" s="290"/>
      <c r="E1" s="290"/>
      <c r="F1" s="290"/>
      <c r="G1" s="290"/>
    </row>
    <row r="2" spans="1:7" ht="15">
      <c r="A2" s="292" t="s">
        <v>218</v>
      </c>
      <c r="B2" s="292"/>
      <c r="C2" s="292"/>
      <c r="D2" s="292"/>
      <c r="E2" s="292"/>
      <c r="F2" s="292"/>
      <c r="G2" s="292"/>
    </row>
    <row r="3" spans="1:7" ht="15">
      <c r="A3" s="294" t="s">
        <v>114</v>
      </c>
      <c r="B3" s="294"/>
      <c r="C3" s="294"/>
      <c r="D3" s="294"/>
      <c r="E3" s="294"/>
      <c r="F3" s="294"/>
      <c r="G3" s="294"/>
    </row>
    <row r="4" spans="1:7" ht="15">
      <c r="A4" s="328"/>
      <c r="B4" s="329" t="s">
        <v>107</v>
      </c>
      <c r="C4" s="329"/>
      <c r="D4" s="293"/>
      <c r="E4" s="293"/>
      <c r="F4" s="293"/>
      <c r="G4" s="293"/>
    </row>
    <row r="5" spans="1:7" ht="26.25">
      <c r="A5" s="328"/>
      <c r="B5" s="68" t="s">
        <v>115</v>
      </c>
      <c r="C5" s="86" t="s">
        <v>108</v>
      </c>
      <c r="D5" s="86" t="s">
        <v>109</v>
      </c>
      <c r="E5" s="86" t="s">
        <v>110</v>
      </c>
      <c r="F5" s="86" t="s">
        <v>111</v>
      </c>
      <c r="G5" s="86" t="s">
        <v>112</v>
      </c>
    </row>
    <row r="6" spans="1:7" ht="15">
      <c r="A6" s="328"/>
      <c r="B6" s="330" t="s">
        <v>27</v>
      </c>
      <c r="C6" s="330"/>
      <c r="D6" s="331"/>
      <c r="E6" s="331"/>
      <c r="F6" s="331"/>
      <c r="G6" s="331"/>
    </row>
    <row r="7" spans="1:7" ht="15">
      <c r="A7" s="59" t="s">
        <v>68</v>
      </c>
      <c r="B7" s="60">
        <v>32.8604750797353</v>
      </c>
      <c r="C7" s="224">
        <v>37.841561423651</v>
      </c>
      <c r="D7" s="224">
        <v>40.3484640073361</v>
      </c>
      <c r="E7" s="224">
        <v>37.2825666795516</v>
      </c>
      <c r="F7" s="224">
        <v>32.6704545454545</v>
      </c>
      <c r="G7" s="224">
        <v>24.4262932711007</v>
      </c>
    </row>
    <row r="8" spans="1:7" ht="15">
      <c r="A8" s="88" t="s">
        <v>32</v>
      </c>
      <c r="B8" s="223">
        <v>39.782719</v>
      </c>
      <c r="C8" s="38">
        <v>46.502586</v>
      </c>
      <c r="D8" s="38">
        <v>49.286655</v>
      </c>
      <c r="E8" s="38">
        <v>44.072666</v>
      </c>
      <c r="F8" s="38">
        <v>37.294502</v>
      </c>
      <c r="G8" s="38">
        <v>30.583302</v>
      </c>
    </row>
    <row r="9" spans="1:7" ht="15">
      <c r="A9" s="88" t="s">
        <v>33</v>
      </c>
      <c r="B9" s="223">
        <v>30.550726</v>
      </c>
      <c r="C9" s="38">
        <v>38.626846</v>
      </c>
      <c r="D9" s="38">
        <v>38.733425</v>
      </c>
      <c r="E9" s="38">
        <v>34.33609</v>
      </c>
      <c r="F9" s="38">
        <v>27.429083</v>
      </c>
      <c r="G9" s="38">
        <v>21.790869</v>
      </c>
    </row>
    <row r="10" spans="1:7" ht="15">
      <c r="A10" s="88" t="s">
        <v>34</v>
      </c>
      <c r="B10" s="223">
        <v>27.638235</v>
      </c>
      <c r="C10" s="38">
        <v>29.588667</v>
      </c>
      <c r="D10" s="38">
        <v>32.302025</v>
      </c>
      <c r="E10" s="38">
        <v>29.280226</v>
      </c>
      <c r="F10" s="38">
        <v>26.580833</v>
      </c>
      <c r="G10" s="38">
        <v>25.612535</v>
      </c>
    </row>
    <row r="11" spans="1:7" ht="15">
      <c r="A11" s="88" t="s">
        <v>35</v>
      </c>
      <c r="B11" s="223">
        <v>39.794865</v>
      </c>
      <c r="C11" s="38">
        <v>49.945854</v>
      </c>
      <c r="D11" s="38">
        <v>52.046074</v>
      </c>
      <c r="E11" s="38">
        <v>46.644897</v>
      </c>
      <c r="F11" s="38">
        <v>33.562416</v>
      </c>
      <c r="G11" s="38">
        <v>26.164223</v>
      </c>
    </row>
    <row r="12" spans="1:7" ht="15">
      <c r="A12" s="88" t="s">
        <v>113</v>
      </c>
      <c r="B12" s="223">
        <v>34.549865</v>
      </c>
      <c r="C12" s="38">
        <v>41.804924</v>
      </c>
      <c r="D12" s="38">
        <v>42.78461</v>
      </c>
      <c r="E12" s="38">
        <v>39.183426</v>
      </c>
      <c r="F12" s="38">
        <v>30.844838</v>
      </c>
      <c r="G12" s="38">
        <v>25.611427</v>
      </c>
    </row>
    <row r="13" ht="15">
      <c r="G13" s="39"/>
    </row>
    <row r="14" spans="1:7" s="174" customFormat="1" ht="15">
      <c r="A14" s="336" t="s">
        <v>259</v>
      </c>
      <c r="B14" s="336"/>
      <c r="C14" s="336"/>
      <c r="D14" s="336"/>
      <c r="E14" s="336"/>
      <c r="F14" s="336"/>
      <c r="G14" s="336"/>
    </row>
    <row r="15" spans="1:7" s="174" customFormat="1" ht="15">
      <c r="A15" s="333" t="s">
        <v>262</v>
      </c>
      <c r="B15" s="333"/>
      <c r="C15" s="333"/>
      <c r="D15" s="333"/>
      <c r="E15" s="333"/>
      <c r="F15" s="333"/>
      <c r="G15" s="333"/>
    </row>
    <row r="16" spans="1:7" s="174" customFormat="1" ht="30" customHeight="1">
      <c r="A16" s="332" t="s">
        <v>264</v>
      </c>
      <c r="B16" s="332"/>
      <c r="C16" s="332"/>
      <c r="D16" s="332"/>
      <c r="E16" s="332"/>
      <c r="F16" s="332"/>
      <c r="G16" s="332"/>
    </row>
    <row r="17" s="174" customFormat="1" ht="15">
      <c r="G17" s="39"/>
    </row>
    <row r="18" s="174" customFormat="1" ht="15">
      <c r="G18" s="39"/>
    </row>
    <row r="19" s="174" customFormat="1" ht="15">
      <c r="G19" s="39"/>
    </row>
  </sheetData>
  <sheetProtection/>
  <mergeCells count="9">
    <mergeCell ref="A16:G16"/>
    <mergeCell ref="A1:G1"/>
    <mergeCell ref="A2:G2"/>
    <mergeCell ref="A4:A6"/>
    <mergeCell ref="B4:G4"/>
    <mergeCell ref="B6:G6"/>
    <mergeCell ref="A15:G15"/>
    <mergeCell ref="A3:G3"/>
    <mergeCell ref="A14:G14"/>
  </mergeCells>
  <printOptions/>
  <pageMargins left="0.7" right="0.7" top="0.787401575" bottom="0.7874015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K33"/>
  <sheetViews>
    <sheetView zoomScalePageLayoutView="0" workbookViewId="0" topLeftCell="A1">
      <selection activeCell="A1" sqref="A1:H1"/>
    </sheetView>
  </sheetViews>
  <sheetFormatPr defaultColWidth="11.421875" defaultRowHeight="15"/>
  <cols>
    <col min="3" max="3" width="15.421875" style="0" customWidth="1"/>
  </cols>
  <sheetData>
    <row r="1" spans="1:8" ht="15.75">
      <c r="A1" s="290" t="s">
        <v>116</v>
      </c>
      <c r="B1" s="290"/>
      <c r="C1" s="290"/>
      <c r="D1" s="290"/>
      <c r="E1" s="290"/>
      <c r="F1" s="290"/>
      <c r="G1" s="290"/>
      <c r="H1" s="293"/>
    </row>
    <row r="2" spans="1:8" ht="15">
      <c r="A2" s="295" t="s">
        <v>117</v>
      </c>
      <c r="B2" s="295"/>
      <c r="C2" s="295"/>
      <c r="D2" s="295"/>
      <c r="E2" s="295"/>
      <c r="F2" s="295"/>
      <c r="G2" s="295"/>
      <c r="H2" s="295"/>
    </row>
    <row r="3" spans="1:8" s="174" customFormat="1" ht="15">
      <c r="A3" s="336" t="s">
        <v>192</v>
      </c>
      <c r="B3" s="337"/>
      <c r="C3" s="337"/>
      <c r="D3" s="337"/>
      <c r="E3" s="337"/>
      <c r="F3" s="337"/>
      <c r="G3" s="337"/>
      <c r="H3" s="337"/>
    </row>
    <row r="4" spans="1:8" ht="15">
      <c r="A4" s="294" t="s">
        <v>118</v>
      </c>
      <c r="B4" s="294"/>
      <c r="C4" s="294"/>
      <c r="D4" s="294"/>
      <c r="E4" s="294"/>
      <c r="F4" s="294"/>
      <c r="G4" s="294"/>
      <c r="H4" s="294"/>
    </row>
    <row r="5" spans="1:8" ht="15">
      <c r="A5" s="70"/>
      <c r="B5" s="70"/>
      <c r="C5" s="329" t="s">
        <v>22</v>
      </c>
      <c r="D5" s="329"/>
      <c r="E5" s="329"/>
      <c r="F5" s="329" t="s">
        <v>23</v>
      </c>
      <c r="G5" s="329"/>
      <c r="H5" s="329"/>
    </row>
    <row r="6" spans="1:8" ht="15">
      <c r="A6" s="70"/>
      <c r="B6" s="70"/>
      <c r="C6" s="28" t="s">
        <v>119</v>
      </c>
      <c r="D6" s="28" t="s">
        <v>120</v>
      </c>
      <c r="E6" s="28" t="s">
        <v>121</v>
      </c>
      <c r="F6" s="28" t="s">
        <v>119</v>
      </c>
      <c r="G6" s="28" t="s">
        <v>120</v>
      </c>
      <c r="H6" s="28" t="s">
        <v>121</v>
      </c>
    </row>
    <row r="7" spans="1:8" ht="15">
      <c r="A7" s="184">
        <v>2010</v>
      </c>
      <c r="B7" s="59" t="s">
        <v>122</v>
      </c>
      <c r="C7" s="388">
        <v>309</v>
      </c>
      <c r="D7" s="94">
        <v>32</v>
      </c>
      <c r="E7" s="95">
        <f aca="true" t="shared" si="0" ref="E7:E24">100/C7*D7</f>
        <v>10.35598705501618</v>
      </c>
      <c r="F7" s="96" t="s">
        <v>123</v>
      </c>
      <c r="G7" s="96" t="s">
        <v>123</v>
      </c>
      <c r="H7" s="96" t="s">
        <v>123</v>
      </c>
    </row>
    <row r="8" spans="1:8" ht="15">
      <c r="A8" s="89"/>
      <c r="B8" s="16" t="s">
        <v>124</v>
      </c>
      <c r="C8" s="388">
        <v>190</v>
      </c>
      <c r="D8" s="43">
        <v>17</v>
      </c>
      <c r="E8" s="42">
        <f t="shared" si="0"/>
        <v>8.947368421052632</v>
      </c>
      <c r="F8" s="64" t="s">
        <v>123</v>
      </c>
      <c r="G8" s="64" t="s">
        <v>123</v>
      </c>
      <c r="H8" s="64" t="s">
        <v>123</v>
      </c>
    </row>
    <row r="9" spans="1:8" ht="15">
      <c r="A9" s="89"/>
      <c r="B9" s="16" t="s">
        <v>125</v>
      </c>
      <c r="C9" s="388">
        <v>119</v>
      </c>
      <c r="D9" s="43">
        <v>15</v>
      </c>
      <c r="E9" s="42">
        <f t="shared" si="0"/>
        <v>12.605042016806722</v>
      </c>
      <c r="F9" s="64" t="s">
        <v>123</v>
      </c>
      <c r="G9" s="64" t="s">
        <v>123</v>
      </c>
      <c r="H9" s="64" t="s">
        <v>123</v>
      </c>
    </row>
    <row r="10" spans="1:8" ht="15">
      <c r="A10" s="89">
        <v>2011</v>
      </c>
      <c r="B10" s="59" t="s">
        <v>122</v>
      </c>
      <c r="C10" s="388">
        <v>362</v>
      </c>
      <c r="D10" s="94">
        <v>30</v>
      </c>
      <c r="E10" s="95">
        <f t="shared" si="0"/>
        <v>8.287292817679559</v>
      </c>
      <c r="F10" s="97" t="s">
        <v>123</v>
      </c>
      <c r="G10" s="96" t="s">
        <v>123</v>
      </c>
      <c r="H10" s="96" t="s">
        <v>123</v>
      </c>
    </row>
    <row r="11" spans="1:11" ht="15">
      <c r="A11" s="89"/>
      <c r="B11" s="16" t="s">
        <v>124</v>
      </c>
      <c r="C11" s="388">
        <v>203</v>
      </c>
      <c r="D11" s="43">
        <v>10</v>
      </c>
      <c r="E11" s="42">
        <f t="shared" si="0"/>
        <v>4.926108374384237</v>
      </c>
      <c r="F11" s="98" t="s">
        <v>123</v>
      </c>
      <c r="G11" s="98" t="s">
        <v>123</v>
      </c>
      <c r="H11" s="98" t="s">
        <v>123</v>
      </c>
      <c r="K11" s="108"/>
    </row>
    <row r="12" spans="1:8" ht="15">
      <c r="A12" s="89"/>
      <c r="B12" s="16" t="s">
        <v>125</v>
      </c>
      <c r="C12" s="388">
        <v>159</v>
      </c>
      <c r="D12" s="43">
        <v>20</v>
      </c>
      <c r="E12" s="42">
        <f t="shared" si="0"/>
        <v>12.578616352201257</v>
      </c>
      <c r="F12" s="99" t="s">
        <v>123</v>
      </c>
      <c r="G12" s="99" t="s">
        <v>123</v>
      </c>
      <c r="H12" s="99" t="s">
        <v>123</v>
      </c>
    </row>
    <row r="13" spans="1:8" ht="15">
      <c r="A13" s="89">
        <v>2012</v>
      </c>
      <c r="B13" s="59" t="s">
        <v>122</v>
      </c>
      <c r="C13" s="388">
        <v>348</v>
      </c>
      <c r="D13" s="4">
        <v>29</v>
      </c>
      <c r="E13" s="9">
        <f t="shared" si="0"/>
        <v>8.333333333333332</v>
      </c>
      <c r="F13" s="4">
        <v>64925</v>
      </c>
      <c r="G13" s="4">
        <v>7449</v>
      </c>
      <c r="H13" s="9">
        <f aca="true" t="shared" si="1" ref="H13:H21">100/F13*G13</f>
        <v>11.47323835194455</v>
      </c>
    </row>
    <row r="14" spans="1:8" ht="15">
      <c r="A14" s="89"/>
      <c r="B14" s="16" t="s">
        <v>124</v>
      </c>
      <c r="C14" s="388">
        <v>212</v>
      </c>
      <c r="D14" s="43">
        <v>17</v>
      </c>
      <c r="E14" s="36">
        <f t="shared" si="0"/>
        <v>8.018867924528301</v>
      </c>
      <c r="F14" s="92">
        <f>F13/100*54.4</f>
        <v>35319.2</v>
      </c>
      <c r="G14" s="43">
        <v>3939</v>
      </c>
      <c r="H14" s="36">
        <f t="shared" si="1"/>
        <v>11.152574237242069</v>
      </c>
    </row>
    <row r="15" spans="1:8" ht="15">
      <c r="A15" s="89"/>
      <c r="B15" s="16" t="s">
        <v>125</v>
      </c>
      <c r="C15" s="388">
        <v>136</v>
      </c>
      <c r="D15" s="43">
        <v>12</v>
      </c>
      <c r="E15" s="36">
        <f t="shared" si="0"/>
        <v>8.823529411764707</v>
      </c>
      <c r="F15" s="92">
        <f>F13/100*45.6</f>
        <v>29605.8</v>
      </c>
      <c r="G15" s="43">
        <v>3510</v>
      </c>
      <c r="H15" s="36">
        <f t="shared" si="1"/>
        <v>11.855785015098393</v>
      </c>
    </row>
    <row r="16" spans="1:8" ht="15">
      <c r="A16" s="89">
        <v>2013</v>
      </c>
      <c r="B16" s="59" t="s">
        <v>122</v>
      </c>
      <c r="C16" s="388">
        <v>334</v>
      </c>
      <c r="D16" s="94">
        <v>25</v>
      </c>
      <c r="E16" s="95">
        <f t="shared" si="0"/>
        <v>7.48502994011976</v>
      </c>
      <c r="F16" s="4">
        <v>65757</v>
      </c>
      <c r="G16" s="94">
        <v>7504</v>
      </c>
      <c r="H16" s="9">
        <f t="shared" si="1"/>
        <v>11.411712821448667</v>
      </c>
    </row>
    <row r="17" spans="1:8" ht="15">
      <c r="A17" s="89"/>
      <c r="B17" s="16" t="s">
        <v>124</v>
      </c>
      <c r="C17" s="388">
        <v>207</v>
      </c>
      <c r="D17" s="70">
        <v>15</v>
      </c>
      <c r="E17" s="36">
        <f t="shared" si="0"/>
        <v>7.246376811594202</v>
      </c>
      <c r="F17" s="92">
        <f>F16/100*54.2</f>
        <v>35640.294</v>
      </c>
      <c r="G17" s="70">
        <v>3944</v>
      </c>
      <c r="H17" s="36">
        <f t="shared" si="1"/>
        <v>11.066126446656135</v>
      </c>
    </row>
    <row r="18" spans="1:8" ht="15">
      <c r="A18" s="89"/>
      <c r="B18" s="16" t="s">
        <v>125</v>
      </c>
      <c r="C18" s="388">
        <v>127</v>
      </c>
      <c r="D18" s="70">
        <v>10</v>
      </c>
      <c r="E18" s="36">
        <f t="shared" si="0"/>
        <v>7.874015748031496</v>
      </c>
      <c r="F18" s="92">
        <f>F16/100*45.8</f>
        <v>30116.706000000002</v>
      </c>
      <c r="G18" s="70">
        <v>3560</v>
      </c>
      <c r="H18" s="36">
        <f t="shared" si="1"/>
        <v>11.820681850133278</v>
      </c>
    </row>
    <row r="19" spans="1:8" ht="15">
      <c r="A19" s="89">
        <v>2014</v>
      </c>
      <c r="B19" s="59" t="s">
        <v>122</v>
      </c>
      <c r="C19" s="388">
        <v>347</v>
      </c>
      <c r="D19" s="94">
        <v>19</v>
      </c>
      <c r="E19" s="95">
        <f t="shared" si="0"/>
        <v>5.475504322766571</v>
      </c>
      <c r="F19" s="4">
        <v>66998</v>
      </c>
      <c r="G19" s="4">
        <v>7671</v>
      </c>
      <c r="H19" s="9">
        <f t="shared" si="1"/>
        <v>11.449595510313742</v>
      </c>
    </row>
    <row r="20" spans="1:8" ht="15">
      <c r="A20" s="89"/>
      <c r="B20" s="16" t="s">
        <v>124</v>
      </c>
      <c r="C20" s="388">
        <v>210</v>
      </c>
      <c r="D20" s="43">
        <v>13</v>
      </c>
      <c r="E20" s="36">
        <f t="shared" si="0"/>
        <v>6.19047619047619</v>
      </c>
      <c r="F20" s="70">
        <v>36448</v>
      </c>
      <c r="G20" s="70">
        <v>4103</v>
      </c>
      <c r="H20" s="36">
        <f t="shared" si="1"/>
        <v>11.257133450395083</v>
      </c>
    </row>
    <row r="21" spans="1:8" ht="15">
      <c r="A21" s="89"/>
      <c r="B21" s="16" t="s">
        <v>125</v>
      </c>
      <c r="C21" s="388">
        <v>137</v>
      </c>
      <c r="D21" s="43">
        <v>6</v>
      </c>
      <c r="E21" s="36">
        <f t="shared" si="0"/>
        <v>4.37956204379562</v>
      </c>
      <c r="F21" s="100">
        <v>30550</v>
      </c>
      <c r="G21" s="100">
        <v>3568</v>
      </c>
      <c r="H21" s="101">
        <f t="shared" si="1"/>
        <v>11.679214402618658</v>
      </c>
    </row>
    <row r="22" spans="1:8" ht="15">
      <c r="A22" s="89">
        <v>2015</v>
      </c>
      <c r="B22" s="59" t="s">
        <v>122</v>
      </c>
      <c r="C22" s="388">
        <v>355</v>
      </c>
      <c r="D22" s="94">
        <v>28</v>
      </c>
      <c r="E22" s="95">
        <f t="shared" si="0"/>
        <v>7.887323943661972</v>
      </c>
      <c r="F22" s="4">
        <v>69650</v>
      </c>
      <c r="G22" s="4">
        <v>7454</v>
      </c>
      <c r="H22" s="9">
        <f aca="true" t="shared" si="2" ref="H22:H27">100/F22*G22</f>
        <v>10.70208183776023</v>
      </c>
    </row>
    <row r="23" spans="1:8" ht="15">
      <c r="A23" s="89"/>
      <c r="B23" s="16" t="s">
        <v>124</v>
      </c>
      <c r="C23" s="388">
        <v>209</v>
      </c>
      <c r="D23" s="43">
        <v>16</v>
      </c>
      <c r="E23" s="36">
        <f t="shared" si="0"/>
        <v>7.655502392344498</v>
      </c>
      <c r="F23" s="70">
        <v>37832</v>
      </c>
      <c r="G23" s="70">
        <v>3975</v>
      </c>
      <c r="H23" s="36">
        <f t="shared" si="2"/>
        <v>10.506978219496721</v>
      </c>
    </row>
    <row r="24" spans="1:8" ht="15">
      <c r="A24" s="89"/>
      <c r="B24" s="16" t="s">
        <v>125</v>
      </c>
      <c r="C24" s="388">
        <v>146</v>
      </c>
      <c r="D24" s="43">
        <v>12</v>
      </c>
      <c r="E24" s="36">
        <f t="shared" si="0"/>
        <v>8.21917808219178</v>
      </c>
      <c r="F24" s="100">
        <v>31818</v>
      </c>
      <c r="G24" s="100">
        <v>3479</v>
      </c>
      <c r="H24" s="101">
        <f t="shared" si="2"/>
        <v>10.93406248035703</v>
      </c>
    </row>
    <row r="25" spans="1:8" ht="15">
      <c r="A25" s="89">
        <v>2016</v>
      </c>
      <c r="B25" s="59" t="s">
        <v>122</v>
      </c>
      <c r="C25" s="388">
        <v>346</v>
      </c>
      <c r="D25" s="94">
        <v>17</v>
      </c>
      <c r="E25" s="95">
        <f aca="true" t="shared" si="3" ref="E25:E30">100/C25*D25</f>
        <v>4.913294797687862</v>
      </c>
      <c r="F25" s="96">
        <v>69218</v>
      </c>
      <c r="G25" s="96">
        <v>7336</v>
      </c>
      <c r="H25" s="176">
        <f t="shared" si="2"/>
        <v>10.598399260308012</v>
      </c>
    </row>
    <row r="26" spans="1:8" ht="15">
      <c r="A26" s="89"/>
      <c r="B26" s="16" t="s">
        <v>124</v>
      </c>
      <c r="C26" s="388">
        <v>212</v>
      </c>
      <c r="D26" s="43">
        <v>13</v>
      </c>
      <c r="E26" s="36">
        <f t="shared" si="3"/>
        <v>6.132075471698113</v>
      </c>
      <c r="F26" s="98">
        <v>37764</v>
      </c>
      <c r="G26" s="98">
        <v>3944</v>
      </c>
      <c r="H26" s="36">
        <f t="shared" si="2"/>
        <v>10.443808918546765</v>
      </c>
    </row>
    <row r="27" spans="1:8" ht="15">
      <c r="A27" s="89"/>
      <c r="B27" s="17" t="s">
        <v>125</v>
      </c>
      <c r="C27" s="388">
        <v>134</v>
      </c>
      <c r="D27" s="183">
        <v>4</v>
      </c>
      <c r="E27" s="36">
        <f t="shared" si="3"/>
        <v>2.985074626865672</v>
      </c>
      <c r="F27" s="99">
        <v>31454</v>
      </c>
      <c r="G27" s="99">
        <v>3392</v>
      </c>
      <c r="H27" s="101">
        <f t="shared" si="2"/>
        <v>10.784002034717364</v>
      </c>
    </row>
    <row r="28" spans="1:8" s="174" customFormat="1" ht="15">
      <c r="A28" s="89">
        <v>2017</v>
      </c>
      <c r="B28" s="59" t="s">
        <v>122</v>
      </c>
      <c r="C28" s="388">
        <v>337</v>
      </c>
      <c r="D28" s="94">
        <v>19</v>
      </c>
      <c r="E28" s="95">
        <f t="shared" si="3"/>
        <v>5.637982195845697</v>
      </c>
      <c r="F28" s="110" t="s">
        <v>70</v>
      </c>
      <c r="G28" s="110" t="s">
        <v>70</v>
      </c>
      <c r="H28" s="110" t="s">
        <v>70</v>
      </c>
    </row>
    <row r="29" spans="1:8" s="174" customFormat="1" ht="15">
      <c r="A29" s="89"/>
      <c r="B29" s="16" t="s">
        <v>124</v>
      </c>
      <c r="C29" s="388">
        <v>209</v>
      </c>
      <c r="D29" s="43">
        <v>14</v>
      </c>
      <c r="E29" s="36">
        <f t="shared" si="3"/>
        <v>6.698564593301436</v>
      </c>
      <c r="F29" s="110" t="s">
        <v>70</v>
      </c>
      <c r="G29" s="110" t="s">
        <v>70</v>
      </c>
      <c r="H29" s="110" t="s">
        <v>70</v>
      </c>
    </row>
    <row r="30" spans="1:8" s="174" customFormat="1" ht="15">
      <c r="A30" s="89"/>
      <c r="B30" s="16" t="s">
        <v>125</v>
      </c>
      <c r="C30" s="388">
        <v>128</v>
      </c>
      <c r="D30" s="183">
        <v>5</v>
      </c>
      <c r="E30" s="36">
        <f t="shared" si="3"/>
        <v>3.90625</v>
      </c>
      <c r="F30" s="110" t="s">
        <v>70</v>
      </c>
      <c r="G30" s="110" t="s">
        <v>70</v>
      </c>
      <c r="H30" s="110" t="s">
        <v>70</v>
      </c>
    </row>
    <row r="32" spans="1:8" ht="15">
      <c r="A32" s="334" t="s">
        <v>19</v>
      </c>
      <c r="B32" s="293"/>
      <c r="C32" s="293"/>
      <c r="D32" s="293"/>
      <c r="E32" s="293"/>
      <c r="F32" s="293"/>
      <c r="G32" s="293"/>
      <c r="H32" s="293"/>
    </row>
    <row r="33" spans="1:8" ht="33" customHeight="1">
      <c r="A33" s="335" t="s">
        <v>236</v>
      </c>
      <c r="B33" s="335"/>
      <c r="C33" s="335"/>
      <c r="D33" s="335"/>
      <c r="E33" s="335"/>
      <c r="F33" s="335"/>
      <c r="G33" s="335"/>
      <c r="H33" s="335"/>
    </row>
  </sheetData>
  <sheetProtection/>
  <mergeCells count="8">
    <mergeCell ref="A32:H32"/>
    <mergeCell ref="A33:H33"/>
    <mergeCell ref="A1:H1"/>
    <mergeCell ref="A2:H2"/>
    <mergeCell ref="C5:E5"/>
    <mergeCell ref="F5:H5"/>
    <mergeCell ref="A3:H3"/>
    <mergeCell ref="A4:H4"/>
  </mergeCells>
  <printOptions/>
  <pageMargins left="0.7" right="0.7" top="0.787401575" bottom="0.787401575" header="0.3" footer="0.3"/>
  <pageSetup fitToHeight="0" fitToWidth="1"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F14"/>
  <sheetViews>
    <sheetView zoomScalePageLayoutView="0" workbookViewId="0" topLeftCell="A1">
      <selection activeCell="A1" sqref="A1:F1"/>
    </sheetView>
  </sheetViews>
  <sheetFormatPr defaultColWidth="11.421875" defaultRowHeight="15"/>
  <cols>
    <col min="1" max="1" width="58.140625" style="0" customWidth="1"/>
    <col min="2" max="2" width="12.7109375" style="174" customWidth="1"/>
    <col min="3" max="3" width="11.140625" style="0" customWidth="1"/>
    <col min="4" max="4" width="8.421875" style="0" customWidth="1"/>
    <col min="5" max="5" width="7.7109375" style="0" customWidth="1"/>
    <col min="6" max="6" width="8.140625" style="0" customWidth="1"/>
  </cols>
  <sheetData>
    <row r="1" spans="1:6" ht="15.75">
      <c r="A1" s="325" t="s">
        <v>126</v>
      </c>
      <c r="B1" s="325"/>
      <c r="C1" s="325"/>
      <c r="D1" s="325"/>
      <c r="E1" s="325"/>
      <c r="F1" s="325"/>
    </row>
    <row r="2" spans="1:6" ht="15">
      <c r="A2" s="292" t="s">
        <v>232</v>
      </c>
      <c r="B2" s="292"/>
      <c r="C2" s="292"/>
      <c r="D2" s="292"/>
      <c r="E2" s="292"/>
      <c r="F2" s="292"/>
    </row>
    <row r="3" spans="1:6" ht="15">
      <c r="A3" s="338" t="s">
        <v>127</v>
      </c>
      <c r="B3" s="293"/>
      <c r="C3" s="293"/>
      <c r="D3" s="293"/>
      <c r="E3" s="293"/>
      <c r="F3" s="293"/>
    </row>
    <row r="4" spans="1:6" ht="15">
      <c r="A4" s="79"/>
      <c r="B4" s="74">
        <v>2016</v>
      </c>
      <c r="C4" s="74">
        <v>2015</v>
      </c>
      <c r="D4" s="74">
        <v>2014</v>
      </c>
      <c r="E4" s="74">
        <v>2013</v>
      </c>
      <c r="F4" s="74">
        <v>2012</v>
      </c>
    </row>
    <row r="5" spans="1:6" ht="15">
      <c r="A5" s="104" t="s">
        <v>22</v>
      </c>
      <c r="B5" s="104"/>
      <c r="C5" s="103"/>
      <c r="D5" s="103"/>
      <c r="E5" s="103"/>
      <c r="F5" s="103"/>
    </row>
    <row r="6" spans="1:6" ht="26.25" customHeight="1">
      <c r="A6" s="105" t="s">
        <v>128</v>
      </c>
      <c r="B6" s="106">
        <f>11616824/1000000</f>
        <v>11.616824</v>
      </c>
      <c r="C6" s="108">
        <v>11.652853</v>
      </c>
      <c r="D6" s="108">
        <v>11.682276</v>
      </c>
      <c r="E6" s="108">
        <v>12.31389</v>
      </c>
      <c r="F6" s="108">
        <v>11.9</v>
      </c>
    </row>
    <row r="7" spans="1:6" ht="24" customHeight="1">
      <c r="A7" s="107" t="s">
        <v>129</v>
      </c>
      <c r="B7" s="106">
        <v>6.22707383501902</v>
      </c>
      <c r="C7" s="108">
        <v>6.23283681713886</v>
      </c>
      <c r="D7" s="108">
        <v>6.545111580787002</v>
      </c>
      <c r="E7" s="108">
        <v>6.834793050730636</v>
      </c>
      <c r="F7" s="108">
        <v>6.4498644986449865</v>
      </c>
    </row>
    <row r="8" spans="1:6" ht="24" customHeight="1">
      <c r="A8" s="107" t="s">
        <v>130</v>
      </c>
      <c r="B8" s="106">
        <v>1.1077751636680913</v>
      </c>
      <c r="C8" s="108">
        <v>1.1117094282242304</v>
      </c>
      <c r="D8" s="108">
        <v>1.0323389698383016</v>
      </c>
      <c r="E8" s="108">
        <v>1.1</v>
      </c>
      <c r="F8" s="108">
        <v>0.7861382929085727</v>
      </c>
    </row>
    <row r="9" spans="1:6" ht="24.75" customHeight="1">
      <c r="A9" s="109" t="s">
        <v>23</v>
      </c>
      <c r="B9" s="109"/>
      <c r="C9" s="109"/>
      <c r="D9" s="109"/>
      <c r="E9" s="109"/>
      <c r="F9" s="108"/>
    </row>
    <row r="10" spans="1:6" ht="27" customHeight="1">
      <c r="A10" s="105" t="s">
        <v>128</v>
      </c>
      <c r="B10" s="110" t="s">
        <v>70</v>
      </c>
      <c r="C10" s="110" t="s">
        <v>70</v>
      </c>
      <c r="D10" s="210">
        <v>3514.93017</v>
      </c>
      <c r="E10" s="110">
        <v>3518</v>
      </c>
      <c r="F10" s="111">
        <v>3505.1855</v>
      </c>
    </row>
    <row r="11" spans="1:6" ht="25.5" customHeight="1">
      <c r="A11" s="107" t="s">
        <v>129</v>
      </c>
      <c r="B11" s="110" t="s">
        <v>70</v>
      </c>
      <c r="C11" s="110" t="s">
        <v>70</v>
      </c>
      <c r="D11" s="110">
        <v>9.8</v>
      </c>
      <c r="E11" s="114">
        <v>9.943306777978325</v>
      </c>
      <c r="F11" s="110">
        <v>10.1</v>
      </c>
    </row>
    <row r="12" spans="1:6" ht="21.75" customHeight="1">
      <c r="A12" s="107" t="s">
        <v>130</v>
      </c>
      <c r="B12" s="110" t="s">
        <v>70</v>
      </c>
      <c r="C12" s="110" t="s">
        <v>70</v>
      </c>
      <c r="D12" s="114">
        <v>1.6066178476896893</v>
      </c>
      <c r="E12" s="114">
        <v>1.7178962019508806</v>
      </c>
      <c r="F12" s="11">
        <v>1.7479257881456514</v>
      </c>
    </row>
    <row r="14" ht="15">
      <c r="D14" s="174"/>
    </row>
  </sheetData>
  <sheetProtection/>
  <mergeCells count="3">
    <mergeCell ref="A1:F1"/>
    <mergeCell ref="A2:F2"/>
    <mergeCell ref="A3:F3"/>
  </mergeCells>
  <printOptions/>
  <pageMargins left="0.7" right="0.7" top="0.787401575" bottom="0.787401575" header="0.3" footer="0.3"/>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D18"/>
  <sheetViews>
    <sheetView zoomScalePageLayoutView="0" workbookViewId="0" topLeftCell="A1">
      <selection activeCell="A1" sqref="A1:C1"/>
    </sheetView>
  </sheetViews>
  <sheetFormatPr defaultColWidth="11.421875" defaultRowHeight="15"/>
  <cols>
    <col min="1" max="1" width="30.00390625" style="0" customWidth="1"/>
    <col min="2" max="2" width="25.28125" style="0" customWidth="1"/>
    <col min="3" max="3" width="38.8515625" style="0" customWidth="1"/>
  </cols>
  <sheetData>
    <row r="1" spans="1:4" ht="15.75">
      <c r="A1" s="290" t="s">
        <v>131</v>
      </c>
      <c r="B1" s="290"/>
      <c r="C1" s="290"/>
      <c r="D1" s="67"/>
    </row>
    <row r="2" spans="1:4" ht="15">
      <c r="A2" s="292" t="s">
        <v>193</v>
      </c>
      <c r="B2" s="292"/>
      <c r="C2" s="292"/>
      <c r="D2" s="14"/>
    </row>
    <row r="3" spans="1:4" ht="15">
      <c r="A3" s="338" t="s">
        <v>132</v>
      </c>
      <c r="B3" s="338"/>
      <c r="C3" s="70"/>
      <c r="D3" s="102"/>
    </row>
    <row r="4" spans="1:4" ht="15">
      <c r="A4" s="1"/>
      <c r="B4" s="115" t="s">
        <v>3</v>
      </c>
      <c r="C4" s="70"/>
      <c r="D4" s="1"/>
    </row>
    <row r="5" spans="1:4" ht="15">
      <c r="A5" s="185" t="s">
        <v>9</v>
      </c>
      <c r="B5" s="43">
        <v>389</v>
      </c>
      <c r="C5" s="70"/>
      <c r="D5" s="107"/>
    </row>
    <row r="6" spans="1:4" ht="15">
      <c r="A6" s="69" t="s">
        <v>10</v>
      </c>
      <c r="B6" s="43">
        <v>370</v>
      </c>
      <c r="C6" s="70"/>
      <c r="D6" s="69"/>
    </row>
    <row r="7" spans="1:4" ht="15">
      <c r="A7" s="69" t="s">
        <v>11</v>
      </c>
      <c r="B7" s="43">
        <v>372</v>
      </c>
      <c r="C7" s="70"/>
      <c r="D7" s="69"/>
    </row>
    <row r="8" spans="1:4" ht="15">
      <c r="A8" s="69" t="s">
        <v>12</v>
      </c>
      <c r="B8" s="43">
        <v>375</v>
      </c>
      <c r="C8" s="70"/>
      <c r="D8" s="69"/>
    </row>
    <row r="9" spans="1:4" ht="15">
      <c r="A9" s="107" t="s">
        <v>13</v>
      </c>
      <c r="B9" s="43">
        <v>367</v>
      </c>
      <c r="C9" s="70"/>
      <c r="D9" s="107"/>
    </row>
    <row r="10" spans="1:4" ht="15">
      <c r="A10" s="107" t="s">
        <v>14</v>
      </c>
      <c r="B10" s="43">
        <v>349</v>
      </c>
      <c r="C10" s="70"/>
      <c r="D10" s="107"/>
    </row>
    <row r="11" spans="1:4" ht="15">
      <c r="A11" s="105" t="s">
        <v>15</v>
      </c>
      <c r="B11" s="43">
        <v>342</v>
      </c>
      <c r="C11" s="70"/>
      <c r="D11" s="105"/>
    </row>
    <row r="12" spans="1:4" ht="15">
      <c r="A12" s="105" t="s">
        <v>16</v>
      </c>
      <c r="B12" s="43">
        <v>343</v>
      </c>
      <c r="C12" s="70"/>
      <c r="D12" s="105"/>
    </row>
    <row r="13" spans="1:4" ht="15">
      <c r="A13" s="105" t="s">
        <v>17</v>
      </c>
      <c r="B13" s="43">
        <v>328</v>
      </c>
      <c r="C13" s="70"/>
      <c r="D13" s="105"/>
    </row>
    <row r="14" spans="1:4" ht="15">
      <c r="A14" s="105" t="s">
        <v>18</v>
      </c>
      <c r="B14" s="43">
        <v>322</v>
      </c>
      <c r="C14" s="70"/>
      <c r="D14" s="105"/>
    </row>
    <row r="15" spans="1:2" ht="15">
      <c r="A15" s="105" t="s">
        <v>197</v>
      </c>
      <c r="B15" s="5">
        <v>303</v>
      </c>
    </row>
    <row r="17" spans="1:2" ht="15">
      <c r="A17" s="340" t="s">
        <v>19</v>
      </c>
      <c r="B17" s="341"/>
    </row>
    <row r="18" spans="1:4" ht="79.5" customHeight="1">
      <c r="A18" s="339" t="s">
        <v>233</v>
      </c>
      <c r="B18" s="335"/>
      <c r="C18" s="339"/>
      <c r="D18" s="335"/>
    </row>
  </sheetData>
  <sheetProtection/>
  <mergeCells count="6">
    <mergeCell ref="A1:C1"/>
    <mergeCell ref="A2:C2"/>
    <mergeCell ref="A3:B3"/>
    <mergeCell ref="A18:B18"/>
    <mergeCell ref="A17:B17"/>
    <mergeCell ref="C18:D18"/>
  </mergeCells>
  <printOptions/>
  <pageMargins left="0.7" right="0.7" top="0.787401575" bottom="0.787401575" header="0.3" footer="0.3"/>
  <pageSetup fitToHeight="0" fitToWidth="1" horizontalDpi="600" verticalDpi="600" orientation="portrait" paperSize="9" scale="93"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D17"/>
  <sheetViews>
    <sheetView zoomScalePageLayoutView="0" workbookViewId="0" topLeftCell="A1">
      <selection activeCell="A1" sqref="A1:D1"/>
    </sheetView>
  </sheetViews>
  <sheetFormatPr defaultColWidth="11.421875" defaultRowHeight="15"/>
  <cols>
    <col min="2" max="3" width="20.7109375" style="0" customWidth="1"/>
  </cols>
  <sheetData>
    <row r="1" spans="1:4" ht="15.75">
      <c r="A1" s="291" t="s">
        <v>133</v>
      </c>
      <c r="B1" s="291"/>
      <c r="C1" s="291"/>
      <c r="D1" s="291"/>
    </row>
    <row r="2" spans="1:4" ht="15">
      <c r="A2" s="292" t="s">
        <v>194</v>
      </c>
      <c r="B2" s="292"/>
      <c r="C2" s="292"/>
      <c r="D2" s="83"/>
    </row>
    <row r="3" spans="1:4" ht="15">
      <c r="A3" s="338" t="s">
        <v>134</v>
      </c>
      <c r="B3" s="338"/>
      <c r="C3" s="338"/>
      <c r="D3" s="83"/>
    </row>
    <row r="4" spans="1:4" ht="15">
      <c r="A4" s="328"/>
      <c r="B4" s="30" t="s">
        <v>22</v>
      </c>
      <c r="C4" s="30" t="s">
        <v>23</v>
      </c>
      <c r="D4" s="83"/>
    </row>
    <row r="5" spans="1:4" ht="15">
      <c r="A5" s="328"/>
      <c r="B5" s="344" t="s">
        <v>27</v>
      </c>
      <c r="C5" s="308"/>
      <c r="D5" s="83"/>
    </row>
    <row r="6" spans="1:4" ht="15">
      <c r="A6" s="186">
        <v>2010</v>
      </c>
      <c r="B6" s="117">
        <v>6.3</v>
      </c>
      <c r="C6" s="118" t="s">
        <v>70</v>
      </c>
      <c r="D6" s="83"/>
    </row>
    <row r="7" spans="1:4" ht="15">
      <c r="A7" s="116">
        <v>2011</v>
      </c>
      <c r="B7" s="117">
        <v>6.3</v>
      </c>
      <c r="C7" s="119" t="s">
        <v>70</v>
      </c>
      <c r="D7" s="83"/>
    </row>
    <row r="8" spans="1:4" ht="15">
      <c r="A8" s="116">
        <v>2012</v>
      </c>
      <c r="B8" s="117">
        <v>6.3</v>
      </c>
      <c r="C8" s="112">
        <v>5.15</v>
      </c>
      <c r="D8" s="83"/>
    </row>
    <row r="9" spans="1:4" ht="15">
      <c r="A9" s="116">
        <v>2013</v>
      </c>
      <c r="B9" s="117">
        <v>6.3</v>
      </c>
      <c r="C9" s="112">
        <v>5.09</v>
      </c>
      <c r="D9" s="83"/>
    </row>
    <row r="10" spans="1:4" ht="15">
      <c r="A10" s="116">
        <v>2014</v>
      </c>
      <c r="B10" s="120">
        <v>6.215997845408025</v>
      </c>
      <c r="C10" s="119" t="s">
        <v>70</v>
      </c>
      <c r="D10" s="83"/>
    </row>
    <row r="11" spans="1:4" ht="15">
      <c r="A11" s="116">
        <v>2015</v>
      </c>
      <c r="B11" s="120">
        <v>6.172029608248324</v>
      </c>
      <c r="C11" s="119" t="s">
        <v>70</v>
      </c>
      <c r="D11" s="83"/>
    </row>
    <row r="12" spans="1:4" ht="15">
      <c r="A12" s="116">
        <v>2016</v>
      </c>
      <c r="B12" s="120">
        <v>5.93121727325619</v>
      </c>
      <c r="C12" s="118"/>
      <c r="D12" s="83"/>
    </row>
    <row r="13" spans="1:3" s="174" customFormat="1" ht="15">
      <c r="A13" s="118"/>
      <c r="B13" s="118"/>
      <c r="C13" s="118"/>
    </row>
    <row r="14" spans="1:4" ht="15">
      <c r="A14" s="295" t="s">
        <v>19</v>
      </c>
      <c r="B14" s="295"/>
      <c r="C14" s="295"/>
      <c r="D14" s="295"/>
    </row>
    <row r="15" spans="1:4" ht="43.5" customHeight="1">
      <c r="A15" s="342" t="s">
        <v>135</v>
      </c>
      <c r="B15" s="342"/>
      <c r="C15" s="342"/>
      <c r="D15" s="342"/>
    </row>
    <row r="16" spans="1:4" ht="37.5" customHeight="1">
      <c r="A16" s="343" t="s">
        <v>136</v>
      </c>
      <c r="B16" s="343"/>
      <c r="C16" s="343"/>
      <c r="D16" s="343"/>
    </row>
    <row r="17" spans="1:4" ht="29.25" customHeight="1">
      <c r="A17" s="335" t="s">
        <v>199</v>
      </c>
      <c r="B17" s="335"/>
      <c r="C17" s="335"/>
      <c r="D17" s="335"/>
    </row>
  </sheetData>
  <sheetProtection/>
  <mergeCells count="9">
    <mergeCell ref="A17:D17"/>
    <mergeCell ref="A15:D15"/>
    <mergeCell ref="A16:D16"/>
    <mergeCell ref="A1:D1"/>
    <mergeCell ref="A2:C2"/>
    <mergeCell ref="A3:C3"/>
    <mergeCell ref="A4:A5"/>
    <mergeCell ref="B5:C5"/>
    <mergeCell ref="A14:D14"/>
  </mergeCells>
  <printOptions/>
  <pageMargins left="0.7" right="0.7" top="0.787401575" bottom="0.7874015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D18"/>
  <sheetViews>
    <sheetView zoomScalePageLayoutView="0" workbookViewId="0" topLeftCell="A1">
      <selection activeCell="A1" sqref="A1:D1"/>
    </sheetView>
  </sheetViews>
  <sheetFormatPr defaultColWidth="11.421875" defaultRowHeight="15"/>
  <cols>
    <col min="2" max="2" width="20.140625" style="0" customWidth="1"/>
    <col min="3" max="3" width="30.28125" style="0" customWidth="1"/>
  </cols>
  <sheetData>
    <row r="1" spans="1:4" ht="15.75">
      <c r="A1" s="291" t="s">
        <v>137</v>
      </c>
      <c r="B1" s="291"/>
      <c r="C1" s="291"/>
      <c r="D1" s="291"/>
    </row>
    <row r="2" spans="1:4" ht="15">
      <c r="A2" s="292" t="s">
        <v>198</v>
      </c>
      <c r="B2" s="292"/>
      <c r="C2" s="292"/>
      <c r="D2" s="83"/>
    </row>
    <row r="3" spans="1:4" ht="15">
      <c r="A3" s="345" t="s">
        <v>138</v>
      </c>
      <c r="B3" s="345"/>
      <c r="C3" s="345"/>
      <c r="D3" s="83"/>
    </row>
    <row r="4" spans="1:4" ht="26.25">
      <c r="A4" s="87" t="s">
        <v>139</v>
      </c>
      <c r="B4" s="121" t="s">
        <v>22</v>
      </c>
      <c r="C4" s="30" t="s">
        <v>140</v>
      </c>
      <c r="D4" s="83"/>
    </row>
    <row r="5" spans="1:4" ht="15">
      <c r="A5" s="122">
        <v>2004</v>
      </c>
      <c r="B5" s="123" t="s">
        <v>70</v>
      </c>
      <c r="C5" s="124">
        <v>37.3</v>
      </c>
      <c r="D5" s="83"/>
    </row>
    <row r="6" spans="1:4" ht="15">
      <c r="A6" s="83">
        <v>2009</v>
      </c>
      <c r="B6" s="125" t="s">
        <v>70</v>
      </c>
      <c r="C6" s="93">
        <v>35.5</v>
      </c>
      <c r="D6" s="83"/>
    </row>
    <row r="7" spans="1:4" ht="15">
      <c r="A7" s="83">
        <v>2010</v>
      </c>
      <c r="B7" s="126">
        <v>39.4</v>
      </c>
      <c r="C7" s="65" t="s">
        <v>70</v>
      </c>
      <c r="D7" s="83"/>
    </row>
    <row r="8" spans="1:4" ht="15">
      <c r="A8" s="83">
        <v>2011</v>
      </c>
      <c r="B8" s="127">
        <v>39.2</v>
      </c>
      <c r="C8" s="65" t="s">
        <v>70</v>
      </c>
      <c r="D8" s="83"/>
    </row>
    <row r="9" spans="1:4" ht="15">
      <c r="A9" s="83">
        <v>2012</v>
      </c>
      <c r="B9" s="128">
        <v>37</v>
      </c>
      <c r="C9" s="65" t="s">
        <v>70</v>
      </c>
      <c r="D9" s="83"/>
    </row>
    <row r="10" spans="1:4" ht="15">
      <c r="A10" s="83">
        <v>2013</v>
      </c>
      <c r="B10" s="128">
        <v>42.5</v>
      </c>
      <c r="C10" s="65" t="s">
        <v>70</v>
      </c>
      <c r="D10" s="83"/>
    </row>
    <row r="11" spans="1:4" ht="15">
      <c r="A11" s="83">
        <v>2014</v>
      </c>
      <c r="B11" s="128">
        <v>41.9</v>
      </c>
      <c r="C11" s="65" t="s">
        <v>70</v>
      </c>
      <c r="D11" s="83"/>
    </row>
    <row r="12" spans="1:4" ht="15">
      <c r="A12" s="83">
        <v>2015</v>
      </c>
      <c r="B12" s="128">
        <v>33.429394813</v>
      </c>
      <c r="C12" s="65" t="s">
        <v>70</v>
      </c>
      <c r="D12" s="83"/>
    </row>
    <row r="13" spans="1:3" s="174" customFormat="1" ht="15">
      <c r="A13" s="174">
        <v>2016</v>
      </c>
      <c r="B13" s="128">
        <v>36.901408450704224</v>
      </c>
      <c r="C13" s="65"/>
    </row>
    <row r="14" spans="1:4" ht="15">
      <c r="A14" s="83"/>
      <c r="B14" s="83"/>
      <c r="C14" s="83"/>
      <c r="D14" s="83"/>
    </row>
    <row r="15" spans="1:4" ht="15">
      <c r="A15" s="295" t="s">
        <v>19</v>
      </c>
      <c r="B15" s="318"/>
      <c r="C15" s="318"/>
      <c r="D15" s="82"/>
    </row>
    <row r="16" spans="1:4" ht="29.25" customHeight="1">
      <c r="A16" s="297" t="s">
        <v>141</v>
      </c>
      <c r="B16" s="297"/>
      <c r="C16" s="297"/>
      <c r="D16" s="297"/>
    </row>
    <row r="17" spans="1:4" ht="15">
      <c r="A17" s="346"/>
      <c r="B17" s="346"/>
      <c r="C17" s="346"/>
      <c r="D17" s="346"/>
    </row>
    <row r="18" spans="1:4" ht="15">
      <c r="A18" s="83"/>
      <c r="B18" s="83"/>
      <c r="C18" s="83"/>
      <c r="D18" s="83"/>
    </row>
  </sheetData>
  <sheetProtection/>
  <mergeCells count="6">
    <mergeCell ref="A1:D1"/>
    <mergeCell ref="A2:C2"/>
    <mergeCell ref="A3:C3"/>
    <mergeCell ref="A15:C15"/>
    <mergeCell ref="A16:D16"/>
    <mergeCell ref="A17:D17"/>
  </mergeCells>
  <printOptions/>
  <pageMargins left="0.7" right="0.7" top="0.787401575" bottom="0.7874015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H25"/>
  <sheetViews>
    <sheetView zoomScalePageLayoutView="0" workbookViewId="0" topLeftCell="A1">
      <selection activeCell="A1" sqref="A1:G1"/>
    </sheetView>
  </sheetViews>
  <sheetFormatPr defaultColWidth="11.421875" defaultRowHeight="15"/>
  <cols>
    <col min="1" max="1" width="22.28125" style="0" customWidth="1"/>
  </cols>
  <sheetData>
    <row r="1" spans="1:8" ht="15.75">
      <c r="A1" s="290" t="s">
        <v>142</v>
      </c>
      <c r="B1" s="290"/>
      <c r="C1" s="290"/>
      <c r="D1" s="290"/>
      <c r="E1" s="290"/>
      <c r="F1" s="290"/>
      <c r="G1" s="290"/>
      <c r="H1" s="83"/>
    </row>
    <row r="2" spans="1:8" ht="15.75">
      <c r="A2" s="291" t="s">
        <v>143</v>
      </c>
      <c r="B2" s="291"/>
      <c r="C2" s="291"/>
      <c r="D2" s="291"/>
      <c r="E2" s="291"/>
      <c r="F2" s="291"/>
      <c r="G2" s="291"/>
      <c r="H2" s="297"/>
    </row>
    <row r="3" spans="1:8" ht="15">
      <c r="A3" s="292" t="s">
        <v>195</v>
      </c>
      <c r="B3" s="292"/>
      <c r="C3" s="292"/>
      <c r="D3" s="292"/>
      <c r="E3" s="292"/>
      <c r="F3" s="292"/>
      <c r="G3" s="292"/>
      <c r="H3" s="83"/>
    </row>
    <row r="4" spans="1:8" ht="15">
      <c r="A4" s="294" t="s">
        <v>144</v>
      </c>
      <c r="B4" s="294"/>
      <c r="C4" s="294"/>
      <c r="D4" s="294"/>
      <c r="E4" s="294"/>
      <c r="F4" s="294"/>
      <c r="G4" s="294"/>
      <c r="H4" s="83"/>
    </row>
    <row r="5" spans="1:8" ht="15">
      <c r="A5" s="3"/>
      <c r="B5" s="2" t="s">
        <v>68</v>
      </c>
      <c r="C5" s="18" t="s">
        <v>32</v>
      </c>
      <c r="D5" s="71" t="s">
        <v>33</v>
      </c>
      <c r="E5" s="71" t="s">
        <v>34</v>
      </c>
      <c r="F5" s="71" t="s">
        <v>35</v>
      </c>
      <c r="G5" s="71" t="s">
        <v>211</v>
      </c>
      <c r="H5" s="83"/>
    </row>
    <row r="6" spans="1:8" ht="15">
      <c r="A6" s="129"/>
      <c r="B6" s="350" t="s">
        <v>27</v>
      </c>
      <c r="C6" s="351"/>
      <c r="D6" s="351"/>
      <c r="E6" s="351"/>
      <c r="F6" s="351"/>
      <c r="G6" s="351"/>
      <c r="H6" s="83"/>
    </row>
    <row r="7" spans="1:8" ht="15">
      <c r="A7" s="130">
        <v>2004</v>
      </c>
      <c r="B7" s="131">
        <v>4.40722471342956</v>
      </c>
      <c r="C7" s="132">
        <v>5.55</v>
      </c>
      <c r="D7" s="78">
        <v>5.48</v>
      </c>
      <c r="E7" s="78">
        <v>4.62</v>
      </c>
      <c r="F7" s="78">
        <v>3.87</v>
      </c>
      <c r="G7" s="78">
        <v>4.95</v>
      </c>
      <c r="H7" s="83"/>
    </row>
    <row r="8" spans="1:8" ht="15">
      <c r="A8" s="84">
        <v>2005</v>
      </c>
      <c r="B8" s="133">
        <v>4.266810424395007</v>
      </c>
      <c r="C8" s="78">
        <v>5.52</v>
      </c>
      <c r="D8" s="78">
        <v>5.44</v>
      </c>
      <c r="E8" s="78">
        <v>4.57</v>
      </c>
      <c r="F8" s="78">
        <v>3.78</v>
      </c>
      <c r="G8" s="78">
        <v>4.92</v>
      </c>
      <c r="H8" s="83"/>
    </row>
    <row r="9" spans="1:8" ht="15">
      <c r="A9" s="84">
        <v>2006</v>
      </c>
      <c r="B9" s="133">
        <v>3.898369372967318</v>
      </c>
      <c r="C9" s="78">
        <v>5.28</v>
      </c>
      <c r="D9" s="78">
        <v>5.4</v>
      </c>
      <c r="E9" s="78">
        <v>4.43</v>
      </c>
      <c r="F9" s="78">
        <v>3.41</v>
      </c>
      <c r="G9" s="78">
        <v>4.91</v>
      </c>
      <c r="H9" s="83"/>
    </row>
    <row r="10" spans="1:8" ht="15">
      <c r="A10" s="84">
        <v>2007</v>
      </c>
      <c r="B10" s="133">
        <v>3.769323772390927</v>
      </c>
      <c r="C10" s="78">
        <v>4.88</v>
      </c>
      <c r="D10" s="78">
        <v>5.33</v>
      </c>
      <c r="E10" s="78">
        <v>4.49</v>
      </c>
      <c r="F10" s="78">
        <v>3.15</v>
      </c>
      <c r="G10" s="78">
        <v>4.93</v>
      </c>
      <c r="H10" s="83"/>
    </row>
    <row r="11" spans="1:8" ht="15">
      <c r="A11" s="84">
        <v>2008</v>
      </c>
      <c r="B11" s="133">
        <v>4.159631702024488</v>
      </c>
      <c r="C11" s="93">
        <v>4.95</v>
      </c>
      <c r="D11" s="93">
        <v>5.47</v>
      </c>
      <c r="E11" s="93">
        <v>4.57</v>
      </c>
      <c r="F11" s="134" t="s">
        <v>70</v>
      </c>
      <c r="G11" s="93">
        <v>5.04</v>
      </c>
      <c r="H11" s="83"/>
    </row>
    <row r="12" spans="1:8" ht="15">
      <c r="A12" s="84">
        <v>2009</v>
      </c>
      <c r="B12" s="133">
        <v>4.590437688656858</v>
      </c>
      <c r="C12" s="93">
        <v>5.36</v>
      </c>
      <c r="D12" s="93">
        <v>5.98</v>
      </c>
      <c r="E12" s="93">
        <v>5.06</v>
      </c>
      <c r="F12" s="65" t="s">
        <v>70</v>
      </c>
      <c r="G12" s="93">
        <v>5.38</v>
      </c>
      <c r="H12" s="83"/>
    </row>
    <row r="13" spans="1:8" ht="15">
      <c r="A13" s="84">
        <v>2010</v>
      </c>
      <c r="B13" s="133">
        <v>4.3159065628476085</v>
      </c>
      <c r="C13" s="65">
        <v>5.22</v>
      </c>
      <c r="D13" s="65">
        <v>5.91</v>
      </c>
      <c r="E13" s="65">
        <v>5.08</v>
      </c>
      <c r="F13" s="65" t="s">
        <v>70</v>
      </c>
      <c r="G13" s="65">
        <v>5.41</v>
      </c>
      <c r="H13" s="83"/>
    </row>
    <row r="14" spans="1:8" ht="15">
      <c r="A14" s="84">
        <v>2011</v>
      </c>
      <c r="B14" s="133">
        <v>4.549407409247895</v>
      </c>
      <c r="C14" s="65">
        <v>5.28</v>
      </c>
      <c r="D14" s="134">
        <v>5.8</v>
      </c>
      <c r="E14" s="65">
        <v>4.98</v>
      </c>
      <c r="F14" s="65" t="s">
        <v>70</v>
      </c>
      <c r="G14" s="65">
        <v>5.25</v>
      </c>
      <c r="H14" s="83"/>
    </row>
    <row r="15" spans="1:8" ht="15">
      <c r="A15" s="84">
        <v>2012</v>
      </c>
      <c r="B15" s="133">
        <v>5.167198790119308</v>
      </c>
      <c r="C15" s="65">
        <v>5.24</v>
      </c>
      <c r="D15" s="65">
        <v>5.62</v>
      </c>
      <c r="E15" s="65">
        <v>4.84</v>
      </c>
      <c r="F15" s="65" t="s">
        <v>70</v>
      </c>
      <c r="G15" s="65">
        <v>5.18</v>
      </c>
      <c r="H15" s="83"/>
    </row>
    <row r="16" spans="1:8" ht="15">
      <c r="A16" s="213" t="s">
        <v>145</v>
      </c>
      <c r="B16" s="133">
        <v>4.423827088346511</v>
      </c>
      <c r="C16" s="214">
        <v>5.24</v>
      </c>
      <c r="D16" s="214">
        <v>5.66</v>
      </c>
      <c r="E16" s="215">
        <v>4.8</v>
      </c>
      <c r="F16" s="214" t="s">
        <v>70</v>
      </c>
      <c r="G16" s="214">
        <v>5.34</v>
      </c>
      <c r="H16" s="83"/>
    </row>
    <row r="17" spans="1:8" ht="27" customHeight="1">
      <c r="A17" s="213" t="s">
        <v>146</v>
      </c>
      <c r="B17" s="133">
        <v>3.8033519527126876</v>
      </c>
      <c r="C17" s="216" t="s">
        <v>70</v>
      </c>
      <c r="D17" s="216">
        <v>5.49</v>
      </c>
      <c r="E17" s="216">
        <v>4.65</v>
      </c>
      <c r="F17" s="216" t="s">
        <v>70</v>
      </c>
      <c r="G17" s="216">
        <v>5.09</v>
      </c>
      <c r="H17" s="83"/>
    </row>
    <row r="18" spans="1:7" s="83" customFormat="1" ht="15">
      <c r="A18" s="84">
        <v>2014</v>
      </c>
      <c r="B18" s="133">
        <v>3.625163884149809</v>
      </c>
      <c r="C18" s="65">
        <v>5.01</v>
      </c>
      <c r="D18" s="134">
        <v>5.4</v>
      </c>
      <c r="E18" s="65">
        <v>4.63</v>
      </c>
      <c r="F18" s="134">
        <v>4</v>
      </c>
      <c r="G18" s="65">
        <v>5.11</v>
      </c>
    </row>
    <row r="19" spans="1:7" s="174" customFormat="1" ht="15">
      <c r="A19" s="211">
        <v>2015</v>
      </c>
      <c r="B19" s="133">
        <v>3.7222910059218637</v>
      </c>
      <c r="C19" s="65"/>
      <c r="D19" s="65"/>
      <c r="E19" s="65"/>
      <c r="F19" s="65"/>
      <c r="G19" s="65"/>
    </row>
    <row r="20" spans="1:8" ht="15">
      <c r="A20" s="295"/>
      <c r="B20" s="295"/>
      <c r="C20" s="295"/>
      <c r="D20" s="295"/>
      <c r="E20" s="295"/>
      <c r="F20" s="295"/>
      <c r="G20" s="295"/>
      <c r="H20" s="295"/>
    </row>
    <row r="21" spans="1:8" ht="15">
      <c r="A21" s="295" t="s">
        <v>19</v>
      </c>
      <c r="B21" s="352"/>
      <c r="C21" s="352"/>
      <c r="D21" s="352"/>
      <c r="E21" s="352"/>
      <c r="F21" s="352"/>
      <c r="G21" s="352"/>
      <c r="H21" s="352"/>
    </row>
    <row r="22" spans="1:8" s="174" customFormat="1" ht="15">
      <c r="A22" s="324" t="s">
        <v>189</v>
      </c>
      <c r="B22" s="318"/>
      <c r="C22" s="318"/>
      <c r="D22" s="318"/>
      <c r="E22" s="318"/>
      <c r="F22" s="318"/>
      <c r="G22" s="318"/>
      <c r="H22" s="179"/>
    </row>
    <row r="23" spans="1:8" ht="45" customHeight="1">
      <c r="A23" s="296" t="s">
        <v>234</v>
      </c>
      <c r="B23" s="297"/>
      <c r="C23" s="297"/>
      <c r="D23" s="297"/>
      <c r="E23" s="297"/>
      <c r="F23" s="297"/>
      <c r="G23" s="297"/>
      <c r="H23" s="69"/>
    </row>
    <row r="24" spans="1:8" ht="58.5" customHeight="1">
      <c r="A24" s="348" t="s">
        <v>213</v>
      </c>
      <c r="B24" s="349"/>
      <c r="C24" s="349"/>
      <c r="D24" s="349"/>
      <c r="E24" s="349"/>
      <c r="F24" s="349"/>
      <c r="G24" s="349"/>
      <c r="H24" s="83"/>
    </row>
    <row r="25" spans="1:7" ht="15">
      <c r="A25" s="347" t="s">
        <v>212</v>
      </c>
      <c r="B25" s="347"/>
      <c r="C25" s="347"/>
      <c r="D25" s="347"/>
      <c r="E25" s="347"/>
      <c r="F25" s="347"/>
      <c r="G25" s="347"/>
    </row>
  </sheetData>
  <sheetProtection/>
  <mergeCells count="11">
    <mergeCell ref="A4:G4"/>
    <mergeCell ref="A22:G22"/>
    <mergeCell ref="A25:G25"/>
    <mergeCell ref="A20:H20"/>
    <mergeCell ref="A23:G23"/>
    <mergeCell ref="A24:G24"/>
    <mergeCell ref="A1:G1"/>
    <mergeCell ref="A2:H2"/>
    <mergeCell ref="A3:G3"/>
    <mergeCell ref="B6:G6"/>
    <mergeCell ref="A21:H21"/>
  </mergeCells>
  <printOptions/>
  <pageMargins left="0.7" right="0.7" top="0.787401575" bottom="0.787401575" header="0.3" footer="0.3"/>
  <pageSetup fitToHeight="0"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G26"/>
  <sheetViews>
    <sheetView zoomScalePageLayoutView="0" workbookViewId="0" topLeftCell="A1">
      <selection activeCell="A1" sqref="A1:D1"/>
    </sheetView>
  </sheetViews>
  <sheetFormatPr defaultColWidth="11.421875" defaultRowHeight="15"/>
  <cols>
    <col min="3" max="3" width="18.57421875" style="0" customWidth="1"/>
    <col min="4" max="4" width="20.57421875" style="0" customWidth="1"/>
  </cols>
  <sheetData>
    <row r="1" spans="1:4" ht="15.75">
      <c r="A1" s="290" t="s">
        <v>0</v>
      </c>
      <c r="B1" s="290"/>
      <c r="C1" s="290"/>
      <c r="D1" s="290"/>
    </row>
    <row r="2" spans="1:4" ht="39" customHeight="1">
      <c r="A2" s="291" t="s">
        <v>1</v>
      </c>
      <c r="B2" s="291"/>
      <c r="C2" s="291"/>
      <c r="D2" s="291"/>
    </row>
    <row r="3" spans="1:4" ht="14.25" customHeight="1">
      <c r="A3" s="292" t="s">
        <v>190</v>
      </c>
      <c r="B3" s="293"/>
      <c r="C3" s="293"/>
      <c r="D3" s="293"/>
    </row>
    <row r="4" spans="2:7" ht="15">
      <c r="B4" s="294" t="s">
        <v>2</v>
      </c>
      <c r="C4" s="294"/>
      <c r="D4" s="294"/>
      <c r="G4" s="283"/>
    </row>
    <row r="5" spans="1:7" ht="15">
      <c r="A5" s="1"/>
      <c r="B5" s="2" t="s">
        <v>3</v>
      </c>
      <c r="C5" s="2" t="s">
        <v>4</v>
      </c>
      <c r="D5" s="2" t="s">
        <v>5</v>
      </c>
      <c r="G5" s="283"/>
    </row>
    <row r="6" spans="1:7" ht="15">
      <c r="A6" s="180" t="s">
        <v>6</v>
      </c>
      <c r="B6" s="385">
        <v>3942</v>
      </c>
      <c r="C6" s="94">
        <v>2266</v>
      </c>
      <c r="D6" s="194">
        <v>1676</v>
      </c>
      <c r="G6" s="386"/>
    </row>
    <row r="7" spans="1:7" ht="15">
      <c r="A7" s="3" t="s">
        <v>7</v>
      </c>
      <c r="B7" s="385">
        <v>3894</v>
      </c>
      <c r="C7" s="39">
        <v>2235</v>
      </c>
      <c r="D7" s="183">
        <v>1659</v>
      </c>
      <c r="G7" s="283"/>
    </row>
    <row r="8" spans="1:7" ht="15">
      <c r="A8" s="3" t="s">
        <v>8</v>
      </c>
      <c r="B8" s="385">
        <v>3928</v>
      </c>
      <c r="C8" s="39">
        <v>2236</v>
      </c>
      <c r="D8" s="183">
        <v>1692</v>
      </c>
      <c r="G8" s="283"/>
    </row>
    <row r="9" spans="1:4" ht="15">
      <c r="A9" s="3" t="s">
        <v>9</v>
      </c>
      <c r="B9" s="385">
        <v>3865</v>
      </c>
      <c r="C9" s="39">
        <v>2239</v>
      </c>
      <c r="D9" s="183">
        <v>1626</v>
      </c>
    </row>
    <row r="10" spans="1:4" ht="15">
      <c r="A10" s="3" t="s">
        <v>10</v>
      </c>
      <c r="B10" s="385">
        <v>3843</v>
      </c>
      <c r="C10" s="39">
        <v>2153</v>
      </c>
      <c r="D10" s="183">
        <v>1690</v>
      </c>
    </row>
    <row r="11" spans="1:4" ht="15">
      <c r="A11" s="3" t="s">
        <v>11</v>
      </c>
      <c r="B11" s="385">
        <v>3829</v>
      </c>
      <c r="C11" s="39">
        <v>2134</v>
      </c>
      <c r="D11" s="183">
        <v>1695</v>
      </c>
    </row>
    <row r="12" spans="1:4" ht="15">
      <c r="A12" s="3" t="s">
        <v>12</v>
      </c>
      <c r="B12" s="385">
        <v>3766</v>
      </c>
      <c r="C12" s="39">
        <v>2067</v>
      </c>
      <c r="D12" s="183">
        <v>1699</v>
      </c>
    </row>
    <row r="13" spans="1:4" ht="15">
      <c r="A13" s="3" t="s">
        <v>13</v>
      </c>
      <c r="B13" s="385">
        <v>3702</v>
      </c>
      <c r="C13" s="39">
        <v>2014</v>
      </c>
      <c r="D13" s="183">
        <v>1688</v>
      </c>
    </row>
    <row r="14" spans="1:4" ht="15">
      <c r="A14" s="6" t="s">
        <v>14</v>
      </c>
      <c r="B14" s="385">
        <v>3650</v>
      </c>
      <c r="C14" s="39">
        <v>1980</v>
      </c>
      <c r="D14" s="183">
        <v>1670</v>
      </c>
    </row>
    <row r="15" spans="1:4" ht="15">
      <c r="A15" s="6" t="s">
        <v>15</v>
      </c>
      <c r="B15" s="385">
        <v>3562</v>
      </c>
      <c r="C15" s="39">
        <v>1928</v>
      </c>
      <c r="D15" s="183">
        <v>1634</v>
      </c>
    </row>
    <row r="16" spans="1:4" ht="15">
      <c r="A16" s="6" t="s">
        <v>16</v>
      </c>
      <c r="B16" s="385">
        <v>3536</v>
      </c>
      <c r="C16" s="39">
        <v>1925</v>
      </c>
      <c r="D16" s="183">
        <v>1611</v>
      </c>
    </row>
    <row r="17" spans="1:4" ht="15">
      <c r="A17" s="6" t="s">
        <v>17</v>
      </c>
      <c r="B17" s="385">
        <v>3480</v>
      </c>
      <c r="C17" s="39">
        <v>1938</v>
      </c>
      <c r="D17" s="183">
        <v>1542</v>
      </c>
    </row>
    <row r="18" spans="1:4" ht="15">
      <c r="A18" s="6" t="s">
        <v>18</v>
      </c>
      <c r="B18" s="385">
        <v>3482</v>
      </c>
      <c r="C18" s="39">
        <v>1956</v>
      </c>
      <c r="D18" s="183">
        <v>1526</v>
      </c>
    </row>
    <row r="19" spans="1:4" s="174" customFormat="1" ht="15">
      <c r="A19" s="6" t="s">
        <v>197</v>
      </c>
      <c r="B19" s="385">
        <v>3481</v>
      </c>
      <c r="C19" s="39">
        <v>1963</v>
      </c>
      <c r="D19" s="183">
        <v>1518</v>
      </c>
    </row>
    <row r="21" spans="1:4" ht="15">
      <c r="A21" s="295" t="s">
        <v>19</v>
      </c>
      <c r="B21" s="295"/>
      <c r="C21" s="295"/>
      <c r="D21" s="295"/>
    </row>
    <row r="22" spans="1:4" ht="45" customHeight="1">
      <c r="A22" s="296" t="s">
        <v>186</v>
      </c>
      <c r="B22" s="297"/>
      <c r="C22" s="297"/>
      <c r="D22" s="297"/>
    </row>
    <row r="23" spans="1:4" s="174" customFormat="1" ht="27" customHeight="1">
      <c r="A23" s="289" t="s">
        <v>201</v>
      </c>
      <c r="B23" s="289"/>
      <c r="C23" s="289"/>
      <c r="D23" s="289"/>
    </row>
    <row r="24" spans="1:4" ht="43.5" customHeight="1">
      <c r="A24" s="289" t="s">
        <v>224</v>
      </c>
      <c r="B24" s="289"/>
      <c r="C24" s="289"/>
      <c r="D24" s="289"/>
    </row>
    <row r="25" spans="1:4" ht="27" customHeight="1">
      <c r="A25" s="289" t="s">
        <v>202</v>
      </c>
      <c r="B25" s="289"/>
      <c r="C25" s="289"/>
      <c r="D25" s="289"/>
    </row>
    <row r="26" spans="1:4" ht="27.75" customHeight="1">
      <c r="A26" s="289" t="s">
        <v>200</v>
      </c>
      <c r="B26" s="289"/>
      <c r="C26" s="289"/>
      <c r="D26" s="289"/>
    </row>
  </sheetData>
  <sheetProtection/>
  <mergeCells count="10">
    <mergeCell ref="A24:D24"/>
    <mergeCell ref="A25:D25"/>
    <mergeCell ref="A26:D26"/>
    <mergeCell ref="A23:D23"/>
    <mergeCell ref="A1:D1"/>
    <mergeCell ref="A2:D2"/>
    <mergeCell ref="A3:D3"/>
    <mergeCell ref="B4:D4"/>
    <mergeCell ref="A21:D21"/>
    <mergeCell ref="A22:D22"/>
  </mergeCells>
  <printOptions/>
  <pageMargins left="0.7" right="0.7" top="0.787401575" bottom="0.7874015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1:D23"/>
  <sheetViews>
    <sheetView zoomScalePageLayoutView="0" workbookViewId="0" topLeftCell="A1">
      <selection activeCell="A1" sqref="A1:D1"/>
    </sheetView>
  </sheetViews>
  <sheetFormatPr defaultColWidth="11.421875" defaultRowHeight="15"/>
  <cols>
    <col min="2" max="2" width="24.57421875" style="0" customWidth="1"/>
    <col min="3" max="3" width="24.7109375" style="0" customWidth="1"/>
  </cols>
  <sheetData>
    <row r="1" spans="1:4" ht="36" customHeight="1">
      <c r="A1" s="291" t="s">
        <v>147</v>
      </c>
      <c r="B1" s="291"/>
      <c r="C1" s="291"/>
      <c r="D1" s="291"/>
    </row>
    <row r="2" spans="1:4" ht="15">
      <c r="A2" s="292" t="s">
        <v>195</v>
      </c>
      <c r="B2" s="292"/>
      <c r="C2" s="292"/>
      <c r="D2" s="292"/>
    </row>
    <row r="3" spans="1:4" ht="15">
      <c r="A3" s="294" t="s">
        <v>148</v>
      </c>
      <c r="B3" s="294"/>
      <c r="C3" s="294"/>
      <c r="D3" s="83"/>
    </row>
    <row r="4" spans="1:4" ht="15">
      <c r="A4" s="3"/>
      <c r="B4" s="2" t="s">
        <v>22</v>
      </c>
      <c r="C4" s="2" t="s">
        <v>23</v>
      </c>
      <c r="D4" s="83"/>
    </row>
    <row r="5" spans="1:4" ht="15">
      <c r="A5" s="129"/>
      <c r="B5" s="350" t="s">
        <v>27</v>
      </c>
      <c r="C5" s="351"/>
      <c r="D5" s="83"/>
    </row>
    <row r="6" spans="1:4" ht="15">
      <c r="A6" s="130">
        <v>2004</v>
      </c>
      <c r="B6" s="135">
        <v>15.082541771903253</v>
      </c>
      <c r="C6" s="136">
        <v>15</v>
      </c>
      <c r="D6" s="83"/>
    </row>
    <row r="7" spans="1:4" ht="15">
      <c r="A7" s="84">
        <v>2005</v>
      </c>
      <c r="B7" s="56">
        <v>15.404522545491586</v>
      </c>
      <c r="C7" s="25">
        <v>15.5</v>
      </c>
      <c r="D7" s="83"/>
    </row>
    <row r="8" spans="1:4" ht="15">
      <c r="A8" s="84">
        <v>2006</v>
      </c>
      <c r="B8" s="56">
        <v>15.329128146616453</v>
      </c>
      <c r="C8" s="25">
        <v>15.7</v>
      </c>
      <c r="D8" s="83"/>
    </row>
    <row r="9" spans="1:4" ht="15">
      <c r="A9" s="84">
        <v>2007</v>
      </c>
      <c r="B9" s="56">
        <v>15.236081154101758</v>
      </c>
      <c r="C9" s="25">
        <v>15.4</v>
      </c>
      <c r="D9" s="83"/>
    </row>
    <row r="10" spans="1:4" ht="15">
      <c r="A10" s="84">
        <v>2008</v>
      </c>
      <c r="B10" s="56">
        <v>13.141150476562508</v>
      </c>
      <c r="C10" s="137">
        <v>16.4</v>
      </c>
      <c r="D10" s="11"/>
    </row>
    <row r="11" spans="1:4" ht="15">
      <c r="A11" s="84">
        <v>2009</v>
      </c>
      <c r="B11" s="56">
        <v>13.991570483392165</v>
      </c>
      <c r="C11" s="137">
        <v>17.3</v>
      </c>
      <c r="D11" s="11"/>
    </row>
    <row r="12" spans="1:4" ht="15">
      <c r="A12" s="84">
        <v>2010</v>
      </c>
      <c r="B12" s="56">
        <v>13.4</v>
      </c>
      <c r="C12" s="90">
        <v>17.2</v>
      </c>
      <c r="D12" s="11"/>
    </row>
    <row r="13" spans="1:4" ht="15">
      <c r="A13" s="84">
        <v>2011</v>
      </c>
      <c r="B13" s="56">
        <v>11.9</v>
      </c>
      <c r="C13" s="90">
        <v>17.1</v>
      </c>
      <c r="D13" s="11"/>
    </row>
    <row r="14" spans="1:4" ht="15">
      <c r="A14" s="84">
        <v>2012</v>
      </c>
      <c r="B14" s="56">
        <v>12.2</v>
      </c>
      <c r="C14" s="90">
        <v>17.4</v>
      </c>
      <c r="D14" s="11"/>
    </row>
    <row r="15" spans="1:4" ht="15">
      <c r="A15" s="84">
        <v>2013</v>
      </c>
      <c r="B15" s="56">
        <v>15.803477505066851</v>
      </c>
      <c r="C15" s="90">
        <v>17.276893512528517</v>
      </c>
      <c r="D15" s="11"/>
    </row>
    <row r="16" spans="1:4" ht="15">
      <c r="A16" s="84">
        <v>2014</v>
      </c>
      <c r="B16" s="56">
        <v>15.772671819204806</v>
      </c>
      <c r="C16" s="90">
        <v>17.331608985634578</v>
      </c>
      <c r="D16" s="83"/>
    </row>
    <row r="17" spans="1:3" s="83" customFormat="1" ht="15">
      <c r="A17" s="84">
        <v>2015</v>
      </c>
      <c r="B17" s="212">
        <v>17.870110472325713</v>
      </c>
      <c r="C17" s="113">
        <v>17.23913981210944</v>
      </c>
    </row>
    <row r="18" spans="1:2" ht="15">
      <c r="A18" s="211">
        <v>2016</v>
      </c>
      <c r="B18" s="212">
        <v>17.813271684743977</v>
      </c>
    </row>
    <row r="20" spans="1:4" ht="15">
      <c r="A20" s="353" t="s">
        <v>259</v>
      </c>
      <c r="B20" s="353"/>
      <c r="C20" s="353"/>
      <c r="D20" s="269"/>
    </row>
    <row r="21" spans="1:4" ht="15">
      <c r="A21" s="337" t="s">
        <v>261</v>
      </c>
      <c r="B21" s="337"/>
      <c r="C21" s="337"/>
      <c r="D21" s="258"/>
    </row>
    <row r="22" ht="15">
      <c r="D22" s="39"/>
    </row>
    <row r="23" ht="15">
      <c r="D23" s="39"/>
    </row>
  </sheetData>
  <sheetProtection/>
  <mergeCells count="6">
    <mergeCell ref="A1:D1"/>
    <mergeCell ref="A2:D2"/>
    <mergeCell ref="A3:C3"/>
    <mergeCell ref="B5:C5"/>
    <mergeCell ref="A20:C20"/>
    <mergeCell ref="A21:C21"/>
  </mergeCells>
  <printOptions/>
  <pageMargins left="0.7" right="0.7" top="0.787401575" bottom="0.7874015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I24"/>
  <sheetViews>
    <sheetView zoomScalePageLayoutView="0" workbookViewId="0" topLeftCell="A1">
      <selection activeCell="A1" sqref="A1:E1"/>
    </sheetView>
  </sheetViews>
  <sheetFormatPr defaultColWidth="11.421875" defaultRowHeight="15"/>
  <cols>
    <col min="1" max="1" width="45.7109375" style="0" customWidth="1"/>
    <col min="2" max="2" width="12.28125" style="0" customWidth="1"/>
    <col min="3" max="3" width="17.57421875" style="0" customWidth="1"/>
    <col min="4" max="4" width="11.7109375" style="0" customWidth="1"/>
    <col min="5" max="5" width="16.421875" style="0" customWidth="1"/>
  </cols>
  <sheetData>
    <row r="1" spans="1:5" ht="15.75">
      <c r="A1" s="291" t="s">
        <v>149</v>
      </c>
      <c r="B1" s="291"/>
      <c r="C1" s="291"/>
      <c r="D1" s="291"/>
      <c r="E1" s="291"/>
    </row>
    <row r="2" spans="1:5" ht="15">
      <c r="A2" s="292" t="s">
        <v>214</v>
      </c>
      <c r="B2" s="292"/>
      <c r="C2" s="292"/>
      <c r="D2" s="292"/>
      <c r="E2" s="292"/>
    </row>
    <row r="3" spans="1:5" ht="15">
      <c r="A3" s="294" t="s">
        <v>150</v>
      </c>
      <c r="B3" s="294"/>
      <c r="C3" s="294"/>
      <c r="D3" s="294"/>
      <c r="E3" s="294"/>
    </row>
    <row r="4" spans="1:5" ht="15">
      <c r="A4" s="83"/>
      <c r="B4" s="344" t="s">
        <v>22</v>
      </c>
      <c r="C4" s="351"/>
      <c r="D4" s="344" t="s">
        <v>216</v>
      </c>
      <c r="E4" s="351"/>
    </row>
    <row r="5" spans="1:5" ht="45">
      <c r="A5" s="3"/>
      <c r="B5" s="138" t="s">
        <v>215</v>
      </c>
      <c r="C5" s="138" t="s">
        <v>151</v>
      </c>
      <c r="D5" s="139" t="s">
        <v>184</v>
      </c>
      <c r="E5" s="175" t="s">
        <v>151</v>
      </c>
    </row>
    <row r="6" spans="1:5" ht="15">
      <c r="A6" s="16" t="s">
        <v>152</v>
      </c>
      <c r="B6" s="145">
        <v>9.140948145245812</v>
      </c>
      <c r="C6" s="145">
        <v>27110.429168474333</v>
      </c>
      <c r="D6" s="145">
        <v>14.609568963522323</v>
      </c>
      <c r="E6" s="145">
        <v>20997.9523913634</v>
      </c>
    </row>
    <row r="7" spans="1:9" ht="15">
      <c r="A7" s="140" t="s">
        <v>36</v>
      </c>
      <c r="B7" s="36">
        <v>10.31492649087541</v>
      </c>
      <c r="C7" s="141">
        <v>24180.39625143294</v>
      </c>
      <c r="D7" s="113">
        <v>16.202770260285167</v>
      </c>
      <c r="E7" s="113" t="s">
        <v>70</v>
      </c>
      <c r="I7" s="285"/>
    </row>
    <row r="8" spans="1:5" ht="15">
      <c r="A8" s="140" t="s">
        <v>153</v>
      </c>
      <c r="B8" s="36">
        <v>7.579671800230724</v>
      </c>
      <c r="C8" s="141">
        <v>30225.810200553253</v>
      </c>
      <c r="D8" s="284">
        <v>11.75795660459949</v>
      </c>
      <c r="E8" s="113" t="s">
        <v>70</v>
      </c>
    </row>
    <row r="9" spans="1:5" ht="15">
      <c r="A9" s="142" t="s">
        <v>50</v>
      </c>
      <c r="B9" s="36">
        <v>5.181278839815426</v>
      </c>
      <c r="C9" s="141">
        <v>38488.827099236645</v>
      </c>
      <c r="D9" s="113" t="s">
        <v>70</v>
      </c>
      <c r="E9" s="113" t="s">
        <v>70</v>
      </c>
    </row>
    <row r="10" spans="1:5" ht="15">
      <c r="A10" s="142" t="s">
        <v>51</v>
      </c>
      <c r="B10" s="36">
        <v>8.827069680353084</v>
      </c>
      <c r="C10" s="141">
        <v>26812.839651515154</v>
      </c>
      <c r="D10" s="113" t="s">
        <v>70</v>
      </c>
      <c r="E10" s="113" t="s">
        <v>70</v>
      </c>
    </row>
    <row r="11" spans="1:5" ht="15">
      <c r="A11" s="142" t="s">
        <v>154</v>
      </c>
      <c r="B11" s="36">
        <v>9.787457360272894</v>
      </c>
      <c r="C11" s="141">
        <v>27694.499567430026</v>
      </c>
      <c r="D11" s="113" t="s">
        <v>70</v>
      </c>
      <c r="E11" s="113" t="s">
        <v>70</v>
      </c>
    </row>
    <row r="12" spans="1:5" ht="15">
      <c r="A12" s="140" t="s">
        <v>155</v>
      </c>
      <c r="B12" s="36">
        <v>5.830508474576271</v>
      </c>
      <c r="C12" s="141">
        <v>63890.14046511628</v>
      </c>
      <c r="D12" s="113" t="s">
        <v>70</v>
      </c>
      <c r="E12" s="113" t="s">
        <v>70</v>
      </c>
    </row>
    <row r="13" spans="1:5" ht="15">
      <c r="A13" s="140"/>
      <c r="B13" s="36"/>
      <c r="C13" s="141"/>
      <c r="D13" s="283"/>
      <c r="E13" s="283"/>
    </row>
    <row r="14" spans="1:8" ht="15">
      <c r="A14" s="16" t="s">
        <v>156</v>
      </c>
      <c r="B14" s="145">
        <v>8.78383327371523</v>
      </c>
      <c r="C14" s="145">
        <v>26494.676962025314</v>
      </c>
      <c r="D14" s="145">
        <v>11.271200207683648</v>
      </c>
      <c r="E14" s="145">
        <v>24660.3677275572</v>
      </c>
      <c r="H14" s="222"/>
    </row>
    <row r="15" spans="1:5" ht="15">
      <c r="A15" s="142" t="s">
        <v>157</v>
      </c>
      <c r="B15" s="36">
        <v>9.787457360272896</v>
      </c>
      <c r="C15" s="141">
        <v>27573.969461756376</v>
      </c>
      <c r="D15" s="113" t="s">
        <v>70</v>
      </c>
      <c r="E15" s="113" t="s">
        <v>70</v>
      </c>
    </row>
    <row r="16" spans="1:5" ht="15">
      <c r="A16" s="142" t="s">
        <v>158</v>
      </c>
      <c r="B16" s="36">
        <v>4.725609756097561</v>
      </c>
      <c r="C16" s="141">
        <v>41043.97612903226</v>
      </c>
      <c r="D16" s="113" t="s">
        <v>70</v>
      </c>
      <c r="E16" s="113" t="s">
        <v>70</v>
      </c>
    </row>
    <row r="17" spans="1:5" ht="15">
      <c r="A17" s="142" t="s">
        <v>159</v>
      </c>
      <c r="B17" s="36">
        <v>10.021786492374728</v>
      </c>
      <c r="C17" s="141">
        <v>17197.236376811594</v>
      </c>
      <c r="D17" s="113" t="s">
        <v>70</v>
      </c>
      <c r="E17" s="113" t="s">
        <v>70</v>
      </c>
    </row>
    <row r="18" spans="1:5" ht="15">
      <c r="A18" s="16"/>
      <c r="B18" s="11"/>
      <c r="C18" s="92"/>
      <c r="D18" s="39"/>
      <c r="E18" s="83"/>
    </row>
    <row r="19" spans="1:5" ht="15">
      <c r="A19" s="295" t="s">
        <v>19</v>
      </c>
      <c r="B19" s="295"/>
      <c r="C19" s="295"/>
      <c r="D19" s="295"/>
      <c r="E19" s="295"/>
    </row>
    <row r="20" spans="1:5" ht="33" customHeight="1">
      <c r="A20" s="296" t="s">
        <v>160</v>
      </c>
      <c r="B20" s="297"/>
      <c r="C20" s="297"/>
      <c r="D20" s="297"/>
      <c r="E20" s="297"/>
    </row>
    <row r="21" spans="1:5" ht="48" customHeight="1">
      <c r="A21" s="296" t="s">
        <v>161</v>
      </c>
      <c r="B21" s="297"/>
      <c r="C21" s="297"/>
      <c r="D21" s="297"/>
      <c r="E21" s="297"/>
    </row>
    <row r="22" spans="1:5" ht="56.25" customHeight="1">
      <c r="A22" s="296" t="s">
        <v>187</v>
      </c>
      <c r="B22" s="297"/>
      <c r="C22" s="297"/>
      <c r="D22" s="297"/>
      <c r="E22" s="297"/>
    </row>
    <row r="23" spans="1:5" ht="45.75" customHeight="1">
      <c r="A23" s="296" t="s">
        <v>162</v>
      </c>
      <c r="B23" s="296"/>
      <c r="C23" s="296"/>
      <c r="D23" s="296"/>
      <c r="E23" s="296"/>
    </row>
    <row r="24" spans="1:5" ht="15">
      <c r="A24" s="354" t="s">
        <v>185</v>
      </c>
      <c r="B24" s="354"/>
      <c r="C24" s="354"/>
      <c r="D24" s="354"/>
      <c r="E24" s="354"/>
    </row>
  </sheetData>
  <sheetProtection/>
  <mergeCells count="11">
    <mergeCell ref="A3:E3"/>
    <mergeCell ref="A24:E24"/>
    <mergeCell ref="A20:E20"/>
    <mergeCell ref="A21:E21"/>
    <mergeCell ref="A22:E22"/>
    <mergeCell ref="A23:E23"/>
    <mergeCell ref="A1:E1"/>
    <mergeCell ref="A2:E2"/>
    <mergeCell ref="B4:C4"/>
    <mergeCell ref="D4:E4"/>
    <mergeCell ref="A19:E19"/>
  </mergeCells>
  <printOptions/>
  <pageMargins left="0.7" right="0.7" top="0.787401575" bottom="0.787401575" header="0.3" footer="0.3"/>
  <pageSetup fitToHeight="1" fitToWidth="1" horizontalDpi="600" verticalDpi="600" orientation="portrait" paperSize="9" scale="84"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1:C18"/>
  <sheetViews>
    <sheetView zoomScale="115" zoomScaleNormal="115" zoomScalePageLayoutView="0" workbookViewId="0" topLeftCell="A1">
      <selection activeCell="A1" sqref="A1:C1"/>
    </sheetView>
  </sheetViews>
  <sheetFormatPr defaultColWidth="11.421875" defaultRowHeight="15"/>
  <cols>
    <col min="2" max="2" width="20.8515625" style="0" customWidth="1"/>
    <col min="3" max="3" width="31.140625" style="0" customWidth="1"/>
  </cols>
  <sheetData>
    <row r="1" spans="1:3" ht="39" customHeight="1">
      <c r="A1" s="291" t="s">
        <v>235</v>
      </c>
      <c r="B1" s="291"/>
      <c r="C1" s="291"/>
    </row>
    <row r="2" spans="1:3" ht="15">
      <c r="A2" s="292" t="s">
        <v>196</v>
      </c>
      <c r="B2" s="356"/>
      <c r="C2" s="356"/>
    </row>
    <row r="3" spans="1:3" ht="15">
      <c r="A3" s="294" t="s">
        <v>163</v>
      </c>
      <c r="B3" s="294"/>
      <c r="C3" s="294"/>
    </row>
    <row r="4" spans="1:3" ht="15">
      <c r="A4" s="328"/>
      <c r="B4" s="2" t="s">
        <v>22</v>
      </c>
      <c r="C4" s="2" t="s">
        <v>23</v>
      </c>
    </row>
    <row r="5" spans="1:3" ht="15">
      <c r="A5" s="350"/>
      <c r="B5" s="350" t="s">
        <v>164</v>
      </c>
      <c r="C5" s="351"/>
    </row>
    <row r="6" spans="1:3" ht="15">
      <c r="A6" s="143">
        <v>2008</v>
      </c>
      <c r="B6" s="144">
        <v>6085.4420697412825</v>
      </c>
      <c r="C6" s="4">
        <v>5511</v>
      </c>
    </row>
    <row r="7" spans="1:3" ht="15">
      <c r="A7" s="85">
        <v>2009</v>
      </c>
      <c r="B7" s="145">
        <v>6216.457364341085</v>
      </c>
      <c r="C7" s="83">
        <v>5541</v>
      </c>
    </row>
    <row r="8" spans="1:3" ht="15">
      <c r="A8" s="85">
        <v>2010</v>
      </c>
      <c r="B8" s="146">
        <v>5816</v>
      </c>
      <c r="C8" s="83">
        <v>6207</v>
      </c>
    </row>
    <row r="9" spans="1:3" ht="15">
      <c r="A9" s="85">
        <v>2011</v>
      </c>
      <c r="B9" s="145">
        <f>4507977/724</f>
        <v>6226.487569060773</v>
      </c>
      <c r="C9" s="83">
        <v>6353</v>
      </c>
    </row>
    <row r="10" spans="1:3" ht="15">
      <c r="A10" s="85">
        <v>2012</v>
      </c>
      <c r="B10" s="145">
        <v>6374.735294117647</v>
      </c>
      <c r="C10" s="92">
        <v>6482.45</v>
      </c>
    </row>
    <row r="11" spans="1:3" ht="15">
      <c r="A11" s="85">
        <v>2013</v>
      </c>
      <c r="B11" s="145">
        <f>4331682/624</f>
        <v>6941.798076923077</v>
      </c>
      <c r="C11" s="92">
        <v>6740.712775766298</v>
      </c>
    </row>
    <row r="12" spans="1:3" ht="15">
      <c r="A12" s="85">
        <v>2014</v>
      </c>
      <c r="B12" s="145">
        <f>4188577/592</f>
        <v>7075.298986486487</v>
      </c>
      <c r="C12" s="92">
        <v>6831.24</v>
      </c>
    </row>
    <row r="13" spans="1:3" ht="15">
      <c r="A13" s="85">
        <v>2015</v>
      </c>
      <c r="B13" s="145">
        <f>3808899/547</f>
        <v>6963.252285191956</v>
      </c>
      <c r="C13" s="92">
        <v>7130.535509891398</v>
      </c>
    </row>
    <row r="14" spans="1:3" s="174" customFormat="1" ht="15">
      <c r="A14" s="85">
        <v>2016</v>
      </c>
      <c r="B14" s="145">
        <f>3300069/483</f>
        <v>6832.4409937888195</v>
      </c>
      <c r="C14" s="92">
        <v>7094.0107914489745</v>
      </c>
    </row>
    <row r="15" spans="1:3" s="174" customFormat="1" ht="15">
      <c r="A15" s="85"/>
      <c r="B15" s="178"/>
      <c r="C15" s="92"/>
    </row>
    <row r="16" spans="1:3" ht="15">
      <c r="A16" s="295" t="s">
        <v>19</v>
      </c>
      <c r="B16" s="295"/>
      <c r="C16" s="295"/>
    </row>
    <row r="17" spans="1:3" ht="17.25" customHeight="1">
      <c r="A17" s="324" t="s">
        <v>165</v>
      </c>
      <c r="B17" s="324"/>
      <c r="C17" s="324"/>
    </row>
    <row r="18" spans="1:3" ht="36" customHeight="1">
      <c r="A18" s="355" t="s">
        <v>166</v>
      </c>
      <c r="B18" s="355"/>
      <c r="C18" s="355"/>
    </row>
  </sheetData>
  <sheetProtection/>
  <mergeCells count="8">
    <mergeCell ref="A17:C17"/>
    <mergeCell ref="A18:C18"/>
    <mergeCell ref="A1:C1"/>
    <mergeCell ref="A2:C2"/>
    <mergeCell ref="A4:A5"/>
    <mergeCell ref="B5:C5"/>
    <mergeCell ref="A16:C16"/>
    <mergeCell ref="A3:C3"/>
  </mergeCells>
  <printOptions/>
  <pageMargins left="0.7" right="0.7" top="0.787401575" bottom="0.7874015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M30"/>
  <sheetViews>
    <sheetView zoomScalePageLayoutView="0" workbookViewId="0" topLeftCell="A1">
      <selection activeCell="A1" sqref="A1:K1"/>
    </sheetView>
  </sheetViews>
  <sheetFormatPr defaultColWidth="11.57421875" defaultRowHeight="15"/>
  <cols>
    <col min="1" max="1" width="8.28125" style="147" customWidth="1"/>
    <col min="2" max="2" width="10.28125" style="147" customWidth="1"/>
    <col min="3" max="3" width="10.421875" style="147" customWidth="1"/>
    <col min="4" max="4" width="8.140625" style="147" bestFit="1" customWidth="1"/>
    <col min="5" max="5" width="12.140625" style="147" bestFit="1" customWidth="1"/>
    <col min="6" max="6" width="13.140625" style="147" customWidth="1"/>
    <col min="7" max="7" width="12.140625" style="147" bestFit="1" customWidth="1"/>
    <col min="8" max="8" width="11.140625" style="147" bestFit="1" customWidth="1"/>
    <col min="9" max="9" width="14.140625" style="147" bestFit="1" customWidth="1"/>
    <col min="10" max="10" width="16.57421875" style="147" bestFit="1" customWidth="1"/>
    <col min="11" max="11" width="13.421875" style="147" bestFit="1" customWidth="1"/>
    <col min="12" max="13" width="12.00390625" style="147" bestFit="1" customWidth="1"/>
    <col min="14" max="16384" width="11.57421875" style="147" customWidth="1"/>
  </cols>
  <sheetData>
    <row r="1" spans="1:11" ht="15.75">
      <c r="A1" s="364" t="s">
        <v>167</v>
      </c>
      <c r="B1" s="364"/>
      <c r="C1" s="364"/>
      <c r="D1" s="364"/>
      <c r="E1" s="364"/>
      <c r="F1" s="364"/>
      <c r="G1" s="364"/>
      <c r="H1" s="364"/>
      <c r="I1" s="365"/>
      <c r="J1" s="365"/>
      <c r="K1" s="365"/>
    </row>
    <row r="2" spans="1:11" ht="15.75" customHeight="1">
      <c r="A2" s="366" t="s">
        <v>223</v>
      </c>
      <c r="B2" s="366"/>
      <c r="C2" s="366"/>
      <c r="D2" s="366"/>
      <c r="E2" s="366"/>
      <c r="F2" s="366"/>
      <c r="G2" s="366"/>
      <c r="H2" s="366"/>
      <c r="I2" s="367"/>
      <c r="J2" s="365"/>
      <c r="K2" s="365"/>
    </row>
    <row r="3" spans="1:8" ht="12.75">
      <c r="A3" s="368" t="s">
        <v>218</v>
      </c>
      <c r="B3" s="368"/>
      <c r="C3" s="368"/>
      <c r="D3" s="368"/>
      <c r="E3" s="368"/>
      <c r="F3" s="368"/>
      <c r="G3" s="368"/>
      <c r="H3" s="368"/>
    </row>
    <row r="4" spans="1:13" ht="15" customHeight="1">
      <c r="A4" s="370" t="s">
        <v>168</v>
      </c>
      <c r="B4" s="370"/>
      <c r="C4" s="370"/>
      <c r="D4" s="370"/>
      <c r="E4" s="370"/>
      <c r="F4" s="370"/>
      <c r="G4" s="370"/>
      <c r="H4" s="370"/>
      <c r="I4" s="370"/>
      <c r="J4" s="370"/>
      <c r="K4" s="370"/>
      <c r="L4" s="370"/>
      <c r="M4" s="265"/>
    </row>
    <row r="5" spans="1:13" ht="63" customHeight="1">
      <c r="A5" s="148"/>
      <c r="B5" s="148"/>
      <c r="C5" s="242" t="s">
        <v>242</v>
      </c>
      <c r="D5" s="242" t="s">
        <v>241</v>
      </c>
      <c r="E5" s="242" t="s">
        <v>240</v>
      </c>
      <c r="F5" s="242" t="s">
        <v>266</v>
      </c>
      <c r="G5" s="243" t="s">
        <v>239</v>
      </c>
      <c r="H5" s="243" t="s">
        <v>246</v>
      </c>
      <c r="I5" s="244" t="s">
        <v>238</v>
      </c>
      <c r="J5" s="244" t="s">
        <v>243</v>
      </c>
      <c r="K5" s="244" t="s">
        <v>237</v>
      </c>
      <c r="L5" s="147" t="s">
        <v>3</v>
      </c>
      <c r="M5" s="152"/>
    </row>
    <row r="6" spans="1:13" ht="18" customHeight="1">
      <c r="A6" s="149"/>
      <c r="B6" s="149"/>
      <c r="C6" s="254" t="s">
        <v>27</v>
      </c>
      <c r="D6" s="255"/>
      <c r="E6" s="255"/>
      <c r="F6" s="255"/>
      <c r="G6" s="255"/>
      <c r="H6" s="255"/>
      <c r="I6" s="255"/>
      <c r="M6" s="245"/>
    </row>
    <row r="7" spans="1:13" ht="15">
      <c r="A7" s="360" t="s">
        <v>68</v>
      </c>
      <c r="B7" s="361"/>
      <c r="C7" s="153">
        <v>55.9386973180077</v>
      </c>
      <c r="D7" s="153">
        <v>59.2300098716683</v>
      </c>
      <c r="E7" s="154">
        <v>66.4405010438413</v>
      </c>
      <c r="F7" s="154">
        <v>77.2677295217152</v>
      </c>
      <c r="G7" s="154" t="s">
        <v>70</v>
      </c>
      <c r="H7" s="154" t="s">
        <v>70</v>
      </c>
      <c r="I7" s="154">
        <v>86.2662239661938</v>
      </c>
      <c r="J7" s="162">
        <v>87.9077429983526</v>
      </c>
      <c r="K7" s="162">
        <v>91.5315315315315</v>
      </c>
      <c r="L7" s="162">
        <v>78.0342239007787</v>
      </c>
      <c r="M7" s="246"/>
    </row>
    <row r="8" spans="1:13" ht="15">
      <c r="A8" s="360" t="s">
        <v>32</v>
      </c>
      <c r="B8" s="361"/>
      <c r="C8" s="256">
        <v>51.708461761475</v>
      </c>
      <c r="D8" s="256">
        <v>65.038963317871</v>
      </c>
      <c r="E8" s="256">
        <v>70.096366882324</v>
      </c>
      <c r="F8" s="369">
        <v>83.163627624512</v>
      </c>
      <c r="G8" s="369"/>
      <c r="H8" s="369">
        <v>88.917083740234</v>
      </c>
      <c r="I8" s="369"/>
      <c r="J8" s="256">
        <v>88.742713928223</v>
      </c>
      <c r="K8" s="256">
        <v>93.31941986084</v>
      </c>
      <c r="L8" s="164">
        <v>83.962203979492</v>
      </c>
      <c r="M8" s="278"/>
    </row>
    <row r="9" spans="1:13" ht="15">
      <c r="A9" s="360" t="s">
        <v>33</v>
      </c>
      <c r="B9" s="361"/>
      <c r="C9" s="369">
        <v>28.027973175049</v>
      </c>
      <c r="D9" s="369"/>
      <c r="E9" s="155">
        <v>54.420097351074</v>
      </c>
      <c r="F9" s="155">
        <v>75.507469177246</v>
      </c>
      <c r="G9" s="155">
        <v>80.321098327637</v>
      </c>
      <c r="H9" s="155">
        <v>84.235557556152</v>
      </c>
      <c r="I9" s="155">
        <v>76.707786560059</v>
      </c>
      <c r="J9" s="155">
        <v>88.611625671387</v>
      </c>
      <c r="K9" s="155">
        <v>88.923431396484</v>
      </c>
      <c r="L9" s="165">
        <v>75.158874511719</v>
      </c>
      <c r="M9" s="246"/>
    </row>
    <row r="10" spans="1:13" ht="15">
      <c r="A10" s="360" t="s">
        <v>34</v>
      </c>
      <c r="B10" s="361"/>
      <c r="C10" s="369">
        <v>48.017002105713</v>
      </c>
      <c r="D10" s="369"/>
      <c r="E10" s="155">
        <v>62.270568847656</v>
      </c>
      <c r="F10" s="155">
        <v>78.664260864258</v>
      </c>
      <c r="G10" s="155">
        <v>85.230842590332</v>
      </c>
      <c r="H10" s="155">
        <v>88.752250671387</v>
      </c>
      <c r="I10" s="155">
        <v>88.054557800293</v>
      </c>
      <c r="J10" s="155">
        <v>87.530540466309</v>
      </c>
      <c r="K10" s="155">
        <v>93.56143951416</v>
      </c>
      <c r="L10" s="165">
        <v>79.387573242188</v>
      </c>
      <c r="M10" s="246"/>
    </row>
    <row r="11" spans="1:13" ht="15">
      <c r="A11" s="360" t="s">
        <v>35</v>
      </c>
      <c r="B11" s="361"/>
      <c r="C11" s="155">
        <v>38.089473724365</v>
      </c>
      <c r="D11" s="155">
        <v>57.747493743896</v>
      </c>
      <c r="E11" s="155">
        <v>65.552337646484</v>
      </c>
      <c r="F11" s="155">
        <v>71.303581237793</v>
      </c>
      <c r="G11" s="155">
        <v>78.724494934082</v>
      </c>
      <c r="H11" s="155">
        <v>81.068008422852</v>
      </c>
      <c r="I11" s="155">
        <v>82.952674865723</v>
      </c>
      <c r="J11" s="155">
        <v>87.391616821289</v>
      </c>
      <c r="K11" s="155">
        <v>86.240226745605</v>
      </c>
      <c r="L11" s="165">
        <v>74.533737182617</v>
      </c>
      <c r="M11" s="246"/>
    </row>
    <row r="12" spans="1:13" ht="15">
      <c r="A12" s="360" t="s">
        <v>113</v>
      </c>
      <c r="B12" s="361"/>
      <c r="C12" s="155">
        <v>32.521929820379</v>
      </c>
      <c r="D12" s="155">
        <v>42.939285076026</v>
      </c>
      <c r="E12" s="155">
        <v>59.510653327493</v>
      </c>
      <c r="F12" s="155">
        <v>74.021762411935</v>
      </c>
      <c r="G12" s="155">
        <v>79.085855642954</v>
      </c>
      <c r="H12" s="155">
        <v>79.84989118576</v>
      </c>
      <c r="I12" s="155">
        <v>82.409067426409</v>
      </c>
      <c r="J12" s="155">
        <v>86.860028584798</v>
      </c>
      <c r="K12" s="155">
        <v>91.023896740329</v>
      </c>
      <c r="L12" s="165">
        <v>73.984280286516</v>
      </c>
      <c r="M12" s="246"/>
    </row>
    <row r="13" spans="1:13" ht="15">
      <c r="A13" s="239"/>
      <c r="B13" s="240"/>
      <c r="C13" s="231"/>
      <c r="D13" s="231"/>
      <c r="E13" s="231"/>
      <c r="F13" s="231"/>
      <c r="G13" s="231"/>
      <c r="H13" s="231"/>
      <c r="I13" s="231"/>
      <c r="J13" s="231"/>
      <c r="K13" s="231"/>
      <c r="M13" s="246"/>
    </row>
    <row r="14" spans="1:13" ht="12.75">
      <c r="A14" s="230"/>
      <c r="B14" s="232"/>
      <c r="C14" s="165"/>
      <c r="D14" s="165"/>
      <c r="E14" s="165"/>
      <c r="F14" s="165"/>
      <c r="G14" s="165"/>
      <c r="H14" s="165"/>
      <c r="I14" s="165"/>
      <c r="J14" s="165"/>
      <c r="K14" s="165"/>
      <c r="L14" s="165"/>
      <c r="M14" s="165"/>
    </row>
    <row r="15" spans="1:12" ht="12.75">
      <c r="A15" s="371" t="s">
        <v>19</v>
      </c>
      <c r="B15" s="371"/>
      <c r="C15" s="371"/>
      <c r="D15" s="371"/>
      <c r="E15" s="371"/>
      <c r="F15" s="371"/>
      <c r="G15" s="371"/>
      <c r="H15" s="371"/>
      <c r="I15" s="371"/>
      <c r="J15" s="371"/>
      <c r="K15" s="371"/>
      <c r="L15" s="371"/>
    </row>
    <row r="16" spans="1:12" ht="12.75">
      <c r="A16" s="371" t="s">
        <v>249</v>
      </c>
      <c r="B16" s="371"/>
      <c r="C16" s="371"/>
      <c r="D16" s="371"/>
      <c r="E16" s="371"/>
      <c r="F16" s="371"/>
      <c r="G16" s="371"/>
      <c r="H16" s="371"/>
      <c r="I16" s="371"/>
      <c r="J16" s="371"/>
      <c r="K16" s="371"/>
      <c r="L16" s="371"/>
    </row>
    <row r="17" spans="1:12" ht="15">
      <c r="A17" s="359" t="s">
        <v>222</v>
      </c>
      <c r="B17" s="359"/>
      <c r="C17" s="359"/>
      <c r="D17" s="359"/>
      <c r="E17" s="359"/>
      <c r="F17" s="359"/>
      <c r="G17" s="359"/>
      <c r="H17" s="359"/>
      <c r="I17" s="359"/>
      <c r="J17" s="359"/>
      <c r="K17" s="359"/>
      <c r="L17" s="359"/>
    </row>
    <row r="18" spans="1:12" ht="15">
      <c r="A18" s="359" t="s">
        <v>250</v>
      </c>
      <c r="B18" s="359"/>
      <c r="C18" s="359"/>
      <c r="D18" s="359"/>
      <c r="E18" s="359"/>
      <c r="F18" s="359"/>
      <c r="G18" s="359"/>
      <c r="H18" s="359"/>
      <c r="I18" s="359"/>
      <c r="J18" s="359"/>
      <c r="K18" s="359"/>
      <c r="L18" s="359"/>
    </row>
    <row r="19" spans="1:12" ht="15">
      <c r="A19" s="359" t="s">
        <v>251</v>
      </c>
      <c r="B19" s="359"/>
      <c r="C19" s="359"/>
      <c r="D19" s="359"/>
      <c r="E19" s="359"/>
      <c r="F19" s="359"/>
      <c r="G19" s="359"/>
      <c r="H19" s="359"/>
      <c r="I19" s="359"/>
      <c r="J19" s="359"/>
      <c r="K19" s="359"/>
      <c r="L19" s="359"/>
    </row>
    <row r="20" spans="1:12" ht="15" customHeight="1">
      <c r="A20" s="357" t="s">
        <v>252</v>
      </c>
      <c r="B20" s="357"/>
      <c r="C20" s="357"/>
      <c r="D20" s="357"/>
      <c r="E20" s="357"/>
      <c r="F20" s="357"/>
      <c r="G20" s="357"/>
      <c r="H20" s="357"/>
      <c r="I20" s="357"/>
      <c r="J20" s="357"/>
      <c r="K20" s="357"/>
      <c r="L20" s="357"/>
    </row>
    <row r="21" spans="1:12" ht="30" customHeight="1">
      <c r="A21" s="357" t="s">
        <v>253</v>
      </c>
      <c r="B21" s="357"/>
      <c r="C21" s="357"/>
      <c r="D21" s="357"/>
      <c r="E21" s="357"/>
      <c r="F21" s="357"/>
      <c r="G21" s="357"/>
      <c r="H21" s="357"/>
      <c r="I21" s="357"/>
      <c r="J21" s="357"/>
      <c r="K21" s="357"/>
      <c r="L21" s="357"/>
    </row>
    <row r="22" spans="1:12" ht="30" customHeight="1">
      <c r="A22" s="357" t="s">
        <v>254</v>
      </c>
      <c r="B22" s="357"/>
      <c r="C22" s="357"/>
      <c r="D22" s="357"/>
      <c r="E22" s="357"/>
      <c r="F22" s="357"/>
      <c r="G22" s="357"/>
      <c r="H22" s="357"/>
      <c r="I22" s="357"/>
      <c r="J22" s="357"/>
      <c r="K22" s="357"/>
      <c r="L22" s="357"/>
    </row>
    <row r="23" spans="1:12" ht="60" customHeight="1">
      <c r="A23" s="357" t="s">
        <v>255</v>
      </c>
      <c r="B23" s="357"/>
      <c r="C23" s="357"/>
      <c r="D23" s="357"/>
      <c r="E23" s="357"/>
      <c r="F23" s="357"/>
      <c r="G23" s="357"/>
      <c r="H23" s="357"/>
      <c r="I23" s="357"/>
      <c r="J23" s="357"/>
      <c r="K23" s="357"/>
      <c r="L23" s="357"/>
    </row>
    <row r="24" spans="1:12" ht="12.75" customHeight="1">
      <c r="A24" s="281"/>
      <c r="B24" s="281"/>
      <c r="C24" s="281"/>
      <c r="D24" s="281"/>
      <c r="E24" s="281"/>
      <c r="F24" s="281"/>
      <c r="G24" s="281"/>
      <c r="H24" s="281"/>
      <c r="I24" s="281"/>
      <c r="J24" s="281"/>
      <c r="K24" s="281"/>
      <c r="L24" s="281"/>
    </row>
    <row r="25" spans="1:12" ht="12.75" customHeight="1">
      <c r="A25" s="280" t="s">
        <v>188</v>
      </c>
      <c r="B25" s="362" t="s">
        <v>303</v>
      </c>
      <c r="C25" s="363"/>
      <c r="D25" s="363"/>
      <c r="E25" s="363"/>
      <c r="F25" s="363"/>
      <c r="G25" s="363"/>
      <c r="H25" s="363"/>
      <c r="I25" s="363"/>
      <c r="J25" s="363"/>
      <c r="K25" s="363"/>
      <c r="L25" s="363"/>
    </row>
    <row r="26" spans="1:12" ht="15">
      <c r="A26" s="267"/>
      <c r="B26" s="267"/>
      <c r="C26" s="267"/>
      <c r="D26" s="267"/>
      <c r="E26" s="267"/>
      <c r="F26" s="267"/>
      <c r="G26" s="267"/>
      <c r="H26" s="267"/>
      <c r="I26" s="267"/>
      <c r="J26" s="267"/>
      <c r="K26" s="279"/>
      <c r="L26" s="235"/>
    </row>
    <row r="27" spans="1:12" ht="12.75">
      <c r="A27" s="389" t="s">
        <v>259</v>
      </c>
      <c r="B27" s="389"/>
      <c r="C27" s="389"/>
      <c r="D27" s="389"/>
      <c r="E27" s="389"/>
      <c r="F27" s="389"/>
      <c r="G27" s="389"/>
      <c r="H27" s="389"/>
      <c r="I27" s="389"/>
      <c r="J27" s="389"/>
      <c r="K27" s="389"/>
      <c r="L27" s="389"/>
    </row>
    <row r="28" spans="1:12" ht="12.75">
      <c r="A28" s="358" t="s">
        <v>262</v>
      </c>
      <c r="B28" s="358"/>
      <c r="C28" s="358"/>
      <c r="D28" s="358"/>
      <c r="E28" s="358"/>
      <c r="F28" s="358"/>
      <c r="G28" s="358"/>
      <c r="H28" s="358"/>
      <c r="I28" s="358"/>
      <c r="J28" s="358"/>
      <c r="K28" s="358"/>
      <c r="L28" s="358"/>
    </row>
    <row r="29" spans="1:12" ht="15" customHeight="1">
      <c r="A29" s="332" t="s">
        <v>265</v>
      </c>
      <c r="B29" s="332"/>
      <c r="C29" s="332"/>
      <c r="D29" s="332"/>
      <c r="E29" s="332"/>
      <c r="F29" s="332"/>
      <c r="G29" s="332"/>
      <c r="H29" s="332"/>
      <c r="I29" s="332"/>
      <c r="J29" s="332"/>
      <c r="K29" s="332"/>
      <c r="L29" s="332"/>
    </row>
    <row r="30" spans="1:12" ht="15">
      <c r="A30" s="253"/>
      <c r="B30" s="253"/>
      <c r="C30" s="253"/>
      <c r="D30" s="253"/>
      <c r="E30" s="253"/>
      <c r="F30" s="253"/>
      <c r="G30" s="253"/>
      <c r="H30" s="253"/>
      <c r="I30" s="253"/>
      <c r="J30" s="253"/>
      <c r="K30" s="253"/>
      <c r="L30" s="235"/>
    </row>
  </sheetData>
  <sheetProtection/>
  <mergeCells count="27">
    <mergeCell ref="H8:I8"/>
    <mergeCell ref="A4:L4"/>
    <mergeCell ref="A18:L18"/>
    <mergeCell ref="A17:L17"/>
    <mergeCell ref="A16:L16"/>
    <mergeCell ref="A15:L15"/>
    <mergeCell ref="A10:B10"/>
    <mergeCell ref="A1:K1"/>
    <mergeCell ref="A2:K2"/>
    <mergeCell ref="A3:H3"/>
    <mergeCell ref="A7:B7"/>
    <mergeCell ref="A12:B12"/>
    <mergeCell ref="A8:B8"/>
    <mergeCell ref="A9:B9"/>
    <mergeCell ref="C10:D10"/>
    <mergeCell ref="C9:D9"/>
    <mergeCell ref="F8:G8"/>
    <mergeCell ref="A23:L23"/>
    <mergeCell ref="A22:L22"/>
    <mergeCell ref="A28:L28"/>
    <mergeCell ref="A29:L29"/>
    <mergeCell ref="A19:L19"/>
    <mergeCell ref="A11:B11"/>
    <mergeCell ref="A27:L27"/>
    <mergeCell ref="A21:L21"/>
    <mergeCell ref="A20:L20"/>
    <mergeCell ref="B25:L25"/>
  </mergeCells>
  <printOptions/>
  <pageMargins left="0.787401575" right="0.787401575" top="0.984251969" bottom="0.984251969" header="0.4921259845" footer="0.4921259845"/>
  <pageSetup fitToHeight="0" fitToWidth="1" horizontalDpi="600" verticalDpi="600" orientation="landscape" paperSize="9" scale="84" r:id="rId2"/>
  <drawing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M30"/>
  <sheetViews>
    <sheetView zoomScalePageLayoutView="0" workbookViewId="0" topLeftCell="A1">
      <selection activeCell="A1" sqref="A1:K1"/>
    </sheetView>
  </sheetViews>
  <sheetFormatPr defaultColWidth="11.57421875" defaultRowHeight="15"/>
  <cols>
    <col min="1" max="1" width="11.57421875" style="147" customWidth="1"/>
    <col min="2" max="2" width="6.8515625" style="147" customWidth="1"/>
    <col min="3" max="3" width="10.421875" style="147" bestFit="1" customWidth="1"/>
    <col min="4" max="4" width="12.00390625" style="147" bestFit="1" customWidth="1"/>
    <col min="5" max="5" width="14.00390625" style="147" customWidth="1"/>
    <col min="6" max="6" width="13.421875" style="147" bestFit="1" customWidth="1"/>
    <col min="7" max="7" width="13.421875" style="147" customWidth="1"/>
    <col min="8" max="8" width="12.00390625" style="147" bestFit="1" customWidth="1"/>
    <col min="9" max="9" width="13.57421875" style="147" customWidth="1"/>
    <col min="10" max="10" width="12.140625" style="147" customWidth="1"/>
    <col min="11" max="13" width="12.00390625" style="147" bestFit="1" customWidth="1"/>
    <col min="14" max="16384" width="11.57421875" style="147" customWidth="1"/>
  </cols>
  <sheetData>
    <row r="1" spans="1:11" ht="15" customHeight="1">
      <c r="A1" s="366" t="s">
        <v>169</v>
      </c>
      <c r="B1" s="366"/>
      <c r="C1" s="366"/>
      <c r="D1" s="366"/>
      <c r="E1" s="366"/>
      <c r="F1" s="366"/>
      <c r="G1" s="366"/>
      <c r="H1" s="366"/>
      <c r="I1" s="367"/>
      <c r="J1" s="365"/>
      <c r="K1" s="365"/>
    </row>
    <row r="2" spans="1:8" ht="12.75">
      <c r="A2" s="368" t="s">
        <v>218</v>
      </c>
      <c r="B2" s="368"/>
      <c r="C2" s="368"/>
      <c r="D2" s="368"/>
      <c r="E2" s="368"/>
      <c r="F2" s="368"/>
      <c r="G2" s="368"/>
      <c r="H2" s="368"/>
    </row>
    <row r="3" spans="1:13" ht="15" customHeight="1">
      <c r="A3" s="370" t="s">
        <v>170</v>
      </c>
      <c r="B3" s="370"/>
      <c r="C3" s="370"/>
      <c r="D3" s="370"/>
      <c r="E3" s="370"/>
      <c r="F3" s="370"/>
      <c r="G3" s="370"/>
      <c r="H3" s="370"/>
      <c r="I3" s="370"/>
      <c r="J3" s="370"/>
      <c r="K3" s="370"/>
      <c r="L3" s="370"/>
      <c r="M3" s="265"/>
    </row>
    <row r="4" spans="1:12" ht="71.25" customHeight="1">
      <c r="A4" s="148"/>
      <c r="B4" s="148"/>
      <c r="C4" s="242" t="s">
        <v>242</v>
      </c>
      <c r="D4" s="242" t="s">
        <v>245</v>
      </c>
      <c r="E4" s="242" t="s">
        <v>248</v>
      </c>
      <c r="F4" s="242" t="s">
        <v>247</v>
      </c>
      <c r="G4" s="243" t="s">
        <v>244</v>
      </c>
      <c r="H4" s="243" t="s">
        <v>246</v>
      </c>
      <c r="I4" s="244" t="s">
        <v>238</v>
      </c>
      <c r="J4" s="244" t="s">
        <v>243</v>
      </c>
      <c r="K4" s="244" t="s">
        <v>237</v>
      </c>
      <c r="L4" s="152" t="s">
        <v>3</v>
      </c>
    </row>
    <row r="5" spans="1:9" ht="18" customHeight="1">
      <c r="A5" s="149"/>
      <c r="B5" s="149"/>
      <c r="C5" s="251" t="s">
        <v>27</v>
      </c>
      <c r="D5" s="252"/>
      <c r="E5" s="252"/>
      <c r="F5" s="252"/>
      <c r="G5" s="252"/>
      <c r="H5" s="252"/>
      <c r="I5" s="252"/>
    </row>
    <row r="6" spans="1:12" ht="12.75">
      <c r="A6" s="372" t="s">
        <v>68</v>
      </c>
      <c r="B6" s="373"/>
      <c r="C6" s="153">
        <v>8.17610062893082</v>
      </c>
      <c r="D6" s="153">
        <v>6.25</v>
      </c>
      <c r="E6" s="154">
        <v>5.84319526627219</v>
      </c>
      <c r="F6" s="154">
        <v>3.61184135329752</v>
      </c>
      <c r="G6" s="154" t="s">
        <v>70</v>
      </c>
      <c r="H6" s="154" t="s">
        <v>70</v>
      </c>
      <c r="I6" s="154">
        <v>2.39071038251366</v>
      </c>
      <c r="J6" s="162">
        <v>3.01708469647401</v>
      </c>
      <c r="K6" s="162">
        <v>1.35922330097087</v>
      </c>
      <c r="L6" s="162">
        <v>3.71648832125187</v>
      </c>
    </row>
    <row r="7" spans="1:12" ht="12.75">
      <c r="A7" s="372" t="s">
        <v>32</v>
      </c>
      <c r="B7" s="373"/>
      <c r="C7" s="155">
        <v>11.734676361084</v>
      </c>
      <c r="D7" s="155">
        <v>10.437300682068</v>
      </c>
      <c r="E7" s="172">
        <v>9.3363466262817</v>
      </c>
      <c r="F7" s="369">
        <v>3.6315801143646</v>
      </c>
      <c r="G7" s="369"/>
      <c r="H7" s="369">
        <v>2.946676492691</v>
      </c>
      <c r="I7" s="369"/>
      <c r="J7" s="234">
        <v>3.579181432724</v>
      </c>
      <c r="K7" s="234">
        <v>2.0948979854584</v>
      </c>
      <c r="L7" s="165">
        <v>4.0350217819214</v>
      </c>
    </row>
    <row r="8" spans="1:12" ht="15" customHeight="1">
      <c r="A8" s="372" t="s">
        <v>33</v>
      </c>
      <c r="B8" s="373"/>
      <c r="C8" s="369">
        <v>21.989206314087</v>
      </c>
      <c r="D8" s="369"/>
      <c r="E8" s="155">
        <v>10.20059299469</v>
      </c>
      <c r="F8" s="155">
        <v>5.0591344833374</v>
      </c>
      <c r="G8" s="156">
        <v>1.9081680774689</v>
      </c>
      <c r="H8" s="155">
        <v>3.3420429229736</v>
      </c>
      <c r="I8" s="155">
        <v>5.5152611732483</v>
      </c>
      <c r="J8" s="234">
        <v>3.3120718002319</v>
      </c>
      <c r="K8" s="234">
        <v>5.651951789856</v>
      </c>
      <c r="L8" s="165">
        <v>5.1139822006226</v>
      </c>
    </row>
    <row r="9" spans="1:12" ht="15" customHeight="1">
      <c r="A9" s="372" t="s">
        <v>34</v>
      </c>
      <c r="B9" s="373"/>
      <c r="C9" s="369">
        <v>14.577032089233</v>
      </c>
      <c r="D9" s="369"/>
      <c r="E9" s="155">
        <v>10.491987228394</v>
      </c>
      <c r="F9" s="155">
        <v>4.6493163108826</v>
      </c>
      <c r="G9" s="155">
        <v>2.8030216693878</v>
      </c>
      <c r="H9" s="155" t="s">
        <v>70</v>
      </c>
      <c r="I9" s="155">
        <v>2.178676366806</v>
      </c>
      <c r="J9" s="234">
        <v>2.6861808300018</v>
      </c>
      <c r="K9" s="234">
        <v>1.3785079717636</v>
      </c>
      <c r="L9" s="165">
        <v>4.4385828971863</v>
      </c>
    </row>
    <row r="10" spans="1:12" ht="12.75">
      <c r="A10" s="372" t="s">
        <v>35</v>
      </c>
      <c r="B10" s="373"/>
      <c r="C10" s="155">
        <v>28.192277908325</v>
      </c>
      <c r="D10" s="155">
        <v>8.4041585922241</v>
      </c>
      <c r="E10" s="155">
        <v>7.8704028129578</v>
      </c>
      <c r="F10" s="155">
        <v>5.6395053863525</v>
      </c>
      <c r="G10" s="155">
        <v>2.9213626384735</v>
      </c>
      <c r="H10" s="155">
        <v>4.9850835800171</v>
      </c>
      <c r="I10" s="155">
        <v>4.5741138458252</v>
      </c>
      <c r="J10" s="234">
        <v>4.4369688034058</v>
      </c>
      <c r="K10" s="234">
        <v>4.3127508163452</v>
      </c>
      <c r="L10" s="165">
        <v>5.6660523414612</v>
      </c>
    </row>
    <row r="11" spans="1:12" ht="12.75">
      <c r="A11" s="372" t="s">
        <v>113</v>
      </c>
      <c r="B11" s="373"/>
      <c r="C11" s="155" t="s">
        <v>70</v>
      </c>
      <c r="D11" s="155">
        <v>14.798378599101</v>
      </c>
      <c r="E11" s="155">
        <v>12.471560162657</v>
      </c>
      <c r="F11" s="155">
        <v>7.2055495807103</v>
      </c>
      <c r="G11" s="155">
        <v>7.4343745383349</v>
      </c>
      <c r="H11" s="155">
        <v>4.8075284063816</v>
      </c>
      <c r="I11" s="155">
        <v>5.2843514612743</v>
      </c>
      <c r="J11" s="234">
        <v>4.3979185350013</v>
      </c>
      <c r="K11" s="234">
        <v>3.2788331764085</v>
      </c>
      <c r="L11" s="165">
        <v>6.9646099158696</v>
      </c>
    </row>
    <row r="12" spans="1:2" ht="12.75">
      <c r="A12" s="150"/>
      <c r="B12" s="151"/>
    </row>
    <row r="13" spans="1:11" s="235" customFormat="1" ht="15">
      <c r="A13" s="375"/>
      <c r="B13" s="375"/>
      <c r="C13" s="375"/>
      <c r="D13" s="375"/>
      <c r="E13" s="375"/>
      <c r="F13" s="375"/>
      <c r="G13" s="375"/>
      <c r="H13" s="375"/>
      <c r="I13" s="375"/>
      <c r="J13" s="237"/>
      <c r="K13" s="237"/>
    </row>
    <row r="14" spans="1:12" s="235" customFormat="1" ht="12.75">
      <c r="A14" s="371" t="s">
        <v>19</v>
      </c>
      <c r="B14" s="371"/>
      <c r="C14" s="371"/>
      <c r="D14" s="371"/>
      <c r="E14" s="371"/>
      <c r="F14" s="371"/>
      <c r="G14" s="371"/>
      <c r="H14" s="371"/>
      <c r="I14" s="371"/>
      <c r="J14" s="371"/>
      <c r="K14" s="371"/>
      <c r="L14" s="371"/>
    </row>
    <row r="15" spans="1:12" s="235" customFormat="1" ht="12.75">
      <c r="A15" s="371" t="s">
        <v>249</v>
      </c>
      <c r="B15" s="371"/>
      <c r="C15" s="371"/>
      <c r="D15" s="371"/>
      <c r="E15" s="371"/>
      <c r="F15" s="371"/>
      <c r="G15" s="371"/>
      <c r="H15" s="371"/>
      <c r="I15" s="371"/>
      <c r="J15" s="371"/>
      <c r="K15" s="371"/>
      <c r="L15" s="371"/>
    </row>
    <row r="16" spans="1:12" s="235" customFormat="1" ht="12.75">
      <c r="A16" s="374" t="s">
        <v>222</v>
      </c>
      <c r="B16" s="374"/>
      <c r="C16" s="374"/>
      <c r="D16" s="374"/>
      <c r="E16" s="374"/>
      <c r="F16" s="374"/>
      <c r="G16" s="374"/>
      <c r="H16" s="374"/>
      <c r="I16" s="374"/>
      <c r="J16" s="374"/>
      <c r="K16" s="374"/>
      <c r="L16" s="374"/>
    </row>
    <row r="17" spans="1:12" s="235" customFormat="1" ht="12.75">
      <c r="A17" s="374" t="s">
        <v>250</v>
      </c>
      <c r="B17" s="374"/>
      <c r="C17" s="374"/>
      <c r="D17" s="374"/>
      <c r="E17" s="374"/>
      <c r="F17" s="374"/>
      <c r="G17" s="374"/>
      <c r="H17" s="374"/>
      <c r="I17" s="374"/>
      <c r="J17" s="374"/>
      <c r="K17" s="374"/>
      <c r="L17" s="374"/>
    </row>
    <row r="18" spans="1:12" s="235" customFormat="1" ht="12.75">
      <c r="A18" s="374" t="s">
        <v>256</v>
      </c>
      <c r="B18" s="374"/>
      <c r="C18" s="374"/>
      <c r="D18" s="374"/>
      <c r="E18" s="374"/>
      <c r="F18" s="374"/>
      <c r="G18" s="374"/>
      <c r="H18" s="374"/>
      <c r="I18" s="374"/>
      <c r="J18" s="374"/>
      <c r="K18" s="374"/>
      <c r="L18" s="374"/>
    </row>
    <row r="19" spans="1:12" s="235" customFormat="1" ht="15" customHeight="1">
      <c r="A19" s="376" t="s">
        <v>252</v>
      </c>
      <c r="B19" s="376"/>
      <c r="C19" s="376"/>
      <c r="D19" s="376"/>
      <c r="E19" s="376"/>
      <c r="F19" s="376"/>
      <c r="G19" s="376"/>
      <c r="H19" s="376"/>
      <c r="I19" s="376"/>
      <c r="J19" s="376"/>
      <c r="K19" s="376"/>
      <c r="L19" s="376"/>
    </row>
    <row r="20" spans="1:12" s="235" customFormat="1" ht="30" customHeight="1">
      <c r="A20" s="376" t="s">
        <v>257</v>
      </c>
      <c r="B20" s="376"/>
      <c r="C20" s="376"/>
      <c r="D20" s="376"/>
      <c r="E20" s="376"/>
      <c r="F20" s="376"/>
      <c r="G20" s="376"/>
      <c r="H20" s="376"/>
      <c r="I20" s="376"/>
      <c r="J20" s="376"/>
      <c r="K20" s="376"/>
      <c r="L20" s="376"/>
    </row>
    <row r="21" spans="1:12" s="235" customFormat="1" ht="30" customHeight="1">
      <c r="A21" s="376" t="s">
        <v>254</v>
      </c>
      <c r="B21" s="376"/>
      <c r="C21" s="376"/>
      <c r="D21" s="376"/>
      <c r="E21" s="376"/>
      <c r="F21" s="376"/>
      <c r="G21" s="376"/>
      <c r="H21" s="376"/>
      <c r="I21" s="376"/>
      <c r="J21" s="376"/>
      <c r="K21" s="376"/>
      <c r="L21" s="376"/>
    </row>
    <row r="22" spans="1:12" s="235" customFormat="1" ht="60" customHeight="1">
      <c r="A22" s="376" t="s">
        <v>255</v>
      </c>
      <c r="B22" s="376"/>
      <c r="C22" s="376"/>
      <c r="D22" s="376"/>
      <c r="E22" s="376"/>
      <c r="F22" s="376"/>
      <c r="G22" s="376"/>
      <c r="H22" s="376"/>
      <c r="I22" s="376"/>
      <c r="J22" s="376"/>
      <c r="K22" s="376"/>
      <c r="L22" s="376"/>
    </row>
    <row r="23" spans="1:10" s="235" customFormat="1" ht="15">
      <c r="A23" s="236"/>
      <c r="B23" s="236"/>
      <c r="C23" s="236"/>
      <c r="D23" s="236"/>
      <c r="E23" s="236"/>
      <c r="F23" s="236"/>
      <c r="G23" s="236"/>
      <c r="H23" s="236"/>
      <c r="I23" s="236"/>
      <c r="J23" s="236"/>
    </row>
    <row r="24" spans="1:12" s="235" customFormat="1" ht="15">
      <c r="A24" s="280" t="s">
        <v>188</v>
      </c>
      <c r="B24" s="362" t="s">
        <v>303</v>
      </c>
      <c r="C24" s="363"/>
      <c r="D24" s="363"/>
      <c r="E24" s="363"/>
      <c r="F24" s="363"/>
      <c r="G24" s="363"/>
      <c r="H24" s="363"/>
      <c r="I24" s="363"/>
      <c r="J24" s="363"/>
      <c r="K24" s="363"/>
      <c r="L24" s="363"/>
    </row>
    <row r="25" spans="1:10" s="235" customFormat="1" ht="15">
      <c r="A25" s="236"/>
      <c r="B25" s="236"/>
      <c r="C25" s="236"/>
      <c r="D25" s="236"/>
      <c r="E25" s="236"/>
      <c r="F25" s="236"/>
      <c r="G25" s="236"/>
      <c r="H25" s="236"/>
      <c r="I25" s="236"/>
      <c r="J25" s="236"/>
    </row>
    <row r="26" spans="1:12" s="235" customFormat="1" ht="15" customHeight="1">
      <c r="A26" s="389" t="s">
        <v>259</v>
      </c>
      <c r="B26" s="389"/>
      <c r="C26" s="389"/>
      <c r="D26" s="389"/>
      <c r="E26" s="389"/>
      <c r="F26" s="389"/>
      <c r="G26" s="389"/>
      <c r="H26" s="389"/>
      <c r="I26" s="389"/>
      <c r="J26" s="389"/>
      <c r="K26" s="389"/>
      <c r="L26" s="389"/>
    </row>
    <row r="27" spans="1:12" s="235" customFormat="1" ht="12.75">
      <c r="A27" s="358" t="s">
        <v>262</v>
      </c>
      <c r="B27" s="358"/>
      <c r="C27" s="358"/>
      <c r="D27" s="358"/>
      <c r="E27" s="358"/>
      <c r="F27" s="358"/>
      <c r="G27" s="358"/>
      <c r="H27" s="358"/>
      <c r="I27" s="358"/>
      <c r="J27" s="358"/>
      <c r="K27" s="358"/>
      <c r="L27" s="358"/>
    </row>
    <row r="28" spans="1:12" s="235" customFormat="1" ht="12.75">
      <c r="A28" s="332" t="s">
        <v>265</v>
      </c>
      <c r="B28" s="332"/>
      <c r="C28" s="332"/>
      <c r="D28" s="332"/>
      <c r="E28" s="332"/>
      <c r="F28" s="332"/>
      <c r="G28" s="332"/>
      <c r="H28" s="332"/>
      <c r="I28" s="332"/>
      <c r="J28" s="332"/>
      <c r="K28" s="332"/>
      <c r="L28" s="332"/>
    </row>
    <row r="29" spans="1:10" s="235" customFormat="1" ht="15">
      <c r="A29" s="236"/>
      <c r="B29" s="236"/>
      <c r="C29" s="236"/>
      <c r="D29" s="236"/>
      <c r="E29" s="236"/>
      <c r="F29" s="236"/>
      <c r="G29" s="236"/>
      <c r="H29" s="236"/>
      <c r="I29" s="236"/>
      <c r="J29" s="236"/>
    </row>
    <row r="30" spans="1:10" s="235" customFormat="1" ht="15">
      <c r="A30" s="236"/>
      <c r="B30" s="236"/>
      <c r="C30" s="236"/>
      <c r="D30" s="236"/>
      <c r="E30" s="236"/>
      <c r="F30" s="236"/>
      <c r="G30" s="236"/>
      <c r="H30" s="236"/>
      <c r="I30" s="236"/>
      <c r="J30" s="236"/>
    </row>
  </sheetData>
  <sheetProtection/>
  <mergeCells count="27">
    <mergeCell ref="A3:L3"/>
    <mergeCell ref="A28:L28"/>
    <mergeCell ref="A19:L19"/>
    <mergeCell ref="A21:L21"/>
    <mergeCell ref="A22:L22"/>
    <mergeCell ref="A26:L26"/>
    <mergeCell ref="A27:L27"/>
    <mergeCell ref="A20:L20"/>
    <mergeCell ref="A11:B11"/>
    <mergeCell ref="F7:G7"/>
    <mergeCell ref="A14:L14"/>
    <mergeCell ref="A15:L15"/>
    <mergeCell ref="A16:L16"/>
    <mergeCell ref="A17:L17"/>
    <mergeCell ref="A18:L18"/>
    <mergeCell ref="A13:I13"/>
    <mergeCell ref="H7:I7"/>
    <mergeCell ref="B24:L24"/>
    <mergeCell ref="A10:B10"/>
    <mergeCell ref="A1:K1"/>
    <mergeCell ref="A2:H2"/>
    <mergeCell ref="A6:B6"/>
    <mergeCell ref="A7:B7"/>
    <mergeCell ref="A8:B8"/>
    <mergeCell ref="A9:B9"/>
    <mergeCell ref="C9:D9"/>
    <mergeCell ref="C8:D8"/>
  </mergeCells>
  <printOptions/>
  <pageMargins left="0.787401575" right="0.787401575" top="0.984251969" bottom="0.984251969" header="0.4921259845" footer="0.4921259845"/>
  <pageSetup fitToHeight="0" fitToWidth="1" horizontalDpi="600" verticalDpi="600" orientation="landscape" paperSize="9" scale="83" r:id="rId2"/>
  <drawing r:id="rId1"/>
</worksheet>
</file>

<file path=xl/worksheets/sheet25.xml><?xml version="1.0" encoding="utf-8"?>
<worksheet xmlns="http://schemas.openxmlformats.org/spreadsheetml/2006/main" xmlns:r="http://schemas.openxmlformats.org/officeDocument/2006/relationships">
  <sheetPr>
    <tabColor rgb="FF92D050"/>
  </sheetPr>
  <dimension ref="A1:L15"/>
  <sheetViews>
    <sheetView zoomScalePageLayoutView="0" workbookViewId="0" topLeftCell="A1">
      <selection activeCell="A1" sqref="A1:E1"/>
    </sheetView>
  </sheetViews>
  <sheetFormatPr defaultColWidth="11.57421875" defaultRowHeight="15"/>
  <cols>
    <col min="1" max="1" width="20.00390625" style="147" customWidth="1"/>
    <col min="2" max="2" width="13.140625" style="147" customWidth="1"/>
    <col min="3" max="3" width="13.421875" style="147" customWidth="1"/>
    <col min="4" max="4" width="14.28125" style="147" customWidth="1"/>
    <col min="5" max="5" width="14.7109375" style="147" customWidth="1"/>
    <col min="6" max="16384" width="11.57421875" style="147" customWidth="1"/>
  </cols>
  <sheetData>
    <row r="1" spans="1:5" ht="33.75" customHeight="1">
      <c r="A1" s="366" t="s">
        <v>171</v>
      </c>
      <c r="B1" s="366"/>
      <c r="C1" s="366"/>
      <c r="D1" s="366"/>
      <c r="E1" s="366"/>
    </row>
    <row r="2" ht="12.75">
      <c r="A2" s="157" t="s">
        <v>218</v>
      </c>
    </row>
    <row r="3" spans="1:4" ht="15" customHeight="1">
      <c r="A3" s="370" t="s">
        <v>172</v>
      </c>
      <c r="B3" s="370"/>
      <c r="C3" s="370"/>
      <c r="D3" s="370"/>
    </row>
    <row r="4" spans="2:4" ht="43.5" customHeight="1">
      <c r="B4" s="158" t="s">
        <v>3</v>
      </c>
      <c r="C4" s="159" t="s">
        <v>173</v>
      </c>
      <c r="D4" s="159" t="s">
        <v>174</v>
      </c>
    </row>
    <row r="5" spans="2:4" ht="17.25" customHeight="1">
      <c r="B5" s="377" t="s">
        <v>27</v>
      </c>
      <c r="C5" s="378"/>
      <c r="D5" s="378"/>
    </row>
    <row r="6" spans="1:4" ht="12.75">
      <c r="A6" s="160" t="s">
        <v>68</v>
      </c>
      <c r="B6" s="161">
        <v>10.3577871316897</v>
      </c>
      <c r="C6" s="162">
        <v>4.19422730006013</v>
      </c>
      <c r="D6" s="162">
        <v>6.16355983162959</v>
      </c>
    </row>
    <row r="7" spans="1:4" ht="12.75">
      <c r="A7" s="163" t="s">
        <v>32</v>
      </c>
      <c r="B7" s="164">
        <f>SUM(C7:D7)</f>
        <v>8.3203918933869</v>
      </c>
      <c r="C7" s="164">
        <v>3.9015476703644</v>
      </c>
      <c r="D7" s="165">
        <v>4.4188442230225</v>
      </c>
    </row>
    <row r="8" spans="1:4" ht="12.75">
      <c r="A8" s="163" t="s">
        <v>33</v>
      </c>
      <c r="B8" s="165">
        <f>SUM(C8:D8)</f>
        <v>10.4388122558594</v>
      </c>
      <c r="C8" s="165">
        <v>4.7492246627808</v>
      </c>
      <c r="D8" s="165">
        <v>5.6895875930786</v>
      </c>
    </row>
    <row r="9" spans="1:4" ht="12.75">
      <c r="A9" s="163" t="s">
        <v>34</v>
      </c>
      <c r="B9" s="165">
        <f>SUM(C9:D9)</f>
        <v>8.567577600479101</v>
      </c>
      <c r="C9" s="165">
        <v>3.3525688648224</v>
      </c>
      <c r="D9" s="165">
        <v>5.2150087356567</v>
      </c>
    </row>
    <row r="10" spans="1:4" ht="12.75">
      <c r="A10" s="163" t="s">
        <v>35</v>
      </c>
      <c r="B10" s="165">
        <f>SUM(C10:D10)</f>
        <v>8.4253542423249</v>
      </c>
      <c r="C10" s="165">
        <v>5.0765466690064</v>
      </c>
      <c r="D10" s="165">
        <v>3.3488075733185</v>
      </c>
    </row>
    <row r="11" spans="1:4" ht="12.75">
      <c r="A11" s="163" t="s">
        <v>113</v>
      </c>
      <c r="B11" s="165">
        <f>SUM(C11:D11)</f>
        <v>14.6109610285078</v>
      </c>
      <c r="C11" s="165">
        <v>6.1747874191829</v>
      </c>
      <c r="D11" s="165">
        <v>8.4361736093249</v>
      </c>
    </row>
    <row r="13" spans="1:6" ht="12.75">
      <c r="A13" s="336" t="s">
        <v>259</v>
      </c>
      <c r="B13" s="336"/>
      <c r="C13" s="336"/>
      <c r="D13" s="336"/>
      <c r="E13" s="257"/>
      <c r="F13" s="257"/>
    </row>
    <row r="14" spans="1:6" ht="12.75">
      <c r="A14" s="307" t="s">
        <v>262</v>
      </c>
      <c r="B14" s="307"/>
      <c r="C14" s="307"/>
      <c r="D14" s="307"/>
      <c r="E14" s="257"/>
      <c r="F14" s="257"/>
    </row>
    <row r="15" spans="1:12" ht="30" customHeight="1">
      <c r="A15" s="332" t="s">
        <v>265</v>
      </c>
      <c r="B15" s="332"/>
      <c r="C15" s="332"/>
      <c r="D15" s="332"/>
      <c r="E15" s="270"/>
      <c r="F15" s="270"/>
      <c r="G15" s="270"/>
      <c r="H15" s="270"/>
      <c r="I15" s="270"/>
      <c r="J15" s="270"/>
      <c r="K15" s="270"/>
      <c r="L15" s="270"/>
    </row>
  </sheetData>
  <sheetProtection/>
  <mergeCells count="6">
    <mergeCell ref="A1:E1"/>
    <mergeCell ref="B5:D5"/>
    <mergeCell ref="A13:D13"/>
    <mergeCell ref="A15:D15"/>
    <mergeCell ref="A14:D14"/>
    <mergeCell ref="A3:D3"/>
  </mergeCells>
  <printOptions/>
  <pageMargins left="0.787401575" right="0.787401575" top="0.984251969" bottom="0.984251969"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tabColor rgb="FF92D050"/>
  </sheetPr>
  <dimension ref="A1:K21"/>
  <sheetViews>
    <sheetView zoomScalePageLayoutView="0" workbookViewId="0" topLeftCell="A1">
      <selection activeCell="A1" sqref="A1:E1"/>
    </sheetView>
  </sheetViews>
  <sheetFormatPr defaultColWidth="11.57421875" defaultRowHeight="15"/>
  <cols>
    <col min="1" max="1" width="20.00390625" style="147" customWidth="1"/>
    <col min="2" max="2" width="11.8515625" style="147" customWidth="1"/>
    <col min="3" max="3" width="11.57421875" style="147" customWidth="1"/>
    <col min="4" max="4" width="10.7109375" style="147" customWidth="1"/>
    <col min="5" max="5" width="16.28125" style="147" customWidth="1"/>
    <col min="6" max="6" width="8.7109375" style="147" customWidth="1"/>
    <col min="7" max="16384" width="11.57421875" style="147" customWidth="1"/>
  </cols>
  <sheetData>
    <row r="1" spans="1:5" ht="17.25" customHeight="1">
      <c r="A1" s="379" t="s">
        <v>175</v>
      </c>
      <c r="B1" s="365"/>
      <c r="C1" s="365"/>
      <c r="D1" s="365"/>
      <c r="E1" s="365"/>
    </row>
    <row r="2" ht="12.75">
      <c r="A2" s="157" t="s">
        <v>218</v>
      </c>
    </row>
    <row r="3" spans="1:6" ht="15" customHeight="1">
      <c r="A3" s="370" t="s">
        <v>176</v>
      </c>
      <c r="B3" s="370"/>
      <c r="C3" s="370"/>
      <c r="D3" s="370"/>
      <c r="E3" s="370"/>
      <c r="F3" s="370"/>
    </row>
    <row r="4" spans="1:6" ht="39">
      <c r="A4" s="220"/>
      <c r="B4" s="276" t="s">
        <v>177</v>
      </c>
      <c r="C4" s="277" t="s">
        <v>220</v>
      </c>
      <c r="D4" s="277" t="s">
        <v>221</v>
      </c>
      <c r="E4" s="221" t="s">
        <v>178</v>
      </c>
      <c r="F4" s="221" t="s">
        <v>219</v>
      </c>
    </row>
    <row r="5" spans="1:6" ht="15">
      <c r="A5" s="247"/>
      <c r="B5" s="248" t="s">
        <v>27</v>
      </c>
      <c r="C5" s="275"/>
      <c r="D5" s="149"/>
      <c r="E5" s="249"/>
      <c r="F5" s="249"/>
    </row>
    <row r="6" spans="1:6" ht="12.75">
      <c r="A6" s="166" t="s">
        <v>68</v>
      </c>
      <c r="B6" s="167">
        <v>87.181903864279</v>
      </c>
      <c r="C6" s="274">
        <v>46.7914438502674</v>
      </c>
      <c r="D6" s="274">
        <v>19.6412948381452</v>
      </c>
      <c r="E6" s="167">
        <v>4.77780095973294</v>
      </c>
      <c r="F6" s="167">
        <v>0.753634462974668</v>
      </c>
    </row>
    <row r="7" spans="1:6" ht="12.75">
      <c r="A7" s="163" t="s">
        <v>32</v>
      </c>
      <c r="B7" s="165">
        <v>85.725355595516</v>
      </c>
      <c r="C7" s="164">
        <v>38.737901680269</v>
      </c>
      <c r="D7" s="164">
        <v>16.441742044523</v>
      </c>
      <c r="E7" s="165">
        <v>4.4397337900116</v>
      </c>
      <c r="F7" s="165">
        <v>0.83947887966828</v>
      </c>
    </row>
    <row r="8" spans="1:6" ht="12.75">
      <c r="A8" s="163" t="s">
        <v>33</v>
      </c>
      <c r="B8" s="165">
        <v>79.814717320727</v>
      </c>
      <c r="C8" s="164">
        <v>34.271833607885</v>
      </c>
      <c r="D8" s="164">
        <v>18.222489644939</v>
      </c>
      <c r="E8" s="165">
        <v>6.3120742635527</v>
      </c>
      <c r="F8" s="165">
        <v>1.2561178458214</v>
      </c>
    </row>
    <row r="9" spans="1:6" ht="12.75">
      <c r="A9" s="163" t="s">
        <v>34</v>
      </c>
      <c r="B9" s="165">
        <v>88.394042149014</v>
      </c>
      <c r="C9" s="164">
        <v>49.280849395106</v>
      </c>
      <c r="D9" s="164">
        <v>20.822425658638</v>
      </c>
      <c r="E9" s="165">
        <v>4.8353637502508</v>
      </c>
      <c r="F9" s="165">
        <v>0.3803868875577</v>
      </c>
    </row>
    <row r="10" spans="1:6" ht="12.75">
      <c r="A10" s="163" t="s">
        <v>35</v>
      </c>
      <c r="B10" s="165">
        <v>75.964282426586</v>
      </c>
      <c r="C10" s="164">
        <v>20.545774140564</v>
      </c>
      <c r="D10" s="164">
        <v>6.6275251268783</v>
      </c>
      <c r="E10" s="165">
        <v>1.7726895023544</v>
      </c>
      <c r="F10" s="165">
        <v>0.22536942658847</v>
      </c>
    </row>
    <row r="11" spans="1:6" ht="12.75">
      <c r="A11" s="163" t="s">
        <v>113</v>
      </c>
      <c r="B11" s="165">
        <v>84.60340433256859</v>
      </c>
      <c r="C11" s="164">
        <v>41.95646398679694</v>
      </c>
      <c r="D11" s="164">
        <v>16.09994993964279</v>
      </c>
      <c r="E11" s="165">
        <v>6.408254582203773</v>
      </c>
      <c r="F11" s="165">
        <v>1.9612344118890184</v>
      </c>
    </row>
    <row r="12" spans="3:4" ht="12.75">
      <c r="C12" s="148"/>
      <c r="D12" s="148"/>
    </row>
    <row r="13" spans="1:11" ht="12.75">
      <c r="A13" s="336" t="s">
        <v>259</v>
      </c>
      <c r="B13" s="336"/>
      <c r="C13" s="336"/>
      <c r="D13" s="336"/>
      <c r="E13" s="336"/>
      <c r="F13" s="336"/>
      <c r="I13" s="235"/>
      <c r="J13" s="235"/>
      <c r="K13" s="235"/>
    </row>
    <row r="14" spans="1:11" ht="12.75">
      <c r="A14" s="333" t="s">
        <v>262</v>
      </c>
      <c r="B14" s="333"/>
      <c r="C14" s="333"/>
      <c r="D14" s="333"/>
      <c r="E14" s="333"/>
      <c r="F14" s="333"/>
      <c r="I14" s="235"/>
      <c r="J14" s="235"/>
      <c r="K14" s="235"/>
    </row>
    <row r="15" spans="1:11" ht="30" customHeight="1">
      <c r="A15" s="380" t="s">
        <v>265</v>
      </c>
      <c r="B15" s="380"/>
      <c r="C15" s="380"/>
      <c r="D15" s="380"/>
      <c r="E15" s="380"/>
      <c r="F15" s="380"/>
      <c r="I15" s="235"/>
      <c r="J15" s="235"/>
      <c r="K15" s="235"/>
    </row>
    <row r="16" spans="2:11" ht="12.75">
      <c r="B16" s="148"/>
      <c r="C16" s="148"/>
      <c r="D16" s="148"/>
      <c r="E16" s="148"/>
      <c r="F16" s="148"/>
      <c r="I16" s="235"/>
      <c r="J16" s="235"/>
      <c r="K16" s="235"/>
    </row>
    <row r="17" spans="2:8" ht="12.75">
      <c r="B17" s="148"/>
      <c r="C17" s="148"/>
      <c r="D17" s="148"/>
      <c r="E17" s="148"/>
      <c r="F17" s="148"/>
      <c r="G17" s="148"/>
      <c r="H17" s="148"/>
    </row>
    <row r="18" spans="2:8" ht="12.75">
      <c r="B18" s="148"/>
      <c r="C18" s="148"/>
      <c r="D18" s="148"/>
      <c r="E18" s="148"/>
      <c r="F18" s="148"/>
      <c r="G18" s="250"/>
      <c r="H18" s="148"/>
    </row>
    <row r="19" spans="7:8" ht="12.75">
      <c r="G19" s="148"/>
      <c r="H19" s="148"/>
    </row>
    <row r="20" spans="7:8" ht="12.75">
      <c r="G20" s="148"/>
      <c r="H20" s="148"/>
    </row>
    <row r="21" spans="7:8" ht="12.75">
      <c r="G21" s="148"/>
      <c r="H21" s="148"/>
    </row>
  </sheetData>
  <sheetProtection/>
  <mergeCells count="5">
    <mergeCell ref="A1:E1"/>
    <mergeCell ref="A13:F13"/>
    <mergeCell ref="A15:F15"/>
    <mergeCell ref="A14:F14"/>
    <mergeCell ref="A3:F3"/>
  </mergeCells>
  <printOptions/>
  <pageMargins left="0.787401575" right="0.787401575" top="0.984251969" bottom="0.984251969" header="0.4921259845" footer="0.492125984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rgb="FF92D050"/>
  </sheetPr>
  <dimension ref="A1:F32"/>
  <sheetViews>
    <sheetView zoomScalePageLayoutView="0" workbookViewId="0" topLeftCell="A1">
      <selection activeCell="A1" sqref="A1:E1"/>
    </sheetView>
  </sheetViews>
  <sheetFormatPr defaultColWidth="11.57421875" defaultRowHeight="15"/>
  <cols>
    <col min="1" max="1" width="19.28125" style="147" customWidth="1"/>
    <col min="2" max="2" width="21.8515625" style="147" customWidth="1"/>
    <col min="3" max="5" width="15.00390625" style="147" customWidth="1"/>
    <col min="6" max="16384" width="11.57421875" style="147" customWidth="1"/>
  </cols>
  <sheetData>
    <row r="1" spans="1:5" ht="17.25" customHeight="1">
      <c r="A1" s="379" t="s">
        <v>179</v>
      </c>
      <c r="B1" s="365"/>
      <c r="C1" s="365"/>
      <c r="D1" s="365"/>
      <c r="E1" s="365"/>
    </row>
    <row r="2" spans="1:2" ht="12.75">
      <c r="A2" s="368" t="s">
        <v>218</v>
      </c>
      <c r="B2" s="365"/>
    </row>
    <row r="3" spans="1:5" ht="15" customHeight="1">
      <c r="A3" s="370" t="s">
        <v>180</v>
      </c>
      <c r="B3" s="370"/>
      <c r="C3" s="370"/>
      <c r="D3" s="370"/>
      <c r="E3" s="370"/>
    </row>
    <row r="4" spans="3:5" ht="43.5" customHeight="1">
      <c r="C4" s="158" t="s">
        <v>115</v>
      </c>
      <c r="D4" s="159" t="s">
        <v>108</v>
      </c>
      <c r="E4" s="159" t="s">
        <v>112</v>
      </c>
    </row>
    <row r="5" spans="3:5" ht="13.5" customHeight="1">
      <c r="C5" s="377" t="s">
        <v>27</v>
      </c>
      <c r="D5" s="377"/>
      <c r="E5" s="377"/>
    </row>
    <row r="6" spans="1:5" ht="12.75">
      <c r="A6" s="381" t="s">
        <v>181</v>
      </c>
      <c r="B6" s="160" t="s">
        <v>68</v>
      </c>
      <c r="C6" s="161">
        <v>15.185414385681</v>
      </c>
      <c r="D6" s="162">
        <v>9.5292766934558</v>
      </c>
      <c r="E6" s="162">
        <v>22.8899260987942</v>
      </c>
    </row>
    <row r="7" spans="1:5" ht="12.75">
      <c r="A7" s="382"/>
      <c r="B7" s="163" t="s">
        <v>32</v>
      </c>
      <c r="C7" s="225">
        <v>12.564119</v>
      </c>
      <c r="D7" s="225">
        <v>8.6397953</v>
      </c>
      <c r="E7" s="225">
        <v>16.334558</v>
      </c>
    </row>
    <row r="8" spans="1:5" ht="12.75">
      <c r="A8" s="382"/>
      <c r="B8" s="163" t="s">
        <v>33</v>
      </c>
      <c r="C8" s="225">
        <v>15.471591</v>
      </c>
      <c r="D8" s="226">
        <v>11.374187</v>
      </c>
      <c r="E8" s="226">
        <v>21.411079</v>
      </c>
    </row>
    <row r="9" spans="1:5" ht="12.75">
      <c r="A9" s="382"/>
      <c r="B9" s="163" t="s">
        <v>34</v>
      </c>
      <c r="C9" s="227">
        <v>13.523512</v>
      </c>
      <c r="D9" s="227">
        <v>12.985686</v>
      </c>
      <c r="E9" s="227">
        <v>14.224959</v>
      </c>
    </row>
    <row r="10" spans="1:5" ht="12.75">
      <c r="A10" s="382"/>
      <c r="B10" s="163" t="s">
        <v>35</v>
      </c>
      <c r="C10" s="225">
        <v>21.180861</v>
      </c>
      <c r="D10" s="225">
        <v>13.44892</v>
      </c>
      <c r="E10" s="225">
        <v>31.644169</v>
      </c>
    </row>
    <row r="11" spans="1:5" ht="12.75">
      <c r="A11" s="382"/>
      <c r="B11" s="163" t="s">
        <v>113</v>
      </c>
      <c r="C11" s="225">
        <v>21.988469</v>
      </c>
      <c r="D11" s="225">
        <v>15.750386</v>
      </c>
      <c r="E11" s="225">
        <v>31.276656</v>
      </c>
    </row>
    <row r="12" spans="1:5" ht="6" customHeight="1">
      <c r="A12" s="168"/>
      <c r="B12" s="163"/>
      <c r="C12" s="169"/>
      <c r="D12" s="169"/>
      <c r="E12" s="169"/>
    </row>
    <row r="13" spans="1:5" ht="12.75">
      <c r="A13" s="383" t="s">
        <v>182</v>
      </c>
      <c r="B13" s="170" t="s">
        <v>68</v>
      </c>
      <c r="C13" s="228">
        <v>51.9541105345837</v>
      </c>
      <c r="D13" s="228">
        <v>52.6291618828932</v>
      </c>
      <c r="E13" s="228">
        <v>52.683780630105</v>
      </c>
    </row>
    <row r="14" spans="1:5" ht="12.75">
      <c r="A14" s="382"/>
      <c r="B14" s="171" t="s">
        <v>32</v>
      </c>
      <c r="C14" s="164">
        <v>46.200405</v>
      </c>
      <c r="D14" s="164">
        <v>42.515549</v>
      </c>
      <c r="E14" s="164">
        <v>52.042778</v>
      </c>
    </row>
    <row r="15" spans="1:5" ht="12.75">
      <c r="A15" s="382"/>
      <c r="B15" s="171" t="s">
        <v>33</v>
      </c>
      <c r="C15" s="164">
        <v>53.144444</v>
      </c>
      <c r="D15" s="164">
        <v>48.954792</v>
      </c>
      <c r="E15" s="164">
        <v>55.72229</v>
      </c>
    </row>
    <row r="16" spans="1:5" ht="12.75">
      <c r="A16" s="382"/>
      <c r="B16" s="171" t="s">
        <v>34</v>
      </c>
      <c r="C16" s="164">
        <v>58.184765</v>
      </c>
      <c r="D16" s="164">
        <v>56.486694</v>
      </c>
      <c r="E16" s="164">
        <v>59.484062</v>
      </c>
    </row>
    <row r="17" spans="1:5" ht="12.75">
      <c r="A17" s="382"/>
      <c r="B17" s="163" t="s">
        <v>35</v>
      </c>
      <c r="C17" s="164">
        <v>35.963139</v>
      </c>
      <c r="D17" s="164">
        <v>35.119434</v>
      </c>
      <c r="E17" s="164">
        <v>40.882145</v>
      </c>
    </row>
    <row r="18" spans="1:5" ht="12.75">
      <c r="A18" s="382"/>
      <c r="B18" s="171" t="s">
        <v>113</v>
      </c>
      <c r="C18" s="164">
        <v>42.949695</v>
      </c>
      <c r="D18" s="164">
        <v>41.809751</v>
      </c>
      <c r="E18" s="164">
        <v>42.87977</v>
      </c>
    </row>
    <row r="19" spans="1:5" ht="6" customHeight="1">
      <c r="A19" s="259"/>
      <c r="B19" s="173"/>
      <c r="C19" s="261"/>
      <c r="D19" s="261"/>
      <c r="E19" s="261"/>
    </row>
    <row r="20" spans="1:5" ht="12.75">
      <c r="A20" s="384" t="s">
        <v>183</v>
      </c>
      <c r="B20" s="260" t="s">
        <v>68</v>
      </c>
      <c r="C20" s="229">
        <v>32.8604750797353</v>
      </c>
      <c r="D20" s="229">
        <v>37.841561423651</v>
      </c>
      <c r="E20" s="229">
        <v>24.4262932711007</v>
      </c>
    </row>
    <row r="21" spans="1:5" ht="12.75">
      <c r="A21" s="382"/>
      <c r="B21" s="163" t="s">
        <v>32</v>
      </c>
      <c r="C21" s="165">
        <v>41.235474</v>
      </c>
      <c r="D21" s="165">
        <v>48.844658</v>
      </c>
      <c r="E21" s="165">
        <v>31.622665</v>
      </c>
    </row>
    <row r="22" spans="1:5" ht="12.75">
      <c r="A22" s="382"/>
      <c r="B22" s="163" t="s">
        <v>33</v>
      </c>
      <c r="C22" s="165">
        <v>31.383963</v>
      </c>
      <c r="D22" s="165">
        <v>39.671021</v>
      </c>
      <c r="E22" s="165">
        <v>22.866629</v>
      </c>
    </row>
    <row r="23" spans="1:5" ht="12.75">
      <c r="A23" s="382"/>
      <c r="B23" s="163" t="s">
        <v>34</v>
      </c>
      <c r="C23" s="165">
        <v>28.291723</v>
      </c>
      <c r="D23" s="165">
        <v>30.527618</v>
      </c>
      <c r="E23" s="165">
        <v>26.290979</v>
      </c>
    </row>
    <row r="24" spans="1:5" ht="12.75">
      <c r="A24" s="382"/>
      <c r="B24" s="163" t="s">
        <v>35</v>
      </c>
      <c r="C24" s="165">
        <v>42.856003</v>
      </c>
      <c r="D24" s="165">
        <v>51.431648</v>
      </c>
      <c r="E24" s="165">
        <v>27.473686</v>
      </c>
    </row>
    <row r="25" spans="1:6" ht="12.75">
      <c r="A25" s="382"/>
      <c r="B25" s="163" t="s">
        <v>113</v>
      </c>
      <c r="C25" s="165">
        <v>35.502839</v>
      </c>
      <c r="D25" s="165">
        <v>42.945021</v>
      </c>
      <c r="E25" s="165">
        <v>26.240139</v>
      </c>
      <c r="F25" s="235"/>
    </row>
    <row r="26" ht="12.75">
      <c r="F26" s="235"/>
    </row>
    <row r="27" spans="1:6" ht="12.75">
      <c r="A27" s="336" t="s">
        <v>259</v>
      </c>
      <c r="B27" s="336"/>
      <c r="C27" s="336"/>
      <c r="D27" s="336"/>
      <c r="E27" s="336"/>
      <c r="F27" s="257"/>
    </row>
    <row r="28" spans="1:6" ht="12.75">
      <c r="A28" s="333" t="s">
        <v>262</v>
      </c>
      <c r="B28" s="333"/>
      <c r="C28" s="333"/>
      <c r="D28" s="333"/>
      <c r="E28" s="333"/>
      <c r="F28" s="271"/>
    </row>
    <row r="29" spans="1:6" ht="30" customHeight="1">
      <c r="A29" s="380" t="s">
        <v>265</v>
      </c>
      <c r="B29" s="380"/>
      <c r="C29" s="380"/>
      <c r="D29" s="380"/>
      <c r="E29" s="380"/>
      <c r="F29" s="272"/>
    </row>
    <row r="30" spans="1:6" s="235" customFormat="1" ht="15" customHeight="1">
      <c r="A30" s="273"/>
      <c r="B30" s="273"/>
      <c r="C30" s="273"/>
      <c r="D30" s="273"/>
      <c r="E30" s="273"/>
      <c r="F30" s="272"/>
    </row>
    <row r="31" ht="12.75">
      <c r="F31" s="235"/>
    </row>
    <row r="32" ht="12.75">
      <c r="F32" s="235"/>
    </row>
  </sheetData>
  <sheetProtection/>
  <mergeCells count="10">
    <mergeCell ref="A27:E27"/>
    <mergeCell ref="A29:E29"/>
    <mergeCell ref="A1:E1"/>
    <mergeCell ref="A2:B2"/>
    <mergeCell ref="C5:E5"/>
    <mergeCell ref="A6:A11"/>
    <mergeCell ref="A13:A18"/>
    <mergeCell ref="A20:A25"/>
    <mergeCell ref="A28:E28"/>
    <mergeCell ref="A3:E3"/>
  </mergeCells>
  <printOptions/>
  <pageMargins left="0.787401575" right="0.787401575" top="0.984251969" bottom="0.984251969"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I13"/>
  <sheetViews>
    <sheetView zoomScalePageLayoutView="0" workbookViewId="0" topLeftCell="A1">
      <selection activeCell="A1" sqref="A1:G1"/>
    </sheetView>
  </sheetViews>
  <sheetFormatPr defaultColWidth="11.57421875" defaultRowHeight="15"/>
  <cols>
    <col min="1" max="6" width="11.57421875" style="174" customWidth="1"/>
    <col min="7" max="7" width="15.140625" style="174" customWidth="1"/>
    <col min="8" max="16384" width="11.57421875" style="174" customWidth="1"/>
  </cols>
  <sheetData>
    <row r="1" spans="1:7" ht="30" customHeight="1">
      <c r="A1" s="291" t="s">
        <v>225</v>
      </c>
      <c r="B1" s="291"/>
      <c r="C1" s="291"/>
      <c r="D1" s="291"/>
      <c r="E1" s="291"/>
      <c r="F1" s="291"/>
      <c r="G1" s="291"/>
    </row>
    <row r="2" spans="1:7" ht="15">
      <c r="A2" s="292" t="s">
        <v>205</v>
      </c>
      <c r="B2" s="292"/>
      <c r="C2" s="292"/>
      <c r="D2" s="292"/>
      <c r="E2" s="292"/>
      <c r="F2" s="292"/>
      <c r="G2" s="292"/>
    </row>
    <row r="3" spans="2:7" ht="15">
      <c r="B3" s="294" t="s">
        <v>21</v>
      </c>
      <c r="C3" s="293"/>
      <c r="D3" s="293"/>
      <c r="E3" s="293"/>
      <c r="F3" s="293"/>
      <c r="G3" s="293"/>
    </row>
    <row r="4" spans="1:7" ht="15">
      <c r="A4" s="3"/>
      <c r="B4" s="8" t="s">
        <v>22</v>
      </c>
      <c r="C4" s="8" t="s">
        <v>23</v>
      </c>
      <c r="D4" s="8" t="s">
        <v>24</v>
      </c>
      <c r="E4" s="8" t="s">
        <v>25</v>
      </c>
      <c r="F4" s="8" t="s">
        <v>26</v>
      </c>
      <c r="G4" s="8" t="s">
        <v>69</v>
      </c>
    </row>
    <row r="5" spans="1:7" ht="15">
      <c r="A5" s="3"/>
      <c r="B5" s="298" t="s">
        <v>27</v>
      </c>
      <c r="C5" s="298"/>
      <c r="D5" s="298"/>
      <c r="E5" s="298"/>
      <c r="F5" s="298"/>
      <c r="G5" s="298"/>
    </row>
    <row r="6" spans="1:7" ht="15">
      <c r="A6" s="181" t="s">
        <v>206</v>
      </c>
      <c r="B6" s="192">
        <v>51.7</v>
      </c>
      <c r="C6" s="180">
        <v>41.4</v>
      </c>
      <c r="D6" s="176">
        <v>91</v>
      </c>
      <c r="E6" s="176">
        <v>96.3</v>
      </c>
      <c r="F6" s="180">
        <v>99.3</v>
      </c>
      <c r="G6" s="176">
        <v>91.8</v>
      </c>
    </row>
    <row r="7" spans="1:9" ht="15">
      <c r="A7" s="10" t="s">
        <v>207</v>
      </c>
      <c r="B7" s="192">
        <v>51.3</v>
      </c>
      <c r="C7" s="174">
        <v>44.2</v>
      </c>
      <c r="D7" s="11">
        <v>91.5</v>
      </c>
      <c r="E7" s="11">
        <v>96.7</v>
      </c>
      <c r="F7" s="174">
        <v>97.8</v>
      </c>
      <c r="G7" s="91" t="s">
        <v>70</v>
      </c>
      <c r="I7" s="283"/>
    </row>
    <row r="8" spans="1:9" ht="15">
      <c r="A8" s="10" t="s">
        <v>208</v>
      </c>
      <c r="B8" s="192">
        <v>53.9</v>
      </c>
      <c r="C8" s="174">
        <v>46.5</v>
      </c>
      <c r="D8" s="11">
        <v>92.4</v>
      </c>
      <c r="E8" s="11">
        <v>96.7</v>
      </c>
      <c r="F8" s="11">
        <v>94.8</v>
      </c>
      <c r="G8" s="91" t="s">
        <v>70</v>
      </c>
      <c r="I8" s="283"/>
    </row>
    <row r="9" spans="1:9" ht="15">
      <c r="A9" s="10">
        <v>2016</v>
      </c>
      <c r="B9" s="192">
        <v>50.8</v>
      </c>
      <c r="C9" s="11">
        <v>48</v>
      </c>
      <c r="D9" s="217" t="s">
        <v>70</v>
      </c>
      <c r="E9" s="217" t="s">
        <v>70</v>
      </c>
      <c r="F9" s="217" t="s">
        <v>70</v>
      </c>
      <c r="G9" s="217" t="s">
        <v>70</v>
      </c>
      <c r="I9" s="386"/>
    </row>
    <row r="10" spans="1:9" ht="14.25" customHeight="1">
      <c r="A10" s="10"/>
      <c r="I10" s="283"/>
    </row>
    <row r="11" spans="1:9" ht="15">
      <c r="A11" s="299" t="s">
        <v>258</v>
      </c>
      <c r="B11" s="299"/>
      <c r="C11" s="299"/>
      <c r="D11" s="299"/>
      <c r="E11" s="299"/>
      <c r="F11" s="299"/>
      <c r="G11" s="299"/>
      <c r="I11" s="283"/>
    </row>
    <row r="12" spans="1:7" ht="30" customHeight="1">
      <c r="A12" s="300" t="s">
        <v>260</v>
      </c>
      <c r="B12" s="301"/>
      <c r="C12" s="301"/>
      <c r="D12" s="301"/>
      <c r="E12" s="301"/>
      <c r="F12" s="301"/>
      <c r="G12" s="301"/>
    </row>
    <row r="13" spans="1:7" ht="15">
      <c r="A13" s="268"/>
      <c r="B13" s="268"/>
      <c r="C13" s="268"/>
      <c r="D13" s="268"/>
      <c r="E13" s="268"/>
      <c r="F13" s="268"/>
      <c r="G13" s="268"/>
    </row>
  </sheetData>
  <sheetProtection/>
  <mergeCells count="6">
    <mergeCell ref="A1:G1"/>
    <mergeCell ref="A2:G2"/>
    <mergeCell ref="B3:G3"/>
    <mergeCell ref="B5:G5"/>
    <mergeCell ref="A11:G11"/>
    <mergeCell ref="A12:G12"/>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37"/>
  <sheetViews>
    <sheetView zoomScalePageLayoutView="0" workbookViewId="0" topLeftCell="A1">
      <selection activeCell="A1" sqref="A1:H1"/>
    </sheetView>
  </sheetViews>
  <sheetFormatPr defaultColWidth="11.421875" defaultRowHeight="15"/>
  <cols>
    <col min="1" max="1" width="28.28125" style="0" customWidth="1"/>
    <col min="3" max="3" width="12.8515625" style="0" customWidth="1"/>
  </cols>
  <sheetData>
    <row r="1" spans="1:8" ht="15.75">
      <c r="A1" s="290" t="s">
        <v>28</v>
      </c>
      <c r="B1" s="290"/>
      <c r="C1" s="290"/>
      <c r="D1" s="290"/>
      <c r="E1" s="290"/>
      <c r="F1" s="290"/>
      <c r="G1" s="290"/>
      <c r="H1" s="290"/>
    </row>
    <row r="2" spans="1:8" ht="15">
      <c r="A2" s="292" t="s">
        <v>203</v>
      </c>
      <c r="B2" s="293"/>
      <c r="C2" s="293"/>
      <c r="D2" s="293"/>
      <c r="E2" s="293"/>
      <c r="F2" s="293"/>
      <c r="G2" s="293"/>
      <c r="H2" s="293"/>
    </row>
    <row r="3" spans="1:8" ht="15">
      <c r="A3" s="294" t="s">
        <v>29</v>
      </c>
      <c r="B3" s="294"/>
      <c r="C3" s="294"/>
      <c r="D3" s="294"/>
      <c r="E3" s="294"/>
      <c r="F3" s="294"/>
      <c r="G3" s="294"/>
      <c r="H3" s="294"/>
    </row>
    <row r="4" spans="1:8" ht="24.75" customHeight="1">
      <c r="A4" s="16"/>
      <c r="B4" s="302" t="s">
        <v>204</v>
      </c>
      <c r="C4" s="303"/>
      <c r="D4" s="303"/>
      <c r="E4" s="304" t="s">
        <v>217</v>
      </c>
      <c r="F4" s="304"/>
      <c r="G4" s="304"/>
      <c r="H4" s="304"/>
    </row>
    <row r="5" spans="1:8" ht="39">
      <c r="A5" s="17"/>
      <c r="B5" s="18" t="s">
        <v>30</v>
      </c>
      <c r="C5" s="18" t="s">
        <v>31</v>
      </c>
      <c r="D5" s="264" t="s">
        <v>28</v>
      </c>
      <c r="E5" s="18" t="s">
        <v>32</v>
      </c>
      <c r="F5" s="18" t="s">
        <v>33</v>
      </c>
      <c r="G5" s="18" t="s">
        <v>34</v>
      </c>
      <c r="H5" s="18" t="s">
        <v>35</v>
      </c>
    </row>
    <row r="6" spans="1:8" ht="15">
      <c r="A6" s="182" t="s">
        <v>4</v>
      </c>
      <c r="B6" s="262">
        <v>151</v>
      </c>
      <c r="C6" s="262">
        <v>2617</v>
      </c>
      <c r="D6" s="263">
        <f>C6/B6</f>
        <v>17.33112582781457</v>
      </c>
      <c r="E6" s="266">
        <v>19.16364560393</v>
      </c>
      <c r="F6" s="266">
        <v>18.269895776854</v>
      </c>
      <c r="G6" s="266">
        <v>20.709375463929</v>
      </c>
      <c r="H6" s="266">
        <v>15.230988593156</v>
      </c>
    </row>
    <row r="7" spans="1:8" ht="15">
      <c r="A7" s="20" t="s">
        <v>36</v>
      </c>
      <c r="B7" s="20">
        <f>SUM(B8:B20)</f>
        <v>151</v>
      </c>
      <c r="C7" s="20">
        <f>SUM(C8:C20)</f>
        <v>2617</v>
      </c>
      <c r="D7" s="195">
        <f aca="true" t="shared" si="0" ref="D7:D33">C7/B7</f>
        <v>17.33112582781457</v>
      </c>
      <c r="E7" s="21"/>
      <c r="F7" s="21"/>
      <c r="G7" s="21"/>
      <c r="H7" s="21"/>
    </row>
    <row r="8" spans="1:8" ht="15">
      <c r="A8" s="22" t="s">
        <v>37</v>
      </c>
      <c r="B8" s="17">
        <v>18</v>
      </c>
      <c r="C8" s="17">
        <v>297</v>
      </c>
      <c r="D8" s="192">
        <f t="shared" si="0"/>
        <v>16.5</v>
      </c>
      <c r="E8" s="23"/>
      <c r="F8" s="24"/>
      <c r="G8" s="25"/>
      <c r="H8" s="25"/>
    </row>
    <row r="9" spans="1:8" ht="15">
      <c r="A9" s="26" t="s">
        <v>38</v>
      </c>
      <c r="B9" s="16">
        <v>19</v>
      </c>
      <c r="C9" s="16">
        <v>335</v>
      </c>
      <c r="D9" s="196">
        <f t="shared" si="0"/>
        <v>17.63157894736842</v>
      </c>
      <c r="E9" s="23"/>
      <c r="F9" s="25"/>
      <c r="G9" s="25"/>
      <c r="H9" s="25"/>
    </row>
    <row r="10" spans="1:8" ht="15">
      <c r="A10" s="26" t="s">
        <v>39</v>
      </c>
      <c r="B10" s="16">
        <v>20</v>
      </c>
      <c r="C10" s="16">
        <v>366</v>
      </c>
      <c r="D10" s="196">
        <f t="shared" si="0"/>
        <v>18.3</v>
      </c>
      <c r="E10" s="23"/>
      <c r="F10" s="25"/>
      <c r="G10" s="25"/>
      <c r="H10" s="25"/>
    </row>
    <row r="11" spans="1:8" ht="15">
      <c r="A11" s="26" t="s">
        <v>40</v>
      </c>
      <c r="B11" s="16">
        <v>10</v>
      </c>
      <c r="C11" s="16">
        <v>156</v>
      </c>
      <c r="D11" s="196">
        <f t="shared" si="0"/>
        <v>15.6</v>
      </c>
      <c r="E11" s="23"/>
      <c r="F11" s="25"/>
      <c r="G11" s="25"/>
      <c r="H11" s="25"/>
    </row>
    <row r="12" spans="1:8" ht="15">
      <c r="A12" s="26" t="s">
        <v>41</v>
      </c>
      <c r="B12" s="16">
        <v>20</v>
      </c>
      <c r="C12" s="16">
        <v>399</v>
      </c>
      <c r="D12" s="196">
        <f t="shared" si="0"/>
        <v>19.95</v>
      </c>
      <c r="E12" s="23"/>
      <c r="F12" s="25"/>
      <c r="G12" s="25"/>
      <c r="H12" s="25"/>
    </row>
    <row r="13" spans="1:8" ht="15">
      <c r="A13" s="26" t="s">
        <v>42</v>
      </c>
      <c r="B13" s="16">
        <v>2</v>
      </c>
      <c r="C13" s="16">
        <v>43</v>
      </c>
      <c r="D13" s="196">
        <f t="shared" si="0"/>
        <v>21.5</v>
      </c>
      <c r="E13" s="23"/>
      <c r="F13" s="25"/>
      <c r="G13" s="25"/>
      <c r="H13" s="25"/>
    </row>
    <row r="14" spans="1:8" ht="15">
      <c r="A14" s="26" t="s">
        <v>43</v>
      </c>
      <c r="B14" s="16">
        <v>14</v>
      </c>
      <c r="C14" s="16">
        <v>224</v>
      </c>
      <c r="D14" s="196">
        <f t="shared" si="0"/>
        <v>16</v>
      </c>
      <c r="E14" s="23"/>
      <c r="F14" s="25"/>
      <c r="G14" s="25"/>
      <c r="H14" s="25"/>
    </row>
    <row r="15" spans="1:8" ht="15">
      <c r="A15" s="26" t="s">
        <v>44</v>
      </c>
      <c r="B15" s="16">
        <v>5</v>
      </c>
      <c r="C15" s="16">
        <v>73</v>
      </c>
      <c r="D15" s="196">
        <f t="shared" si="0"/>
        <v>14.6</v>
      </c>
      <c r="E15" s="23"/>
      <c r="F15" s="25"/>
      <c r="G15" s="25"/>
      <c r="H15" s="25"/>
    </row>
    <row r="16" spans="1:8" ht="15">
      <c r="A16" s="26" t="s">
        <v>45</v>
      </c>
      <c r="B16" s="16">
        <v>14</v>
      </c>
      <c r="C16" s="16">
        <v>234</v>
      </c>
      <c r="D16" s="196">
        <f t="shared" si="0"/>
        <v>16.714285714285715</v>
      </c>
      <c r="E16" s="23"/>
      <c r="F16" s="25"/>
      <c r="G16" s="25"/>
      <c r="H16" s="25"/>
    </row>
    <row r="17" spans="1:8" ht="15">
      <c r="A17" s="26" t="s">
        <v>46</v>
      </c>
      <c r="B17" s="16">
        <v>3</v>
      </c>
      <c r="C17" s="16">
        <v>58</v>
      </c>
      <c r="D17" s="196">
        <f t="shared" si="0"/>
        <v>19.333333333333332</v>
      </c>
      <c r="E17" s="23"/>
      <c r="F17" s="25"/>
      <c r="G17" s="25"/>
      <c r="H17" s="25"/>
    </row>
    <row r="18" spans="1:8" ht="15">
      <c r="A18" s="26" t="s">
        <v>47</v>
      </c>
      <c r="B18" s="16">
        <v>9</v>
      </c>
      <c r="C18" s="16">
        <v>161</v>
      </c>
      <c r="D18" s="196">
        <f t="shared" si="0"/>
        <v>17.88888888888889</v>
      </c>
      <c r="E18" s="23"/>
      <c r="F18" s="25"/>
      <c r="G18" s="25"/>
      <c r="H18" s="25"/>
    </row>
    <row r="19" spans="1:8" ht="15">
      <c r="A19" s="26" t="s">
        <v>48</v>
      </c>
      <c r="B19" s="16">
        <v>13</v>
      </c>
      <c r="C19" s="16">
        <v>209</v>
      </c>
      <c r="D19" s="196">
        <f t="shared" si="0"/>
        <v>16.076923076923077</v>
      </c>
      <c r="E19" s="23"/>
      <c r="F19" s="25"/>
      <c r="G19" s="25"/>
      <c r="H19" s="25"/>
    </row>
    <row r="20" spans="1:8" ht="15">
      <c r="A20" s="26" t="s">
        <v>49</v>
      </c>
      <c r="B20" s="16">
        <v>4</v>
      </c>
      <c r="C20" s="16">
        <v>62</v>
      </c>
      <c r="D20" s="196">
        <f t="shared" si="0"/>
        <v>15.5</v>
      </c>
      <c r="E20" s="23"/>
      <c r="F20" s="25"/>
      <c r="G20" s="25"/>
      <c r="H20" s="25"/>
    </row>
    <row r="21" spans="1:8" ht="15">
      <c r="A21" s="27" t="s">
        <v>5</v>
      </c>
      <c r="B21" s="28">
        <f>SUM(B22,B26,B32)</f>
        <v>93</v>
      </c>
      <c r="C21" s="28">
        <f>SUM(C22,C26,C32)</f>
        <v>1446</v>
      </c>
      <c r="D21" s="197">
        <f t="shared" si="0"/>
        <v>15.548387096774194</v>
      </c>
      <c r="E21" s="38">
        <v>18.664082687338</v>
      </c>
      <c r="F21" s="38">
        <v>20.946165928888</v>
      </c>
      <c r="G21" s="38">
        <v>24.036748697671</v>
      </c>
      <c r="H21" s="38">
        <v>18.688034188034</v>
      </c>
    </row>
    <row r="22" spans="1:8" ht="15">
      <c r="A22" s="20" t="s">
        <v>50</v>
      </c>
      <c r="B22" s="20">
        <v>33</v>
      </c>
      <c r="C22" s="20">
        <v>393</v>
      </c>
      <c r="D22" s="195">
        <f t="shared" si="0"/>
        <v>11.909090909090908</v>
      </c>
      <c r="E22" s="21"/>
      <c r="F22" s="21"/>
      <c r="G22" s="21"/>
      <c r="H22" s="21"/>
    </row>
    <row r="23" spans="1:8" ht="15">
      <c r="A23" s="26" t="s">
        <v>37</v>
      </c>
      <c r="B23" s="6">
        <v>9</v>
      </c>
      <c r="C23" s="6">
        <v>110</v>
      </c>
      <c r="D23" s="192">
        <f t="shared" si="0"/>
        <v>12.222222222222221</v>
      </c>
      <c r="E23" s="24"/>
      <c r="F23" s="24"/>
      <c r="G23" s="25"/>
      <c r="H23" s="25"/>
    </row>
    <row r="24" spans="1:8" ht="15">
      <c r="A24" s="26" t="s">
        <v>38</v>
      </c>
      <c r="B24" s="6">
        <v>12</v>
      </c>
      <c r="C24" s="6">
        <v>131</v>
      </c>
      <c r="D24" s="192">
        <f t="shared" si="0"/>
        <v>10.916666666666666</v>
      </c>
      <c r="E24" s="25"/>
      <c r="F24" s="25"/>
      <c r="G24" s="25"/>
      <c r="H24" s="25"/>
    </row>
    <row r="25" spans="1:8" ht="15">
      <c r="A25" s="26" t="s">
        <v>43</v>
      </c>
      <c r="B25" s="6">
        <v>12</v>
      </c>
      <c r="C25" s="6">
        <v>152</v>
      </c>
      <c r="D25" s="192">
        <f t="shared" si="0"/>
        <v>12.666666666666666</v>
      </c>
      <c r="E25" s="25"/>
      <c r="F25" s="25"/>
      <c r="G25" s="25"/>
      <c r="H25" s="25"/>
    </row>
    <row r="26" spans="1:8" ht="15">
      <c r="A26" s="29" t="s">
        <v>51</v>
      </c>
      <c r="B26" s="29">
        <v>40</v>
      </c>
      <c r="C26" s="29">
        <v>660</v>
      </c>
      <c r="D26" s="198">
        <f t="shared" si="0"/>
        <v>16.5</v>
      </c>
      <c r="E26" s="25"/>
      <c r="F26" s="25"/>
      <c r="G26" s="25"/>
      <c r="H26" s="25"/>
    </row>
    <row r="27" spans="1:8" ht="15">
      <c r="A27" s="26" t="s">
        <v>37</v>
      </c>
      <c r="B27" s="6">
        <v>6</v>
      </c>
      <c r="C27" s="6">
        <v>102</v>
      </c>
      <c r="D27" s="192">
        <f t="shared" si="0"/>
        <v>17</v>
      </c>
      <c r="E27" s="24"/>
      <c r="F27" s="24"/>
      <c r="G27" s="25"/>
      <c r="H27" s="25"/>
    </row>
    <row r="28" spans="1:8" ht="15">
      <c r="A28" s="26" t="s">
        <v>38</v>
      </c>
      <c r="B28" s="6">
        <v>8</v>
      </c>
      <c r="C28" s="6">
        <v>126</v>
      </c>
      <c r="D28" s="192">
        <f t="shared" si="0"/>
        <v>15.75</v>
      </c>
      <c r="E28" s="24"/>
      <c r="F28" s="24"/>
      <c r="G28" s="25"/>
      <c r="H28" s="25"/>
    </row>
    <row r="29" spans="1:8" ht="15">
      <c r="A29" s="26" t="s">
        <v>39</v>
      </c>
      <c r="B29" s="6">
        <v>7</v>
      </c>
      <c r="C29" s="6">
        <v>109</v>
      </c>
      <c r="D29" s="192">
        <f t="shared" si="0"/>
        <v>15.571428571428571</v>
      </c>
      <c r="E29" s="24"/>
      <c r="F29" s="24"/>
      <c r="G29" s="25"/>
      <c r="H29" s="25"/>
    </row>
    <row r="30" spans="1:8" ht="15">
      <c r="A30" s="26" t="s">
        <v>41</v>
      </c>
      <c r="B30" s="6">
        <v>8</v>
      </c>
      <c r="C30" s="6">
        <v>122</v>
      </c>
      <c r="D30" s="192">
        <f t="shared" si="0"/>
        <v>15.25</v>
      </c>
      <c r="E30" s="24"/>
      <c r="F30" s="24"/>
      <c r="G30" s="25"/>
      <c r="H30" s="25"/>
    </row>
    <row r="31" spans="1:8" ht="15">
      <c r="A31" s="26" t="s">
        <v>43</v>
      </c>
      <c r="B31" s="6">
        <v>11</v>
      </c>
      <c r="C31" s="6">
        <v>201</v>
      </c>
      <c r="D31" s="192">
        <f t="shared" si="0"/>
        <v>18.272727272727273</v>
      </c>
      <c r="E31" s="24"/>
      <c r="F31" s="24"/>
      <c r="G31" s="25"/>
      <c r="H31" s="25"/>
    </row>
    <row r="32" spans="1:8" ht="15">
      <c r="A32" s="29" t="s">
        <v>52</v>
      </c>
      <c r="B32" s="29">
        <v>20</v>
      </c>
      <c r="C32" s="29">
        <v>393</v>
      </c>
      <c r="D32" s="198">
        <f t="shared" si="0"/>
        <v>19.65</v>
      </c>
      <c r="E32" s="25"/>
      <c r="F32" s="25"/>
      <c r="G32" s="25"/>
      <c r="H32" s="25"/>
    </row>
    <row r="33" spans="1:8" ht="15">
      <c r="A33" s="26" t="s">
        <v>37</v>
      </c>
      <c r="B33" s="6">
        <v>20</v>
      </c>
      <c r="C33" s="6">
        <v>393</v>
      </c>
      <c r="D33" s="192">
        <f t="shared" si="0"/>
        <v>19.65</v>
      </c>
      <c r="E33" s="24"/>
      <c r="F33" s="24"/>
      <c r="G33" s="25"/>
      <c r="H33" s="25"/>
    </row>
    <row r="34" spans="1:8" ht="15">
      <c r="A34" s="16"/>
      <c r="B34" s="16"/>
      <c r="C34" s="16"/>
      <c r="D34" s="16"/>
      <c r="E34" s="16"/>
      <c r="F34" s="16"/>
      <c r="G34" s="16"/>
      <c r="H34" s="16"/>
    </row>
    <row r="35" spans="1:8" ht="15">
      <c r="A35" s="307" t="s">
        <v>259</v>
      </c>
      <c r="B35" s="307"/>
      <c r="C35" s="307"/>
      <c r="D35" s="307"/>
      <c r="E35" s="307"/>
      <c r="F35" s="307"/>
      <c r="G35" s="307"/>
      <c r="H35" s="307"/>
    </row>
    <row r="36" spans="1:8" ht="15">
      <c r="A36" s="307" t="s">
        <v>261</v>
      </c>
      <c r="B36" s="307"/>
      <c r="C36" s="307"/>
      <c r="D36" s="307"/>
      <c r="E36" s="307"/>
      <c r="F36" s="307"/>
      <c r="G36" s="307"/>
      <c r="H36" s="307"/>
    </row>
    <row r="37" spans="1:8" ht="30" customHeight="1">
      <c r="A37" s="305" t="s">
        <v>268</v>
      </c>
      <c r="B37" s="306"/>
      <c r="C37" s="306"/>
      <c r="D37" s="306"/>
      <c r="E37" s="306"/>
      <c r="F37" s="306"/>
      <c r="G37" s="306"/>
      <c r="H37" s="306"/>
    </row>
  </sheetData>
  <sheetProtection/>
  <mergeCells count="8">
    <mergeCell ref="A1:H1"/>
    <mergeCell ref="A2:H2"/>
    <mergeCell ref="B4:D4"/>
    <mergeCell ref="E4:H4"/>
    <mergeCell ref="A37:H37"/>
    <mergeCell ref="A36:H36"/>
    <mergeCell ref="A35:H35"/>
    <mergeCell ref="A3:H3"/>
  </mergeCells>
  <printOptions/>
  <pageMargins left="0.7" right="0.7" top="0.787401575" bottom="0.787401575" header="0.3" footer="0.3"/>
  <pageSetup fitToHeight="0"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H43"/>
  <sheetViews>
    <sheetView zoomScalePageLayoutView="0" workbookViewId="0" topLeftCell="A1">
      <selection activeCell="A1" sqref="A1:H1"/>
    </sheetView>
  </sheetViews>
  <sheetFormatPr defaultColWidth="11.421875" defaultRowHeight="15"/>
  <cols>
    <col min="1" max="1" width="28.140625" style="0" customWidth="1"/>
  </cols>
  <sheetData>
    <row r="1" spans="1:8" ht="15.75">
      <c r="A1" s="290" t="s">
        <v>53</v>
      </c>
      <c r="B1" s="290"/>
      <c r="C1" s="290"/>
      <c r="D1" s="290"/>
      <c r="E1" s="290"/>
      <c r="F1" s="290"/>
      <c r="G1" s="290"/>
      <c r="H1" s="290"/>
    </row>
    <row r="2" spans="1:8" ht="15">
      <c r="A2" s="292" t="s">
        <v>203</v>
      </c>
      <c r="B2" s="293"/>
      <c r="C2" s="293"/>
      <c r="D2" s="293"/>
      <c r="E2" s="293"/>
      <c r="F2" s="293"/>
      <c r="G2" s="293"/>
      <c r="H2" s="293"/>
    </row>
    <row r="3" spans="1:8" ht="15">
      <c r="A3" s="294" t="s">
        <v>54</v>
      </c>
      <c r="B3" s="294"/>
      <c r="C3" s="294"/>
      <c r="D3" s="294"/>
      <c r="E3" s="294"/>
      <c r="F3" s="294"/>
      <c r="G3" s="294"/>
      <c r="H3" s="294"/>
    </row>
    <row r="4" spans="2:8" s="174" customFormat="1" ht="15" customHeight="1">
      <c r="B4" s="311" t="s">
        <v>230</v>
      </c>
      <c r="C4" s="311"/>
      <c r="D4" s="311"/>
      <c r="E4" s="13"/>
      <c r="F4" s="13"/>
      <c r="G4" s="13"/>
      <c r="H4" s="13"/>
    </row>
    <row r="5" spans="2:8" ht="15">
      <c r="B5" s="302" t="s">
        <v>229</v>
      </c>
      <c r="C5" s="308"/>
      <c r="D5" s="308"/>
      <c r="E5" s="309" t="s">
        <v>217</v>
      </c>
      <c r="F5" s="310"/>
      <c r="G5" s="310"/>
      <c r="H5" s="310"/>
    </row>
    <row r="6" spans="1:8" ht="38.25">
      <c r="A6" s="3"/>
      <c r="B6" s="241" t="s">
        <v>55</v>
      </c>
      <c r="C6" s="241" t="s">
        <v>231</v>
      </c>
      <c r="D6" s="18" t="s">
        <v>56</v>
      </c>
      <c r="E6" s="18" t="s">
        <v>32</v>
      </c>
      <c r="F6" s="30" t="s">
        <v>33</v>
      </c>
      <c r="G6" s="30" t="s">
        <v>34</v>
      </c>
      <c r="H6" s="30" t="s">
        <v>35</v>
      </c>
    </row>
    <row r="7" spans="1:8" ht="15">
      <c r="A7" s="182" t="s">
        <v>4</v>
      </c>
      <c r="B7" s="31">
        <v>263.26</v>
      </c>
      <c r="C7" s="32">
        <f>C8</f>
        <v>2708</v>
      </c>
      <c r="D7" s="33">
        <f>C7/B7</f>
        <v>10.286408873357137</v>
      </c>
      <c r="E7" s="266">
        <v>16.202770260285167</v>
      </c>
      <c r="F7" s="266">
        <v>11.8</v>
      </c>
      <c r="G7" s="266">
        <v>15.4</v>
      </c>
      <c r="H7" s="266">
        <v>10.7</v>
      </c>
    </row>
    <row r="8" spans="1:8" ht="15">
      <c r="A8" s="20" t="s">
        <v>36</v>
      </c>
      <c r="B8" s="34">
        <v>263.26</v>
      </c>
      <c r="C8" s="20">
        <f>SUM(C9:C21)</f>
        <v>2708</v>
      </c>
      <c r="D8" s="35">
        <f aca="true" t="shared" si="0" ref="D8:D34">C8/B8</f>
        <v>10.286408873357137</v>
      </c>
      <c r="E8" s="36"/>
      <c r="F8" s="36"/>
      <c r="G8" s="36"/>
      <c r="H8" s="36"/>
    </row>
    <row r="9" spans="1:8" ht="15">
      <c r="A9" s="37" t="s">
        <v>37</v>
      </c>
      <c r="B9" s="38">
        <v>31.72</v>
      </c>
      <c r="C9">
        <f>219+78</f>
        <v>297</v>
      </c>
      <c r="D9" s="35">
        <f t="shared" si="0"/>
        <v>9.363177805800756</v>
      </c>
      <c r="E9" s="36"/>
      <c r="F9" s="36"/>
      <c r="G9" s="36"/>
      <c r="H9" s="36"/>
    </row>
    <row r="10" spans="1:8" ht="15">
      <c r="A10" s="37" t="s">
        <v>38</v>
      </c>
      <c r="B10" s="38">
        <v>33.11</v>
      </c>
      <c r="C10" s="39">
        <f>92+243+23</f>
        <v>358</v>
      </c>
      <c r="D10" s="40">
        <f t="shared" si="0"/>
        <v>10.812443370582905</v>
      </c>
      <c r="E10" s="36"/>
      <c r="F10" s="36"/>
      <c r="G10" s="36"/>
      <c r="H10" s="36"/>
    </row>
    <row r="11" spans="1:8" ht="15">
      <c r="A11" s="41" t="s">
        <v>39</v>
      </c>
      <c r="B11" s="42">
        <v>31.4</v>
      </c>
      <c r="C11" s="3">
        <f>95+271</f>
        <v>366</v>
      </c>
      <c r="D11" s="40">
        <f t="shared" si="0"/>
        <v>11.656050955414013</v>
      </c>
      <c r="E11" s="36"/>
      <c r="F11" s="36"/>
      <c r="G11" s="36"/>
      <c r="H11" s="36"/>
    </row>
    <row r="12" spans="1:8" ht="15">
      <c r="A12" s="37" t="s">
        <v>40</v>
      </c>
      <c r="B12" s="38">
        <v>14.44</v>
      </c>
      <c r="C12" s="43">
        <f>45+111</f>
        <v>156</v>
      </c>
      <c r="D12" s="40">
        <f t="shared" si="0"/>
        <v>10.803324099722992</v>
      </c>
      <c r="E12" s="11"/>
      <c r="F12" s="11"/>
      <c r="G12" s="11"/>
      <c r="H12" s="11"/>
    </row>
    <row r="13" spans="1:8" ht="15">
      <c r="A13" s="37" t="s">
        <v>41</v>
      </c>
      <c r="B13" s="38">
        <v>46.98</v>
      </c>
      <c r="C13" s="43">
        <f>288+111+18+50</f>
        <v>467</v>
      </c>
      <c r="D13" s="40">
        <f t="shared" si="0"/>
        <v>9.940400170285228</v>
      </c>
      <c r="E13" s="11"/>
      <c r="F13" s="11"/>
      <c r="G13" s="11"/>
      <c r="H13" s="11"/>
    </row>
    <row r="14" spans="1:8" ht="15">
      <c r="A14" s="37" t="s">
        <v>42</v>
      </c>
      <c r="B14" s="38">
        <v>4.86</v>
      </c>
      <c r="C14" s="43">
        <f>13+30</f>
        <v>43</v>
      </c>
      <c r="D14" s="40">
        <f t="shared" si="0"/>
        <v>8.847736625514402</v>
      </c>
      <c r="E14" s="11"/>
      <c r="F14" s="11"/>
      <c r="G14" s="11"/>
      <c r="H14" s="11"/>
    </row>
    <row r="15" spans="1:8" ht="15">
      <c r="A15" s="37" t="s">
        <v>43</v>
      </c>
      <c r="B15" s="38">
        <v>21.73</v>
      </c>
      <c r="C15" s="43">
        <f>50+174</f>
        <v>224</v>
      </c>
      <c r="D15" s="40">
        <f t="shared" si="0"/>
        <v>10.308329498389323</v>
      </c>
      <c r="E15" s="11"/>
      <c r="F15" s="11"/>
      <c r="G15" s="11"/>
      <c r="H15" s="11"/>
    </row>
    <row r="16" spans="1:8" ht="15">
      <c r="A16" s="37" t="s">
        <v>44</v>
      </c>
      <c r="B16" s="38">
        <v>8.36</v>
      </c>
      <c r="C16" s="43">
        <f>21+52</f>
        <v>73</v>
      </c>
      <c r="D16" s="40">
        <f t="shared" si="0"/>
        <v>8.732057416267944</v>
      </c>
      <c r="E16" s="11"/>
      <c r="F16" s="11"/>
      <c r="G16" s="11"/>
      <c r="H16" s="11"/>
    </row>
    <row r="17" spans="1:8" ht="15">
      <c r="A17" s="37" t="s">
        <v>45</v>
      </c>
      <c r="B17" s="38">
        <v>21.85</v>
      </c>
      <c r="C17" s="43">
        <f>65+169</f>
        <v>234</v>
      </c>
      <c r="D17" s="40">
        <f t="shared" si="0"/>
        <v>10.709382151029748</v>
      </c>
      <c r="E17" s="11"/>
      <c r="F17" s="11"/>
      <c r="G17" s="11"/>
      <c r="H17" s="11"/>
    </row>
    <row r="18" spans="1:8" ht="15">
      <c r="A18" s="37" t="s">
        <v>46</v>
      </c>
      <c r="B18" s="38">
        <v>7.27</v>
      </c>
      <c r="C18" s="43">
        <f>24+34</f>
        <v>58</v>
      </c>
      <c r="D18" s="40">
        <f t="shared" si="0"/>
        <v>7.97799174690509</v>
      </c>
      <c r="E18" s="11"/>
      <c r="F18" s="11"/>
      <c r="G18" s="11"/>
      <c r="H18" s="11"/>
    </row>
    <row r="19" spans="1:8" ht="15">
      <c r="A19" s="37" t="s">
        <v>47</v>
      </c>
      <c r="B19" s="38">
        <v>14.1</v>
      </c>
      <c r="C19" s="43">
        <f>56+105</f>
        <v>161</v>
      </c>
      <c r="D19" s="40">
        <f t="shared" si="0"/>
        <v>11.418439716312058</v>
      </c>
      <c r="E19" s="11"/>
      <c r="F19" s="11"/>
      <c r="G19" s="11"/>
      <c r="H19" s="11"/>
    </row>
    <row r="20" spans="1:8" ht="15">
      <c r="A20" s="37" t="s">
        <v>48</v>
      </c>
      <c r="B20" s="38">
        <v>19.09</v>
      </c>
      <c r="C20" s="43">
        <f>56+153</f>
        <v>209</v>
      </c>
      <c r="D20" s="40">
        <f t="shared" si="0"/>
        <v>10.948140387637507</v>
      </c>
      <c r="E20" s="11"/>
      <c r="F20" s="11"/>
      <c r="G20" s="11"/>
      <c r="H20" s="11"/>
    </row>
    <row r="21" spans="1:8" ht="15">
      <c r="A21" s="37" t="s">
        <v>49</v>
      </c>
      <c r="B21" s="38">
        <v>8.34</v>
      </c>
      <c r="C21" s="43">
        <f>21+41</f>
        <v>62</v>
      </c>
      <c r="D21" s="40">
        <f t="shared" si="0"/>
        <v>7.434052757793765</v>
      </c>
      <c r="E21" s="11"/>
      <c r="F21" s="11"/>
      <c r="G21" s="11"/>
      <c r="H21" s="11"/>
    </row>
    <row r="22" spans="1:8" ht="15">
      <c r="A22" s="27" t="s">
        <v>5</v>
      </c>
      <c r="B22" s="44">
        <f>B23+B27+B33+B34</f>
        <v>243.32999999999998</v>
      </c>
      <c r="C22" s="28">
        <f>SUM(C23,C27,C33,C34)</f>
        <v>1871</v>
      </c>
      <c r="D22" s="40">
        <f t="shared" si="0"/>
        <v>7.689146426663379</v>
      </c>
      <c r="E22" s="38">
        <v>11.7579566045995</v>
      </c>
      <c r="F22" s="38">
        <v>8.7</v>
      </c>
      <c r="G22" s="38">
        <v>13.3</v>
      </c>
      <c r="H22" s="38">
        <v>11</v>
      </c>
    </row>
    <row r="23" spans="1:8" ht="15">
      <c r="A23" s="20" t="s">
        <v>50</v>
      </c>
      <c r="B23" s="45">
        <v>75.85</v>
      </c>
      <c r="C23" s="20">
        <v>393</v>
      </c>
      <c r="D23" s="35">
        <f t="shared" si="0"/>
        <v>5.181278839815426</v>
      </c>
      <c r="E23" s="46"/>
      <c r="F23" s="46"/>
      <c r="G23" s="46"/>
      <c r="H23" s="46"/>
    </row>
    <row r="24" spans="1:8" ht="15">
      <c r="A24" s="41" t="s">
        <v>37</v>
      </c>
      <c r="B24" s="42">
        <v>18.59</v>
      </c>
      <c r="C24" s="6">
        <v>110</v>
      </c>
      <c r="D24" s="35">
        <f t="shared" si="0"/>
        <v>5.9171597633136095</v>
      </c>
      <c r="E24" s="36"/>
      <c r="F24" s="36"/>
      <c r="G24" s="36"/>
      <c r="H24" s="36"/>
    </row>
    <row r="25" spans="1:8" ht="15">
      <c r="A25" s="41" t="s">
        <v>38</v>
      </c>
      <c r="B25" s="42">
        <v>26.65</v>
      </c>
      <c r="C25" s="6">
        <v>131</v>
      </c>
      <c r="D25" s="40">
        <f t="shared" si="0"/>
        <v>4.915572232645403</v>
      </c>
      <c r="E25" s="36"/>
      <c r="F25" s="36"/>
      <c r="G25" s="36"/>
      <c r="H25" s="36"/>
    </row>
    <row r="26" spans="1:8" ht="15">
      <c r="A26" s="41" t="s">
        <v>43</v>
      </c>
      <c r="B26" s="42">
        <v>30.61</v>
      </c>
      <c r="C26" s="6">
        <v>152</v>
      </c>
      <c r="D26" s="40">
        <f t="shared" si="0"/>
        <v>4.965697484482195</v>
      </c>
      <c r="E26" s="36"/>
      <c r="F26" s="36"/>
      <c r="G26" s="36"/>
      <c r="H26" s="36"/>
    </row>
    <row r="27" spans="1:8" ht="15">
      <c r="A27" s="29" t="s">
        <v>51</v>
      </c>
      <c r="B27" s="47">
        <v>74.77</v>
      </c>
      <c r="C27" s="29">
        <v>660</v>
      </c>
      <c r="D27" s="40">
        <f t="shared" si="0"/>
        <v>8.827069680353084</v>
      </c>
      <c r="E27" s="11"/>
      <c r="F27" s="11"/>
      <c r="G27" s="11"/>
      <c r="H27" s="11"/>
    </row>
    <row r="28" spans="1:8" ht="15">
      <c r="A28" s="41" t="s">
        <v>37</v>
      </c>
      <c r="B28" s="42">
        <v>12.27</v>
      </c>
      <c r="C28" s="6">
        <v>102</v>
      </c>
      <c r="D28" s="35">
        <f t="shared" si="0"/>
        <v>8.312958435207824</v>
      </c>
      <c r="E28" s="36"/>
      <c r="F28" s="36"/>
      <c r="G28" s="36"/>
      <c r="H28" s="36"/>
    </row>
    <row r="29" spans="1:8" ht="15">
      <c r="A29" s="37" t="s">
        <v>38</v>
      </c>
      <c r="B29" s="38">
        <v>14.15</v>
      </c>
      <c r="C29" s="6">
        <v>126</v>
      </c>
      <c r="D29" s="40">
        <f t="shared" si="0"/>
        <v>8.904593639575971</v>
      </c>
      <c r="E29" s="11"/>
      <c r="F29" s="11"/>
      <c r="G29" s="11"/>
      <c r="H29" s="11"/>
    </row>
    <row r="30" spans="1:8" ht="15">
      <c r="A30" s="48" t="s">
        <v>39</v>
      </c>
      <c r="B30" s="38">
        <v>11.7</v>
      </c>
      <c r="C30" s="6">
        <v>109</v>
      </c>
      <c r="D30" s="40">
        <f t="shared" si="0"/>
        <v>9.316239316239317</v>
      </c>
      <c r="E30" s="11"/>
      <c r="F30" s="11"/>
      <c r="G30" s="11"/>
      <c r="H30" s="11"/>
    </row>
    <row r="31" spans="1:8" ht="15">
      <c r="A31" s="48" t="s">
        <v>41</v>
      </c>
      <c r="B31" s="38">
        <v>14.34</v>
      </c>
      <c r="C31" s="6">
        <v>122</v>
      </c>
      <c r="D31" s="40">
        <f t="shared" si="0"/>
        <v>8.507670850767084</v>
      </c>
      <c r="E31" s="11"/>
      <c r="F31" s="11"/>
      <c r="G31" s="11"/>
      <c r="H31" s="11"/>
    </row>
    <row r="32" spans="1:8" ht="15">
      <c r="A32" s="48" t="s">
        <v>43</v>
      </c>
      <c r="B32" s="38">
        <v>22.32</v>
      </c>
      <c r="C32" s="6">
        <v>201</v>
      </c>
      <c r="D32" s="40">
        <f t="shared" si="0"/>
        <v>9.005376344086022</v>
      </c>
      <c r="E32" s="11"/>
      <c r="F32" s="11"/>
      <c r="G32" s="11"/>
      <c r="H32" s="11"/>
    </row>
    <row r="33" spans="1:8" ht="15">
      <c r="A33" s="29" t="s">
        <v>57</v>
      </c>
      <c r="B33" s="47">
        <v>12.17</v>
      </c>
      <c r="C33" s="29">
        <v>72</v>
      </c>
      <c r="D33" s="40">
        <f t="shared" si="0"/>
        <v>5.916187345932621</v>
      </c>
      <c r="E33" s="11"/>
      <c r="F33" s="11"/>
      <c r="G33" s="11"/>
      <c r="H33" s="11"/>
    </row>
    <row r="34" spans="1:8" ht="15">
      <c r="A34" s="29" t="s">
        <v>209</v>
      </c>
      <c r="B34" s="47">
        <v>80.53999999999999</v>
      </c>
      <c r="C34" s="29">
        <f>393+353</f>
        <v>746</v>
      </c>
      <c r="D34" s="35">
        <f t="shared" si="0"/>
        <v>9.262478271666254</v>
      </c>
      <c r="E34" s="11"/>
      <c r="F34" s="11"/>
      <c r="G34" s="11"/>
      <c r="H34" s="11"/>
    </row>
    <row r="35" ht="15">
      <c r="D35" s="49"/>
    </row>
    <row r="36" spans="1:8" ht="15">
      <c r="A36" s="295" t="s">
        <v>19</v>
      </c>
      <c r="B36" s="295"/>
      <c r="C36" s="295"/>
      <c r="D36" s="295"/>
      <c r="E36" s="295"/>
      <c r="F36" s="295"/>
      <c r="G36" s="295"/>
      <c r="H36" s="295"/>
    </row>
    <row r="37" spans="1:8" ht="15">
      <c r="A37" s="297" t="s">
        <v>58</v>
      </c>
      <c r="B37" s="297"/>
      <c r="C37" s="297"/>
      <c r="D37" s="297"/>
      <c r="E37" s="297"/>
      <c r="F37" s="297"/>
      <c r="G37" s="297"/>
      <c r="H37" s="297"/>
    </row>
    <row r="38" spans="1:8" ht="15">
      <c r="A38" s="297" t="s">
        <v>59</v>
      </c>
      <c r="B38" s="297"/>
      <c r="C38" s="297"/>
      <c r="D38" s="297"/>
      <c r="E38" s="297"/>
      <c r="F38" s="297"/>
      <c r="G38" s="297"/>
      <c r="H38" s="297"/>
    </row>
    <row r="39" spans="1:8" ht="15">
      <c r="A39" s="297" t="s">
        <v>60</v>
      </c>
      <c r="B39" s="297"/>
      <c r="C39" s="297"/>
      <c r="D39" s="297"/>
      <c r="E39" s="297"/>
      <c r="F39" s="297"/>
      <c r="G39" s="297"/>
      <c r="H39" s="297"/>
    </row>
    <row r="41" spans="1:8" ht="15">
      <c r="A41" s="387" t="s">
        <v>259</v>
      </c>
      <c r="B41" s="387"/>
      <c r="C41" s="387"/>
      <c r="D41" s="387"/>
      <c r="E41" s="387"/>
      <c r="F41" s="387"/>
      <c r="G41" s="387"/>
      <c r="H41" s="387"/>
    </row>
    <row r="42" spans="1:8" ht="15">
      <c r="A42" s="307" t="s">
        <v>261</v>
      </c>
      <c r="B42" s="307"/>
      <c r="C42" s="307"/>
      <c r="D42" s="307"/>
      <c r="E42" s="307"/>
      <c r="F42" s="307"/>
      <c r="G42" s="307"/>
      <c r="H42" s="307"/>
    </row>
    <row r="43" spans="1:8" ht="30" customHeight="1">
      <c r="A43" s="305" t="s">
        <v>268</v>
      </c>
      <c r="B43" s="306"/>
      <c r="C43" s="306"/>
      <c r="D43" s="306"/>
      <c r="E43" s="306"/>
      <c r="F43" s="306"/>
      <c r="G43" s="306"/>
      <c r="H43" s="306"/>
    </row>
  </sheetData>
  <sheetProtection/>
  <mergeCells count="13">
    <mergeCell ref="A41:H41"/>
    <mergeCell ref="A42:H42"/>
    <mergeCell ref="A43:H43"/>
    <mergeCell ref="B4:D4"/>
    <mergeCell ref="A37:H37"/>
    <mergeCell ref="A38:H38"/>
    <mergeCell ref="A39:H39"/>
    <mergeCell ref="A1:H1"/>
    <mergeCell ref="A2:H2"/>
    <mergeCell ref="B5:D5"/>
    <mergeCell ref="E5:H5"/>
    <mergeCell ref="A36:H36"/>
    <mergeCell ref="A3:H3"/>
  </mergeCells>
  <printOptions/>
  <pageMargins left="0.7" right="0.7" top="0.787401575" bottom="0.787401575" header="0.3" footer="0.3"/>
  <pageSetup fitToHeight="0"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C13"/>
  <sheetViews>
    <sheetView zoomScalePageLayoutView="0" workbookViewId="0" topLeftCell="A1">
      <selection activeCell="A1" sqref="A1:C1"/>
    </sheetView>
  </sheetViews>
  <sheetFormatPr defaultColWidth="11.421875" defaultRowHeight="15"/>
  <cols>
    <col min="1" max="1" width="30.7109375" style="0" customWidth="1"/>
    <col min="2" max="3" width="25.57421875" style="0" customWidth="1"/>
  </cols>
  <sheetData>
    <row r="1" spans="1:3" ht="15.75">
      <c r="A1" s="290" t="s">
        <v>61</v>
      </c>
      <c r="B1" s="290"/>
      <c r="C1" s="290"/>
    </row>
    <row r="2" spans="1:3" ht="15">
      <c r="A2" s="295" t="s">
        <v>203</v>
      </c>
      <c r="B2" s="295"/>
      <c r="C2" s="295"/>
    </row>
    <row r="3" spans="1:3" ht="15">
      <c r="A3" s="294" t="s">
        <v>62</v>
      </c>
      <c r="B3" s="294"/>
      <c r="C3" s="294"/>
    </row>
    <row r="4" spans="1:3" ht="15">
      <c r="A4" s="15"/>
      <c r="B4" s="312" t="s">
        <v>63</v>
      </c>
      <c r="C4" s="312"/>
    </row>
    <row r="5" spans="1:3" ht="15">
      <c r="A5" s="15"/>
      <c r="B5" s="50" t="s">
        <v>197</v>
      </c>
      <c r="C5" s="51" t="s">
        <v>64</v>
      </c>
    </row>
    <row r="6" spans="1:3" ht="15">
      <c r="A6" s="182" t="s">
        <v>36</v>
      </c>
      <c r="B6" s="19">
        <v>48.34437086092716</v>
      </c>
      <c r="C6" s="218">
        <v>40.4</v>
      </c>
    </row>
    <row r="7" spans="1:3" ht="15">
      <c r="A7" s="1" t="s">
        <v>65</v>
      </c>
      <c r="B7" s="52">
        <v>50.549450549450555</v>
      </c>
      <c r="C7" s="44">
        <v>37</v>
      </c>
    </row>
    <row r="8" spans="1:3" ht="15">
      <c r="A8" s="53" t="s">
        <v>50</v>
      </c>
      <c r="B8" s="54">
        <v>87.5</v>
      </c>
      <c r="C8" s="55"/>
    </row>
    <row r="9" spans="1:3" ht="15">
      <c r="A9" s="37" t="s">
        <v>51</v>
      </c>
      <c r="B9" s="56">
        <v>35.8974358974359</v>
      </c>
      <c r="C9" s="57"/>
    </row>
    <row r="10" spans="1:3" ht="15">
      <c r="A10" s="37" t="s">
        <v>52</v>
      </c>
      <c r="B10" s="56">
        <v>20</v>
      </c>
      <c r="C10" s="57"/>
    </row>
    <row r="11" spans="1:3" ht="15">
      <c r="A11" s="43"/>
      <c r="B11" s="43"/>
      <c r="C11" s="58"/>
    </row>
    <row r="12" spans="1:3" ht="15">
      <c r="A12" s="14" t="s">
        <v>19</v>
      </c>
      <c r="B12" s="15"/>
      <c r="C12" s="15"/>
    </row>
    <row r="13" spans="1:3" ht="38.25" customHeight="1">
      <c r="A13" s="313" t="s">
        <v>66</v>
      </c>
      <c r="B13" s="313"/>
      <c r="C13" s="313"/>
    </row>
  </sheetData>
  <sheetProtection/>
  <mergeCells count="5">
    <mergeCell ref="A1:C1"/>
    <mergeCell ref="A2:C2"/>
    <mergeCell ref="B4:C4"/>
    <mergeCell ref="A13:C13"/>
    <mergeCell ref="A3:C3"/>
  </mergeCells>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H15"/>
  <sheetViews>
    <sheetView zoomScalePageLayoutView="0" workbookViewId="0" topLeftCell="A1">
      <selection activeCell="A1" sqref="A1:G1"/>
    </sheetView>
  </sheetViews>
  <sheetFormatPr defaultColWidth="11.421875" defaultRowHeight="15"/>
  <cols>
    <col min="5" max="5" width="7.28125" style="0" customWidth="1"/>
    <col min="7" max="7" width="14.140625" style="0" bestFit="1" customWidth="1"/>
  </cols>
  <sheetData>
    <row r="1" spans="1:8" ht="33" customHeight="1">
      <c r="A1" s="291" t="s">
        <v>210</v>
      </c>
      <c r="B1" s="297"/>
      <c r="C1" s="297"/>
      <c r="D1" s="297"/>
      <c r="E1" s="297"/>
      <c r="F1" s="297"/>
      <c r="G1" s="297"/>
      <c r="H1" s="67"/>
    </row>
    <row r="2" spans="1:8" ht="15">
      <c r="A2" s="292" t="s">
        <v>205</v>
      </c>
      <c r="B2" s="292"/>
      <c r="C2" s="292"/>
      <c r="D2" s="292"/>
      <c r="E2" s="292"/>
      <c r="F2" s="292"/>
      <c r="G2" s="292"/>
      <c r="H2" s="15"/>
    </row>
    <row r="3" spans="1:8" ht="15">
      <c r="A3" s="294" t="s">
        <v>67</v>
      </c>
      <c r="B3" s="294"/>
      <c r="C3" s="294"/>
      <c r="D3" s="294"/>
      <c r="E3" s="294"/>
      <c r="F3" s="294"/>
      <c r="G3" s="294"/>
      <c r="H3" s="15"/>
    </row>
    <row r="4" spans="1:8" ht="15">
      <c r="A4" s="1"/>
      <c r="B4" s="8" t="s">
        <v>68</v>
      </c>
      <c r="C4" s="8" t="s">
        <v>32</v>
      </c>
      <c r="D4" s="8" t="s">
        <v>33</v>
      </c>
      <c r="E4" s="8" t="s">
        <v>34</v>
      </c>
      <c r="F4" s="8" t="s">
        <v>35</v>
      </c>
      <c r="G4" s="8" t="s">
        <v>69</v>
      </c>
      <c r="H4" s="15"/>
    </row>
    <row r="5" spans="1:8" ht="15">
      <c r="A5" s="59">
        <v>2013</v>
      </c>
      <c r="B5" s="60">
        <v>2</v>
      </c>
      <c r="C5" s="61" t="s">
        <v>70</v>
      </c>
      <c r="D5" s="9">
        <v>1.1</v>
      </c>
      <c r="E5" s="176">
        <v>1.3</v>
      </c>
      <c r="F5" s="61">
        <v>2.5</v>
      </c>
      <c r="G5" s="9">
        <v>1.6</v>
      </c>
      <c r="H5" s="15"/>
    </row>
    <row r="6" spans="1:8" ht="15">
      <c r="A6" s="17">
        <v>2014</v>
      </c>
      <c r="B6" s="62">
        <v>2</v>
      </c>
      <c r="C6" s="63" t="s">
        <v>70</v>
      </c>
      <c r="D6" s="36">
        <v>1.1</v>
      </c>
      <c r="E6" s="36">
        <v>1.3</v>
      </c>
      <c r="F6" s="36">
        <v>2.5</v>
      </c>
      <c r="G6" s="36">
        <v>1.6</v>
      </c>
      <c r="H6" s="15"/>
    </row>
    <row r="7" spans="1:8" ht="15">
      <c r="A7" s="15">
        <v>2015</v>
      </c>
      <c r="B7" s="62">
        <v>2</v>
      </c>
      <c r="C7" s="63" t="s">
        <v>70</v>
      </c>
      <c r="D7" s="15">
        <v>1.1</v>
      </c>
      <c r="E7" s="36">
        <v>1.3</v>
      </c>
      <c r="F7" s="15">
        <v>2.6</v>
      </c>
      <c r="G7" s="64">
        <v>1.6</v>
      </c>
      <c r="H7" s="15"/>
    </row>
    <row r="8" spans="1:7" ht="15">
      <c r="A8">
        <v>2016</v>
      </c>
      <c r="B8" s="219">
        <v>2</v>
      </c>
      <c r="C8" s="63" t="s">
        <v>70</v>
      </c>
      <c r="D8" s="217">
        <v>1.1</v>
      </c>
      <c r="E8" s="63" t="s">
        <v>70</v>
      </c>
      <c r="F8" s="63">
        <v>2.6</v>
      </c>
      <c r="G8" s="63" t="s">
        <v>70</v>
      </c>
    </row>
    <row r="9" spans="5:7" ht="15">
      <c r="E9" s="63"/>
      <c r="F9" s="63"/>
      <c r="G9" s="63"/>
    </row>
    <row r="10" spans="1:7" ht="15">
      <c r="A10" s="307" t="s">
        <v>258</v>
      </c>
      <c r="B10" s="307"/>
      <c r="C10" s="307"/>
      <c r="D10" s="307"/>
      <c r="E10" s="307"/>
      <c r="F10" s="307"/>
      <c r="G10" s="307"/>
    </row>
    <row r="11" spans="1:7" ht="30" customHeight="1">
      <c r="A11" s="305" t="s">
        <v>264</v>
      </c>
      <c r="B11" s="305"/>
      <c r="C11" s="305"/>
      <c r="D11" s="305"/>
      <c r="E11" s="305"/>
      <c r="F11" s="305"/>
      <c r="G11" s="305"/>
    </row>
    <row r="15" ht="15">
      <c r="A15" s="174"/>
    </row>
  </sheetData>
  <sheetProtection/>
  <mergeCells count="5">
    <mergeCell ref="A2:G2"/>
    <mergeCell ref="A1:G1"/>
    <mergeCell ref="A3:G3"/>
    <mergeCell ref="A10:G10"/>
    <mergeCell ref="A11:G11"/>
  </mergeCells>
  <printOptions/>
  <pageMargins left="0.7" right="0.7" top="0.787401575" bottom="0.7874015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H14"/>
  <sheetViews>
    <sheetView zoomScalePageLayoutView="0" workbookViewId="0" topLeftCell="A1">
      <selection activeCell="A1" sqref="A1:H1"/>
    </sheetView>
  </sheetViews>
  <sheetFormatPr defaultColWidth="11.421875" defaultRowHeight="15"/>
  <cols>
    <col min="7" max="7" width="14.7109375" style="0" bestFit="1" customWidth="1"/>
  </cols>
  <sheetData>
    <row r="1" spans="1:8" ht="30.75" customHeight="1">
      <c r="A1" s="291" t="s">
        <v>71</v>
      </c>
      <c r="B1" s="291"/>
      <c r="C1" s="291"/>
      <c r="D1" s="291"/>
      <c r="E1" s="291"/>
      <c r="F1" s="291"/>
      <c r="G1" s="291"/>
      <c r="H1" s="291"/>
    </row>
    <row r="2" spans="1:8" ht="15">
      <c r="A2" s="292" t="s">
        <v>205</v>
      </c>
      <c r="B2" s="292"/>
      <c r="C2" s="292"/>
      <c r="D2" s="292"/>
      <c r="E2" s="292"/>
      <c r="F2" s="292"/>
      <c r="G2" s="292"/>
      <c r="H2" s="15"/>
    </row>
    <row r="3" spans="1:8" ht="15">
      <c r="A3" s="294" t="s">
        <v>72</v>
      </c>
      <c r="B3" s="294"/>
      <c r="C3" s="294"/>
      <c r="D3" s="294"/>
      <c r="E3" s="294"/>
      <c r="F3" s="294"/>
      <c r="G3" s="294"/>
      <c r="H3" s="15"/>
    </row>
    <row r="4" spans="1:8" ht="15">
      <c r="A4" s="1"/>
      <c r="B4" s="8" t="s">
        <v>68</v>
      </c>
      <c r="C4" s="8" t="s">
        <v>32</v>
      </c>
      <c r="D4" s="8" t="s">
        <v>33</v>
      </c>
      <c r="E4" s="8" t="s">
        <v>34</v>
      </c>
      <c r="F4" s="8" t="s">
        <v>35</v>
      </c>
      <c r="G4" s="8" t="s">
        <v>69</v>
      </c>
      <c r="H4" s="15"/>
    </row>
    <row r="5" spans="1:8" ht="15">
      <c r="A5" s="59">
        <v>2013</v>
      </c>
      <c r="B5" s="60">
        <v>97.2</v>
      </c>
      <c r="C5" s="61" t="s">
        <v>70</v>
      </c>
      <c r="D5" s="9">
        <v>9.6</v>
      </c>
      <c r="E5" s="61">
        <v>37.1</v>
      </c>
      <c r="F5" s="9">
        <v>100</v>
      </c>
      <c r="G5" s="9">
        <v>58.4</v>
      </c>
      <c r="H5" s="15"/>
    </row>
    <row r="6" spans="1:8" ht="15">
      <c r="A6" s="15">
        <v>2014</v>
      </c>
      <c r="B6" s="62">
        <v>100</v>
      </c>
      <c r="C6" s="65" t="s">
        <v>70</v>
      </c>
      <c r="D6" s="15">
        <v>9.5</v>
      </c>
      <c r="E6" s="65">
        <v>39.1</v>
      </c>
      <c r="F6" s="36">
        <v>100</v>
      </c>
      <c r="G6" s="65">
        <v>59.7</v>
      </c>
      <c r="H6" s="15"/>
    </row>
    <row r="7" spans="1:7" s="15" customFormat="1" ht="15">
      <c r="A7" s="15">
        <v>2015</v>
      </c>
      <c r="B7" s="62">
        <v>100</v>
      </c>
      <c r="C7" s="65" t="s">
        <v>70</v>
      </c>
      <c r="D7" s="15">
        <v>8.8</v>
      </c>
      <c r="E7" s="65">
        <v>34.5</v>
      </c>
      <c r="F7" s="36">
        <v>100</v>
      </c>
      <c r="G7" s="65">
        <v>58.8</v>
      </c>
    </row>
    <row r="8" spans="1:7" s="174" customFormat="1" ht="15">
      <c r="A8" s="174">
        <v>2016</v>
      </c>
      <c r="B8" s="62">
        <v>100</v>
      </c>
      <c r="C8" s="65" t="s">
        <v>70</v>
      </c>
      <c r="D8" s="174">
        <v>8.5</v>
      </c>
      <c r="E8" s="65" t="s">
        <v>70</v>
      </c>
      <c r="F8" s="233">
        <v>100</v>
      </c>
      <c r="G8" s="65" t="s">
        <v>70</v>
      </c>
    </row>
    <row r="9" spans="1:8" ht="15">
      <c r="A9" s="295"/>
      <c r="B9" s="295"/>
      <c r="C9" s="295"/>
      <c r="D9" s="295"/>
      <c r="E9" s="295"/>
      <c r="F9" s="295"/>
      <c r="G9" s="295"/>
      <c r="H9" s="15"/>
    </row>
    <row r="10" spans="1:8" ht="15">
      <c r="A10" s="314" t="s">
        <v>19</v>
      </c>
      <c r="B10" s="315"/>
      <c r="C10" s="315"/>
      <c r="D10" s="315"/>
      <c r="E10" s="315"/>
      <c r="F10" s="315"/>
      <c r="G10" s="315"/>
      <c r="H10" s="15"/>
    </row>
    <row r="11" spans="1:8" ht="51.75" customHeight="1">
      <c r="A11" s="296" t="s">
        <v>73</v>
      </c>
      <c r="B11" s="296"/>
      <c r="C11" s="296"/>
      <c r="D11" s="296"/>
      <c r="E11" s="296"/>
      <c r="F11" s="296"/>
      <c r="G11" s="296"/>
      <c r="H11" s="296"/>
    </row>
    <row r="13" spans="1:7" ht="15">
      <c r="A13" s="387" t="s">
        <v>258</v>
      </c>
      <c r="B13" s="387"/>
      <c r="C13" s="387"/>
      <c r="D13" s="387"/>
      <c r="E13" s="387"/>
      <c r="F13" s="387"/>
      <c r="G13" s="387"/>
    </row>
    <row r="14" spans="1:7" ht="30" customHeight="1">
      <c r="A14" s="305" t="s">
        <v>264</v>
      </c>
      <c r="B14" s="305"/>
      <c r="C14" s="305"/>
      <c r="D14" s="305"/>
      <c r="E14" s="305"/>
      <c r="F14" s="305"/>
      <c r="G14" s="305"/>
    </row>
  </sheetData>
  <sheetProtection/>
  <mergeCells count="8">
    <mergeCell ref="A14:G14"/>
    <mergeCell ref="A13:G13"/>
    <mergeCell ref="A1:H1"/>
    <mergeCell ref="A2:G2"/>
    <mergeCell ref="A10:G10"/>
    <mergeCell ref="A9:G9"/>
    <mergeCell ref="A11:H11"/>
    <mergeCell ref="A3:G3"/>
  </mergeCells>
  <printOptions/>
  <pageMargins left="0.7" right="0.7" top="0.787401575" bottom="0.787401575" header="0.3" footer="0.3"/>
  <pageSetup fitToHeight="0" fitToWidth="1"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G14"/>
  <sheetViews>
    <sheetView zoomScalePageLayoutView="0" workbookViewId="0" topLeftCell="A1">
      <selection activeCell="A1" sqref="A1:F1"/>
    </sheetView>
  </sheetViews>
  <sheetFormatPr defaultColWidth="11.57421875" defaultRowHeight="15"/>
  <cols>
    <col min="1" max="16384" width="11.57421875" style="174" customWidth="1"/>
  </cols>
  <sheetData>
    <row r="1" spans="1:7" ht="33.75" customHeight="1">
      <c r="A1" s="291" t="s">
        <v>226</v>
      </c>
      <c r="B1" s="297"/>
      <c r="C1" s="297"/>
      <c r="D1" s="297"/>
      <c r="E1" s="297"/>
      <c r="F1" s="297"/>
      <c r="G1" s="193"/>
    </row>
    <row r="2" spans="1:6" ht="15">
      <c r="A2" s="292" t="s">
        <v>205</v>
      </c>
      <c r="B2" s="292"/>
      <c r="C2" s="292"/>
      <c r="D2" s="292"/>
      <c r="E2" s="292"/>
      <c r="F2" s="292"/>
    </row>
    <row r="3" spans="1:6" ht="15">
      <c r="A3" s="294" t="s">
        <v>74</v>
      </c>
      <c r="B3" s="293"/>
      <c r="C3" s="293"/>
      <c r="D3" s="293"/>
      <c r="E3" s="293"/>
      <c r="F3" s="293"/>
    </row>
    <row r="4" spans="1:6" ht="15">
      <c r="A4" s="1" t="s">
        <v>188</v>
      </c>
      <c r="B4" s="8" t="s">
        <v>68</v>
      </c>
      <c r="C4" s="8" t="s">
        <v>32</v>
      </c>
      <c r="D4" s="8" t="s">
        <v>33</v>
      </c>
      <c r="E4" s="8" t="s">
        <v>34</v>
      </c>
      <c r="F4" s="8" t="s">
        <v>35</v>
      </c>
    </row>
    <row r="5" spans="1:6" ht="15">
      <c r="A5" s="59">
        <v>2013</v>
      </c>
      <c r="B5" s="60">
        <v>85.8</v>
      </c>
      <c r="C5" s="61">
        <v>84.6</v>
      </c>
      <c r="D5" s="176">
        <v>74</v>
      </c>
      <c r="E5" s="61">
        <v>85</v>
      </c>
      <c r="F5" s="176">
        <v>72</v>
      </c>
    </row>
    <row r="6" spans="1:6" ht="15">
      <c r="A6" s="17">
        <v>2014</v>
      </c>
      <c r="B6" s="62">
        <v>82.9</v>
      </c>
      <c r="C6" s="63">
        <v>84.3</v>
      </c>
      <c r="D6" s="36">
        <v>74.2</v>
      </c>
      <c r="E6" s="63">
        <v>85.1</v>
      </c>
      <c r="F6" s="36">
        <v>70.6</v>
      </c>
    </row>
    <row r="7" spans="1:6" ht="15">
      <c r="A7" s="174">
        <v>2015</v>
      </c>
      <c r="B7" s="62">
        <v>80.8</v>
      </c>
      <c r="C7" s="65">
        <v>84.5</v>
      </c>
      <c r="D7" s="11">
        <v>75</v>
      </c>
      <c r="E7" s="65">
        <v>82.9</v>
      </c>
      <c r="F7" s="174">
        <v>68.6</v>
      </c>
    </row>
    <row r="8" spans="1:6" ht="15">
      <c r="A8" s="174">
        <v>2016</v>
      </c>
      <c r="B8" s="62">
        <v>84.6</v>
      </c>
      <c r="C8" s="65">
        <v>83.7</v>
      </c>
      <c r="D8" s="65">
        <v>73.4</v>
      </c>
      <c r="E8" s="65" t="s">
        <v>70</v>
      </c>
      <c r="F8" s="65" t="s">
        <v>70</v>
      </c>
    </row>
    <row r="10" spans="1:6" ht="15">
      <c r="A10" s="292" t="s">
        <v>19</v>
      </c>
      <c r="B10" s="293"/>
      <c r="C10" s="293"/>
      <c r="D10" s="293"/>
      <c r="E10" s="293"/>
      <c r="F10" s="293"/>
    </row>
    <row r="11" spans="1:6" ht="54.75" customHeight="1">
      <c r="A11" s="316" t="s">
        <v>227</v>
      </c>
      <c r="B11" s="317"/>
      <c r="C11" s="317"/>
      <c r="D11" s="317"/>
      <c r="E11" s="317"/>
      <c r="F11" s="317"/>
    </row>
    <row r="13" spans="1:6" ht="15">
      <c r="A13" s="387" t="s">
        <v>258</v>
      </c>
      <c r="B13" s="387"/>
      <c r="C13" s="387"/>
      <c r="D13" s="387"/>
      <c r="E13" s="387"/>
      <c r="F13" s="387"/>
    </row>
    <row r="14" spans="1:6" ht="30" customHeight="1">
      <c r="A14" s="305" t="s">
        <v>267</v>
      </c>
      <c r="B14" s="306"/>
      <c r="C14" s="306"/>
      <c r="D14" s="306"/>
      <c r="E14" s="306"/>
      <c r="F14" s="306"/>
    </row>
  </sheetData>
  <sheetProtection/>
  <mergeCells count="7">
    <mergeCell ref="A2:F2"/>
    <mergeCell ref="A10:F10"/>
    <mergeCell ref="A11:F11"/>
    <mergeCell ref="A3:F3"/>
    <mergeCell ref="A1:F1"/>
    <mergeCell ref="A14:F14"/>
    <mergeCell ref="A13:F13"/>
  </mergeCells>
  <printOptions/>
  <pageMargins left="0.7" right="0.7" top="0.787401575" bottom="0.787401575" header="0.3" footer="0.3"/>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 Liechtenstein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Frick Franziska</dc:creator>
  <cp:keywords/>
  <dc:description/>
  <cp:lastModifiedBy>Beusch Florian</cp:lastModifiedBy>
  <cp:lastPrinted>2018-02-06T10:44:36Z</cp:lastPrinted>
  <dcterms:created xsi:type="dcterms:W3CDTF">2016-12-14T15:21:28Z</dcterms:created>
  <dcterms:modified xsi:type="dcterms:W3CDTF">2018-02-27T07:48:55Z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