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40" yWindow="0" windowWidth="15255" windowHeight="14460" tabRatio="951" activeTab="0"/>
  </bookViews>
  <sheets>
    <sheet name="Titel" sheetId="1" r:id="rId1"/>
    <sheet name="Tab_9_1_1" sheetId="2" r:id="rId2"/>
    <sheet name="Tab_9_1_2" sheetId="3" r:id="rId3"/>
    <sheet name="Tab_9_1_3" sheetId="4" r:id="rId4"/>
    <sheet name="Tab_9_1_4" sheetId="5" r:id="rId5"/>
    <sheet name="Tab_9_2" sheetId="6" r:id="rId6"/>
    <sheet name="Tab_9_3_1" sheetId="7" r:id="rId7"/>
    <sheet name="Tab_9_3_2" sheetId="8" r:id="rId8"/>
    <sheet name="Tab_9_3_3" sheetId="9" r:id="rId9"/>
    <sheet name="Tab_9_4_1" sheetId="10" r:id="rId10"/>
    <sheet name="Tab_9_4_2" sheetId="11" r:id="rId11"/>
    <sheet name="Tab_9_4_3" sheetId="12" r:id="rId12"/>
    <sheet name="Tab_9_4_4" sheetId="13" r:id="rId13"/>
    <sheet name="Tab_9_4_5" sheetId="14" r:id="rId14"/>
    <sheet name="Tab_9_4_6" sheetId="15" r:id="rId15"/>
    <sheet name="Tab_9_4_7" sheetId="16" r:id="rId16"/>
    <sheet name="Tab_9_4_8" sheetId="17" r:id="rId17"/>
    <sheet name="Tab_9_5_1" sheetId="18" r:id="rId18"/>
    <sheet name="Tab_9_5_2" sheetId="19" r:id="rId19"/>
    <sheet name="Tab_9_6_1" sheetId="20" r:id="rId20"/>
    <sheet name="Tab_9_6_2" sheetId="21" r:id="rId21"/>
    <sheet name="Tab_9_6_3" sheetId="22" r:id="rId22"/>
    <sheet name="Tab_9_6_4" sheetId="23" r:id="rId23"/>
    <sheet name="Tab_9_6_5" sheetId="24" r:id="rId24"/>
    <sheet name="Tab_9_6_6" sheetId="25" r:id="rId25"/>
    <sheet name="Tab_9_7_1" sheetId="26" r:id="rId26"/>
    <sheet name="Tab_9_7_2" sheetId="27" r:id="rId27"/>
    <sheet name="Tab_9_7_3" sheetId="28" r:id="rId28"/>
  </sheets>
  <definedNames>
    <definedName name="_xlnm.Print_Area" localSheetId="1">'Tab_9_1_1'!$A$1:$I$44</definedName>
    <definedName name="_xlnm.Print_Area" localSheetId="2">'Tab_9_1_2'!$A$1:$F$20</definedName>
    <definedName name="_xlnm.Print_Area" localSheetId="3">'Tab_9_1_3'!$A$1:$I$23</definedName>
    <definedName name="_xlnm.Print_Area" localSheetId="4">'Tab_9_1_4'!$A$1:$J$24</definedName>
    <definedName name="_xlnm.Print_Area" localSheetId="5">'Tab_9_2'!$A$1:$H$37</definedName>
    <definedName name="_xlnm.Print_Area" localSheetId="6">'Tab_9_3_1'!$A$1:$L$19</definedName>
    <definedName name="_xlnm.Print_Area" localSheetId="7">'Tab_9_3_2'!$A$1:$S$22</definedName>
    <definedName name="_xlnm.Print_Area" localSheetId="8">'Tab_9_3_3'!$A$1:$M$20</definedName>
    <definedName name="_xlnm.Print_Area" localSheetId="9">'Tab_9_4_1'!$A$1:$H$22</definedName>
    <definedName name="_xlnm.Print_Area" localSheetId="10">'Tab_9_4_2'!$A$1:$H$22</definedName>
    <definedName name="_xlnm.Print_Area" localSheetId="11">'Tab_9_4_3'!$A$1:$H$19</definedName>
    <definedName name="_xlnm.Print_Area" localSheetId="12">'Tab_9_4_4'!$A$1:$L$19</definedName>
    <definedName name="_xlnm.Print_Area" localSheetId="13">'Tab_9_4_5'!$A$1:$I$21</definedName>
    <definedName name="_xlnm.Print_Area" localSheetId="14">'Tab_9_4_6'!$A$1:$M$22</definedName>
    <definedName name="_xlnm.Print_Area" localSheetId="15">'Tab_9_4_7'!$A$1:$I$17</definedName>
    <definedName name="_xlnm.Print_Area" localSheetId="16">'Tab_9_4_8'!$A$1:$H$23</definedName>
    <definedName name="_xlnm.Print_Area" localSheetId="17">'Tab_9_5_1'!$A$1:$N$25</definedName>
    <definedName name="_xlnm.Print_Area" localSheetId="18">'Tab_9_5_2'!$A$1:$I$21</definedName>
    <definedName name="_xlnm.Print_Area" localSheetId="19">'Tab_9_6_1'!$A$1:$M$16</definedName>
    <definedName name="_xlnm.Print_Area" localSheetId="20">'Tab_9_6_2'!$A$1:$M$12</definedName>
    <definedName name="_xlnm.Print_Area" localSheetId="21">'Tab_9_6_3'!$A$1:$L$17</definedName>
    <definedName name="_xlnm.Print_Area" localSheetId="22">'Tab_9_6_4'!$A$1:$J$16</definedName>
    <definedName name="_xlnm.Print_Area" localSheetId="23">'Tab_9_6_5'!$A$1:$N$17</definedName>
    <definedName name="_xlnm.Print_Area" localSheetId="24">'Tab_9_6_6'!$A$1:$N$17</definedName>
    <definedName name="_xlnm.Print_Area" localSheetId="25">'Tab_9_7_1'!$A$1:$G$25</definedName>
    <definedName name="_xlnm.Print_Area" localSheetId="26">'Tab_9_7_2'!$A$1:$I$20</definedName>
    <definedName name="_xlnm.Print_Area" localSheetId="27">'Tab_9_7_3'!$A$1:$I$16</definedName>
    <definedName name="_xlnm.Print_Titles" localSheetId="19">'Tab_9_6_1'!$A:$A,'Tab_9_6_1'!$5:$6</definedName>
    <definedName name="_xlnm.Print_Titles" localSheetId="20">'Tab_9_6_2'!$A:$A,'Tab_9_6_2'!$4:$5</definedName>
    <definedName name="_xlnm.Print_Titles" localSheetId="21">'Tab_9_6_3'!$A:$A,'Tab_9_6_3'!$4:$4</definedName>
    <definedName name="_xlnm.Print_Titles" localSheetId="22">'Tab_9_6_4'!$A:$A,'Tab_9_6_4'!$4:$4</definedName>
  </definedNames>
  <calcPr fullCalcOnLoad="1"/>
</workbook>
</file>

<file path=xl/sharedStrings.xml><?xml version="1.0" encoding="utf-8"?>
<sst xmlns="http://schemas.openxmlformats.org/spreadsheetml/2006/main" count="864" uniqueCount="324">
  <si>
    <t>Gesamt</t>
  </si>
  <si>
    <t>übriges Personal</t>
  </si>
  <si>
    <t>Total</t>
  </si>
  <si>
    <t>Männer</t>
  </si>
  <si>
    <t>Frauen</t>
  </si>
  <si>
    <t>2009/10</t>
  </si>
  <si>
    <t>Erwachsenenbildung</t>
  </si>
  <si>
    <t>Kurse</t>
  </si>
  <si>
    <t>Lektionen</t>
  </si>
  <si>
    <t>9. Zeitreihen</t>
  </si>
  <si>
    <t>Gymnasiale Ausbildung</t>
  </si>
  <si>
    <t>2000/01</t>
  </si>
  <si>
    <t>1970/71</t>
  </si>
  <si>
    <t>Lehrjahr</t>
  </si>
  <si>
    <t>1.</t>
  </si>
  <si>
    <t>2.</t>
  </si>
  <si>
    <t>3.</t>
  </si>
  <si>
    <t>4.</t>
  </si>
  <si>
    <t>Andere</t>
  </si>
  <si>
    <t>Kunst, Musik, Pädagogik</t>
  </si>
  <si>
    <t>Recht</t>
  </si>
  <si>
    <t>2002/03</t>
  </si>
  <si>
    <t>Kunstschule</t>
  </si>
  <si>
    <t>9.3 Weiterbildung</t>
  </si>
  <si>
    <t>M</t>
  </si>
  <si>
    <t>F</t>
  </si>
  <si>
    <t>9.4 Abschlussprüfungen</t>
  </si>
  <si>
    <t>Übertritte von der Primarstufe in die Sekundarstufe I</t>
  </si>
  <si>
    <t>von den Primarschulen</t>
  </si>
  <si>
    <t>Oberschulen</t>
  </si>
  <si>
    <t>Gymnasium</t>
  </si>
  <si>
    <t>Kn</t>
  </si>
  <si>
    <t>Md</t>
  </si>
  <si>
    <t>9.5 Bildungsverläufe</t>
  </si>
  <si>
    <t>Gymnasien</t>
  </si>
  <si>
    <t>Freiwilliges 10. Schuljahr</t>
  </si>
  <si>
    <t>keine Ausbildung, unbekannte Lösung</t>
  </si>
  <si>
    <t>Sonderschule</t>
  </si>
  <si>
    <t>Tab. 9.6.1</t>
  </si>
  <si>
    <t>Tab. 9.6.2</t>
  </si>
  <si>
    <t>Assistenten und wiss. Mitarbeiter</t>
  </si>
  <si>
    <t>9.6 Schulpersonal</t>
  </si>
  <si>
    <t>9.2 Berufliche Ausbildung</t>
  </si>
  <si>
    <t>Lernende in Lehrbetrieben in Liechtenstein nach Lehrjahr</t>
  </si>
  <si>
    <t>Weiterbildungsaktivitäten an anderen Bildungsinstitutionen</t>
  </si>
  <si>
    <t>LI</t>
  </si>
  <si>
    <t>Übrige</t>
  </si>
  <si>
    <t>Staatsangehörigkeit</t>
  </si>
  <si>
    <t>Abschlüsse von Lernenden in Liechtenstein nach Geschlecht und Staatsangehörigkeit</t>
  </si>
  <si>
    <t>Tab. 9.6.3</t>
  </si>
  <si>
    <t>Schulpersonal an Universitäten nach Personalkategorie</t>
  </si>
  <si>
    <t>Öffentliche Ausgaben für Bildung</t>
  </si>
  <si>
    <t>Öffentliche Ausgaben für Bildung nach Ausgabenart</t>
  </si>
  <si>
    <t>Öffentliche Ausgaben für Bildung nach Schulstufe</t>
  </si>
  <si>
    <t>Lingua</t>
  </si>
  <si>
    <t>.</t>
  </si>
  <si>
    <t>*</t>
  </si>
  <si>
    <t xml:space="preserve"> .</t>
  </si>
  <si>
    <t>1990/91</t>
  </si>
  <si>
    <t>1991/92</t>
  </si>
  <si>
    <t>1992/93</t>
  </si>
  <si>
    <t>1993/94</t>
  </si>
  <si>
    <t>1994/95</t>
  </si>
  <si>
    <t>1995/96</t>
  </si>
  <si>
    <t>1996/97</t>
  </si>
  <si>
    <t>1997/98</t>
  </si>
  <si>
    <t>1998/99</t>
  </si>
  <si>
    <t>1999/00</t>
  </si>
  <si>
    <t>2001/02</t>
  </si>
  <si>
    <t>2003/04</t>
  </si>
  <si>
    <t>2004/05</t>
  </si>
  <si>
    <t>2005/06</t>
  </si>
  <si>
    <t>2006/07</t>
  </si>
  <si>
    <t>2007/08</t>
  </si>
  <si>
    <t>2008/09</t>
  </si>
  <si>
    <t>2010/11</t>
  </si>
  <si>
    <t>2002/03: Ab 2002/03 sind die Privatschulen mitberücksichtigt.</t>
  </si>
  <si>
    <t>1975/76</t>
  </si>
  <si>
    <t>1980/81</t>
  </si>
  <si>
    <t>1985/86</t>
  </si>
  <si>
    <t>Erwachsene</t>
  </si>
  <si>
    <t>Jugendliche</t>
  </si>
  <si>
    <t xml:space="preserve">Fächergruppen: Nur die am häufigsten gewählten Fächergruppen werden einzeln ausgewiesen. </t>
  </si>
  <si>
    <t>CH, AT, DE</t>
  </si>
  <si>
    <t>-</t>
  </si>
  <si>
    <t>Verkauf</t>
  </si>
  <si>
    <t>Erläuterung zur Tabelle:</t>
  </si>
  <si>
    <t>Tabelle 9.1.2</t>
  </si>
  <si>
    <t>Tabelle 9.1.3</t>
  </si>
  <si>
    <t>Tabelle 9.1.4</t>
  </si>
  <si>
    <t>Tabelle 9.2.1</t>
  </si>
  <si>
    <t>Tabelle 9.3.1</t>
  </si>
  <si>
    <t>Tabelle 9.3.2</t>
  </si>
  <si>
    <t>Tabelle 9.4.1</t>
  </si>
  <si>
    <t>Tabelle 9.4.3</t>
  </si>
  <si>
    <t>Tabelle 9.4.4</t>
  </si>
  <si>
    <t>Tabelle 9.4.5</t>
  </si>
  <si>
    <t>2011: Seit 2011 können die Maturaprüfungen auch an Privatschulen abgeschlossen werden. Diese Absolventen werden ebenfalls berücksichtigt.</t>
  </si>
  <si>
    <t>Tabelle 9.4.2</t>
  </si>
  <si>
    <t>Tabelle 9.4.6</t>
  </si>
  <si>
    <t>Tabelle 9.4.8</t>
  </si>
  <si>
    <t>Tabelle 9.5.1</t>
  </si>
  <si>
    <t>Tabelle 9.5.2</t>
  </si>
  <si>
    <t>Real-/Sekundarschulen</t>
  </si>
  <si>
    <t>Tabelle 9.4.7</t>
  </si>
  <si>
    <t>Primar-
schulen</t>
  </si>
  <si>
    <t>Kinder-
gärten</t>
  </si>
  <si>
    <t>Sonder-
schule</t>
  </si>
  <si>
    <t>Ober-
schulen</t>
  </si>
  <si>
    <t>Real-/
Sekundar-
schulen</t>
  </si>
  <si>
    <t>Freiwilliges
10. Schuljahr</t>
  </si>
  <si>
    <t>Anzahl
Veranstalter</t>
  </si>
  <si>
    <t>Neue
Sprachen</t>
  </si>
  <si>
    <t>Mathematik
und Natur-
wissenschaften</t>
  </si>
  <si>
    <t>Wirtschaft
und Recht</t>
  </si>
  <si>
    <t>Lehrkräfte-
ausbildung</t>
  </si>
  <si>
    <t>Architektur, 
Bau- und Planungswesen</t>
  </si>
  <si>
    <t>Wirtschaft und
Dienstleistungen</t>
  </si>
  <si>
    <t>Technik
und IT</t>
  </si>
  <si>
    <t>Geistes- und
Sozialwissen-
schaften</t>
  </si>
  <si>
    <t>Medizin und
Pharmazie</t>
  </si>
  <si>
    <t>Wirtschafts-
wissen-
schaften</t>
  </si>
  <si>
    <t>Technische
Wissen-
schaften</t>
  </si>
  <si>
    <t>Heilbe-
handlung</t>
  </si>
  <si>
    <t>Holzver-
arbeitung</t>
  </si>
  <si>
    <t>Organisation,
Verwaltung,
Büro, Dienst-
leistungskaufleute</t>
  </si>
  <si>
    <t>Technische
Berufe</t>
  </si>
  <si>
    <t>→</t>
  </si>
  <si>
    <t>Mittelschulen im Ausland</t>
  </si>
  <si>
    <t>Lehre,
Anlehre,
Vorlehre</t>
  </si>
  <si>
    <t>Praktikum, Sozialjahr, Sprach-
aufenthalt</t>
  </si>
  <si>
    <t>Sekundar-
stufe I</t>
  </si>
  <si>
    <t>Berufs-
bildung</t>
  </si>
  <si>
    <t>Tertiär-
stufe</t>
  </si>
  <si>
    <t>Quartär-
stufe</t>
  </si>
  <si>
    <t>Weitere
Ausgaben</t>
  </si>
  <si>
    <t xml:space="preserve">Erwachsenenbildung: Die Daten der Erwachsenenbildung beinhalten nur von der Stiftung Erwachsenenbildung geförderte Veranstalter. Da seit 2008 nur mehr gemeinnützige Institutionen unterstützt und andere Veranstalter nicht mehr berücksichtigt werden, sind die Angaben ab 2008 nur eingeschränkt mit den Vorjahren vergleichbar. </t>
  </si>
  <si>
    <t>Metall- und
Maschinen-
industrie</t>
  </si>
  <si>
    <t>Laufende
Ausgaben</t>
  </si>
  <si>
    <t>Personal-
aufwand</t>
  </si>
  <si>
    <t>Lehrkräfte</t>
  </si>
  <si>
    <t>Sach-
aufwand</t>
  </si>
  <si>
    <t>Übrige
laufende
Aufwendungen</t>
  </si>
  <si>
    <t>Investitions-
ausgaben</t>
  </si>
  <si>
    <t>Sekundar-
stufe II</t>
  </si>
  <si>
    <t>in Mio. CHF</t>
  </si>
  <si>
    <t>9.1 Allgemeine Ausbildung</t>
  </si>
  <si>
    <t>1960/61</t>
  </si>
  <si>
    <t>1965/66</t>
  </si>
  <si>
    <t>Tabelle 9.3.3</t>
  </si>
  <si>
    <t>Informatik</t>
  </si>
  <si>
    <t>Wirtschaft</t>
  </si>
  <si>
    <t>Teilnehmende</t>
  </si>
  <si>
    <t>Tabelle 9.1.1</t>
  </si>
  <si>
    <t>Praktikum: Die Kategorie wurde 2008 geändert; neu sind darin auch die Personen enthalten, die Brückenangebote und Praktika gewählt haben.</t>
  </si>
  <si>
    <t>Sonder-
schulen</t>
  </si>
  <si>
    <t>2011/12</t>
  </si>
  <si>
    <t>Total: Ab 2010/11 ist das Total der Studierenden deutlich höher, weil die Hochschule Liechtenstein als Universität anerkannt wurde.</t>
  </si>
  <si>
    <t>Liechtenstein (LBMS)</t>
  </si>
  <si>
    <t>Schweiz (bzb)</t>
  </si>
  <si>
    <t>CH</t>
  </si>
  <si>
    <t>AT</t>
  </si>
  <si>
    <t>Wohnsitz</t>
  </si>
  <si>
    <t>Total: Ab 2010 ist das Total der Absolventen deutlich tiefer, weil die Hochschule Liechtenstein als Universität anerkannt wurde.</t>
  </si>
  <si>
    <t>Öffentliche Schulen</t>
  </si>
  <si>
    <t>Private Schulen</t>
  </si>
  <si>
    <t>Schulleitung</t>
  </si>
  <si>
    <t>Lehrpersonal</t>
  </si>
  <si>
    <t>Schulpersonal</t>
  </si>
  <si>
    <t>Schulpersonal an öffentlichen und privaten Schulen</t>
  </si>
  <si>
    <t>Total (einfach)</t>
  </si>
  <si>
    <t>Total (mehrfach)</t>
  </si>
  <si>
    <t>Oberschule</t>
  </si>
  <si>
    <t>Realschule</t>
  </si>
  <si>
    <t>Total (einfach): Jede Person wurde nur einmal gezählt.</t>
  </si>
  <si>
    <t xml:space="preserve">Schulpersonal an öffentlichen und privaten Schulen nach Schulstufe </t>
  </si>
  <si>
    <t>Tab. 9.6.4</t>
  </si>
  <si>
    <t>Sekundarstufe I (private)</t>
  </si>
  <si>
    <t>Universität Liechtenstein</t>
  </si>
  <si>
    <t>Private Universität im Fürstentum Liechtenstein</t>
  </si>
  <si>
    <t>Tab. 9.6.5</t>
  </si>
  <si>
    <t xml:space="preserve">Erläuterung zur Tabelle: </t>
  </si>
  <si>
    <t>Tab. 9.6.6</t>
  </si>
  <si>
    <t>Tabelle 9.7.1</t>
  </si>
  <si>
    <t>Tabelle 9.7.2</t>
  </si>
  <si>
    <t>Tabelle 9.7.3</t>
  </si>
  <si>
    <t>9.7 Finanzen</t>
  </si>
  <si>
    <t>Abschlüsse in Liechtenstein auf der Sekundarstufe II (allgemeine Ausbildung) nach Geschlecht und Staatsangehörigkeit</t>
  </si>
  <si>
    <t>Abschlüsse in Liechtenstein auf der Sekundarstufe II (allgemeine Ausbildung) nach Profil</t>
  </si>
  <si>
    <t>Total (mehrfach): Personen, die auf mehreren Schulstufen tätig sind, wurden pro Stufe einmal gezählt.</t>
  </si>
  <si>
    <t>Anteil der
Bildungs-
ausgaben in % an den Gesamtausgaben</t>
  </si>
  <si>
    <t>Total: Ab 2010/11 ist das Total der Studierenden deutlich tiefer, weil die Hochschule Liechtenstein als Universität anerkannt wurde.</t>
  </si>
  <si>
    <t>Total: Ab 2010 ist das Total der Absolventen deutlich höher, weil die Hochschule Liechtenstein als Universität anerkannt wurde.</t>
  </si>
  <si>
    <t>Abschlüsse von Lernenden in Liechtenstein nach Bildungsfeld</t>
  </si>
  <si>
    <t>2012/13</t>
  </si>
  <si>
    <t>Liechtensteinische Musikschule</t>
  </si>
  <si>
    <t>Exakte und
Naturwissen
schaften</t>
  </si>
  <si>
    <t xml:space="preserve">Fachschulen, VollzeitschulenBerufsbildung </t>
  </si>
  <si>
    <t>Fachschulen: Die Kategorie wurde 2008 geändert und wird deshalb neu mit dem Begriff "Vollzeitschulen Berufsbildung" ergänzt.</t>
  </si>
  <si>
    <t>Gesamtausgaben
Land und
Gemeinden
in Mio. CHF</t>
  </si>
  <si>
    <t>Ausgaben
pro Einwohner
in CHF</t>
  </si>
  <si>
    <t>BNE
in Mio. CHF</t>
  </si>
  <si>
    <t>Sekundar-
stufe I (private)</t>
  </si>
  <si>
    <t>2013/14</t>
  </si>
  <si>
    <t>Gesundheit und Soziales</t>
  </si>
  <si>
    <t>Primarschule (inkl. Kindergarten)</t>
  </si>
  <si>
    <t xml:space="preserve">Primarschule (inkl. Kindergarten): Ab 2013/14 wird das Schulpersonal an Kindergärten und Primarschulen zusammengefasst. Die VZÄ der Vorjahre der Stufen Kindergarten und Primarschule wurden addiert. </t>
  </si>
  <si>
    <t>Primarschule (inkl. Kindergarten): Ab 2013/14 wird das Schulpersonal an Kindergärten und Primarschulen zusammengefasst. Die Angaben der Vorjahre wurden angepasst.</t>
  </si>
  <si>
    <t>Total: Studierende aus Liechtenstein an Fachhochschulen in Deutschland können nicht separat ausgewiesen werden und sind deshalb inkludiert.</t>
  </si>
  <si>
    <t>Soziale Arbeit</t>
  </si>
  <si>
    <t>Übertritte von Pflichtschulen in die berufliche Ausbildung und Weiterbildung</t>
  </si>
  <si>
    <r>
      <t xml:space="preserve">2013/14: Ab 2013/14 können Personen an öffentlichen Schulen nur mehr die Funktion Schulleitung </t>
    </r>
    <r>
      <rPr>
        <i/>
        <sz val="10"/>
        <rFont val="Arial"/>
        <family val="2"/>
      </rPr>
      <t>oder</t>
    </r>
    <r>
      <rPr>
        <sz val="10"/>
        <rFont val="Arial"/>
        <family val="2"/>
      </rPr>
      <t xml:space="preserve"> Lehrpersonal ausüben. Aus diesem Grund gibt es Verschiebungen zwischen den beiden Kategorien.</t>
    </r>
  </si>
  <si>
    <t>Gesamtausgaben
für Bildung
von Land und
Gemeinden in Mio. CHF</t>
  </si>
  <si>
    <t>Anteil
am BNE in %</t>
  </si>
  <si>
    <t>Schulkinder in Liechtenstein bis Sekundarstufe II</t>
  </si>
  <si>
    <t>Oberschulen: Bei den Oberschulen sind die Schulkinder der IKDaZ-Klasse dabei.</t>
  </si>
  <si>
    <t>Pflichtschulkinder im Ausland nach Schulstufe</t>
  </si>
  <si>
    <t>Total: Es wurden die Schulkinder öffentlicher Primarschulen berücksichtigt.</t>
  </si>
  <si>
    <t>2014/15</t>
  </si>
  <si>
    <t>Medien und Gestalten</t>
  </si>
  <si>
    <t>Technik und Naturwissenschaften</t>
  </si>
  <si>
    <t>Internationale Akademie für Philosophie im Fürstentum Liechtenstein</t>
  </si>
  <si>
    <t>Gymnasien (Sekundarstufe I und II)</t>
  </si>
  <si>
    <t>Total: Ab 2012/13 werden gemäss den Vorgaben von EUROSTAT In-Coming-Studierende an der Universität Liechtenstein nicht mehr gezählt.</t>
  </si>
  <si>
    <t>Prof.</t>
  </si>
  <si>
    <t>Admin. und techn. Personal</t>
  </si>
  <si>
    <t xml:space="preserve">Prof. </t>
  </si>
  <si>
    <t>Total: Studierende aus Liechtenstein an Fachhochschulen in Deutschland können nicht separat ausgewiesen werden und sind deshalb bei den Universitäten dabei (Tabelle 9.1.4).</t>
  </si>
  <si>
    <t>Sekundarstufe I und Sekundarstufe II: Ab 2014 wird das Frewillige 10. Schuljahr der Sekundarstufe II zugerechnet, vorher war es der Sekundarstufe I zugeteilt. Die Zeitreihe wurde entsprechend angepasst.</t>
  </si>
  <si>
    <t>Personal: Personen mit Beschäftigungsverhältnissen von weniger als 10% wurden bis 2013/14 nicht erhoben. Ab dem Studienjahr 2014/15 werden alle Angestellten berücksichtigt, die per 31.12. einen gültigen Arbeitsvertrag haben, unabhängig vom Ausmass des Beschäftigungsverhältnisses.</t>
  </si>
  <si>
    <t>Personal: Personen mit Beschäftigungsverhältnissen von weniger als 10% wurden bis 2013/14 nicht erhoben. Ab dem Studienjahr 2014/15 werden sie anteilsmässig pro Kalenderjahr berücksichtigt.</t>
  </si>
  <si>
    <t xml:space="preserve">Private Universität im Fürstentum Liechtenstein: Das Lehrprogramm der Privaten Universität im FL wird vollumfänglich durch Gastreferenten realisiert, die kein Anstellungsverhältnis haben und bis 2014/15 nicht erhoben wurden. Aus diesem Grund fehlt ein wesentlicher Teil der VZÄ bis 2013/14, weshalb kein Total berechnet wird. </t>
  </si>
  <si>
    <t xml:space="preserve">Private Universität im Fürstentum Liechtenstein: Das Lehrprogramm der Privaten Universität im FL wird vollumfänglich durch Gastreferenten realisiert, die bis 2014/15 nicht erhoben wurden. Aus diesem Grund fehlen zu einem wesentlichen Teil des Personals Angaben bis 2013/14, weshalb kein Total berechnet wird. </t>
  </si>
  <si>
    <t xml:space="preserve"> Erläuterung zur Tabelle:</t>
  </si>
  <si>
    <t>2015/16</t>
  </si>
  <si>
    <t>Lizenziat / Diplom</t>
  </si>
  <si>
    <t>Bachelor</t>
  </si>
  <si>
    <t>Master</t>
  </si>
  <si>
    <t>Doktorat</t>
  </si>
  <si>
    <t>Weiterbildung</t>
  </si>
  <si>
    <t>Geschlecht</t>
  </si>
  <si>
    <t>Studienstufe</t>
  </si>
  <si>
    <t xml:space="preserve">Weiterbildung: Erfasst werden Studierende in Lehrgängen mit mindestens 60 ETCS. </t>
  </si>
  <si>
    <t xml:space="preserve">Bachelor </t>
  </si>
  <si>
    <t>Nicht zuteilbar</t>
  </si>
  <si>
    <t>Weiterbildung: Erfasst werden Studierende in Lehrgängen mit mindestens 60 ETCS.</t>
  </si>
  <si>
    <t>Nicht zuteilbar: Für Studierende in Deutschland sind keine Angaben zur Studienstufe verfügbar. Sie werden deshalb in der Kategorie "nicht zuteilbar" geführt.</t>
  </si>
  <si>
    <t>2013 (ESVG 95)</t>
  </si>
  <si>
    <t>2013 (ESVG 2010)</t>
  </si>
  <si>
    <t xml:space="preserve">Oberschule: In der Oberschule ist das Lehrpersonal für die IKDaZ-Kinder enthalten. 2015/16 waren es mit 28 IKDaZ-Kindern überdurchschnittlich viele (2014/15: 13 IKDaZ-Kinder, 2013/14: 7 IKDaZ-Kinder). </t>
  </si>
  <si>
    <t>Weiterbildungslehrgänge</t>
  </si>
  <si>
    <t>Andere Abschlüsse</t>
  </si>
  <si>
    <t xml:space="preserve">Andere Abschlüsse: Medizinstudenten in den klinischen Semestern, Anwältinnen und Notarinnen, Gymnasiallehrerinnen, Eidg. Prüfung gemäss Medizinalberufgesetz. </t>
  </si>
  <si>
    <t>Total: Ab 2010 ist das Total der Absolventen tiefer, weil die Hochschule Liechtenstein als Universität anerkannt wurde.</t>
  </si>
  <si>
    <t>2009/10: Bei den Studierenden 2009/10 sind sechs Doktoranden und eine Doktorandin dabei. Diese waren an der Hochschule Liechtenstein immatrikuliert, die ein Jahr später als Universität anerkannt wurde.</t>
  </si>
  <si>
    <t xml:space="preserve">Universität Liechtenstein: Vor 2014/15 wurden die studentischen Mitarbeitenden komplett der Administration zugeteilt. Ab 2014/15 werden die studentischen Mitarbeitenden, die in den Lehrstühlen beschäftigt sind, den Assistenten und wissenschaftlichen Mitarbeitenden zugeordnet. Von den 34 studentischen Mitarbeitenden wurden 25 studentische Mitarbeitende neu zugeteilt.
</t>
  </si>
  <si>
    <t xml:space="preserve">Universität Liechtenstein: Vor 2014/15 wurden die studentischen Mitarbeitenden komplett der Administration zugeteilt. Ab 2014/15 werden die studentischen Mitarbeitenden, die in den Lehrstühlen beschäftigt sind, den Assistenten und wissenschaftlichen Mitarbeitenden zugeordnet.
</t>
  </si>
  <si>
    <t>Abschlüsse von Studierenden aus Liechtenstein an Universitäten nach Fachbereich (inkl. Weiterbildung)</t>
  </si>
  <si>
    <t>Schulpersonal an öffentlichen und privaten Schulen in VZÄ</t>
  </si>
  <si>
    <t>Gesundheit und Soziales: Ab 2013/14 wurde der Schwerpunkt Gesundheit in Gesundheit und Soziales umbenannt.</t>
  </si>
  <si>
    <t>Medien und Gestalten: Ab 2014/15 wurde der Schwerpunkt Gestalten in Medien und Gestalten umbenannt.</t>
  </si>
  <si>
    <t>Technik und Naturwissenschaften: Ab 2014/15 wurde der Schwerpunkt Technik in Technik und Naturwissenschaften umbenannt.</t>
  </si>
  <si>
    <t>Schulpersonal an öffentlichen und privaten Schulen nach Schulstufe in VZÄ</t>
  </si>
  <si>
    <t>Schulpersonal an Universitäten nach Personalkategorie in VZÄ</t>
  </si>
  <si>
    <t>Abschlüsse von Studierenden aus Liechtenstein an Fachhochschulen nach Fächergruppe (inkl. Weiterbildung)</t>
  </si>
  <si>
    <t>Studierende aus Liechtenstein an Fachhochschulen nach Studienstufe (inkl. Weiterbildung)</t>
  </si>
  <si>
    <t>Studierende aus Liechtenstein an Universitäten nach Studienstufe (inkl. Weiterbildung)</t>
  </si>
  <si>
    <t>ab dem Schuljahr 1960/61</t>
  </si>
  <si>
    <t>ab dem Schuljahr 2005/06</t>
  </si>
  <si>
    <t>ab dem Studienjahr 2005/06</t>
  </si>
  <si>
    <t>ab dem Lehrjahr 1970/71</t>
  </si>
  <si>
    <t>ab dem Kalenderjahr 2005</t>
  </si>
  <si>
    <t>ab dem Kalenderjahr 2004</t>
  </si>
  <si>
    <t>ab dem Kalenderjahr 2006</t>
  </si>
  <si>
    <t>ab dem Sommer 2002</t>
  </si>
  <si>
    <t>ab dem Schuljahr 2010/11</t>
  </si>
  <si>
    <t>ab dem Studienjahr 2010/11</t>
  </si>
  <si>
    <t>ab dem Rechnungsjahr 2004</t>
  </si>
  <si>
    <t>ab dem Rechnungsjahr 2009</t>
  </si>
  <si>
    <t>Abschlüsse von Studierenden aus Liechtenstein an Fachhochschulen 
nach Staatsangehörigkeit und Studienstufe (inkl. Weiterbildung)</t>
  </si>
  <si>
    <t>Abschlüsse von Studierenden aus Liechtenstein an Universitäten nach Staatsangehörigkeit und Studienstufe (inkl. Weiterbildung)</t>
  </si>
  <si>
    <t>Studierende an der Berufsmaturitätsschule Liechtenstein nach Schwerpunkt</t>
  </si>
  <si>
    <t>Berufsmaturitätsschule Liecht.</t>
  </si>
  <si>
    <t>2016/17</t>
  </si>
  <si>
    <t>Korrektur Mehrfach-anstellungen</t>
  </si>
  <si>
    <t xml:space="preserve">BNE in Mio.: Das aktuelle Jahr basiert auf einem provisorischen Wert aus der VGR und wird jeweils in der darauffolgenden Publikation mit dem definitiven Wert aktualisiert. </t>
  </si>
  <si>
    <t>Übriger Personalaufwand</t>
  </si>
  <si>
    <t>Übrige Dozierende</t>
  </si>
  <si>
    <t>Übrige
Dozierende</t>
  </si>
  <si>
    <t>Sonder- schule</t>
  </si>
  <si>
    <t>Studierende aus Liechtenstein an Berufsmaturitätsschulen</t>
  </si>
  <si>
    <t>2015: Die Werte der Quartärstufe und der weiteren Ausgaben wurden korrigiert.</t>
  </si>
  <si>
    <t>BNE in Mio. CHF, Anteil am BNE in %: Im Zuge der VGR Revision 2014 wurde die Berechnung des BNE auf das Europäische System Volkswirtschaftlicher Gesamtrechnungen (ESVG 2010) umgestellt. Die Berechnung gemäss ESVG 2010 erfolgte erstmals für das 2013. Die Umstellung führte im Referenzjahr 2013 zu einer Zunahme des BNE von 16.3%. Das BNE und der darauf basierende Kennwert sind daher ab 2013 nicht mit den Vorjahren vergleichbar.</t>
  </si>
  <si>
    <t xml:space="preserve">Quelle: </t>
  </si>
  <si>
    <t>Öffentliche Ausgaben: Stabsstelle Finanzen</t>
  </si>
  <si>
    <t>Bruttonationaleinkommen (BNE): Volkswirtschaftliche Gesamtrechnung</t>
  </si>
  <si>
    <t>Tab_9_1_1</t>
  </si>
  <si>
    <t>Tab_9_1_2</t>
  </si>
  <si>
    <t>Tab_9_1_3</t>
  </si>
  <si>
    <t>Tab_9_1_4</t>
  </si>
  <si>
    <t>Tab_9_2_1</t>
  </si>
  <si>
    <t>Studierende aus Liechtenstein an Berufsmittelschulen</t>
  </si>
  <si>
    <t>Tab_9_3_1</t>
  </si>
  <si>
    <t>Tab_9_3_2</t>
  </si>
  <si>
    <t>Tab_9_3_3</t>
  </si>
  <si>
    <t>Tab_9_4_1</t>
  </si>
  <si>
    <t>Tab_9_4_2</t>
  </si>
  <si>
    <t>Tab_9_4_3</t>
  </si>
  <si>
    <t>Tab_9_4_4</t>
  </si>
  <si>
    <t>Tab_9_4_5</t>
  </si>
  <si>
    <t>Tab_9_4_6</t>
  </si>
  <si>
    <t>Tab_9_4_7</t>
  </si>
  <si>
    <t>Tab_9_4_8</t>
  </si>
  <si>
    <t>Tab_9_5_1</t>
  </si>
  <si>
    <t>Tab_9_5_2</t>
  </si>
  <si>
    <t>Tab_9_6_1</t>
  </si>
  <si>
    <t>Tab_9_6_2</t>
  </si>
  <si>
    <t>Tab_9_6_3</t>
  </si>
  <si>
    <t>Tab_9_6_4</t>
  </si>
  <si>
    <t>Tab_9_6_5</t>
  </si>
  <si>
    <t>Tab_9_6_6</t>
  </si>
  <si>
    <t>Tab_9_7_1</t>
  </si>
  <si>
    <t>Tab_9_7_2</t>
  </si>
  <si>
    <t>Tab_9_7_3</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</si>
</sst>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numFmt numFmtId="172" formatCode="_ [$€-2]\ * #,##0.00_ ;_ [$€-2]\ * \-#,##0.00_ ;_ [$€-2]\ * &quot;-&quot;??_ "/>
    <numFmt numFmtId="173" formatCode="_ * ###0_ ;_ * \-###0_ ;_ * &quot;-&quot;_ ;_ @_ "/>
    <numFmt numFmtId="174" formatCode="0.000"/>
    <numFmt numFmtId="175" formatCode="_ * \ #######0&quot; &quot;;_ * \-#####\ ##0&quot; &quot;;_ * &quot;- &quot;_ ;_ @&quot; &quot;\ "/>
    <numFmt numFmtId="176" formatCode="0_ ;\-0\ "/>
    <numFmt numFmtId="177" formatCode="[$-807]dddd\,\ d\.\ mmmm\ yyyy"/>
    <numFmt numFmtId="178" formatCode="_-* #,##0_-;\-* #,##0_-;_-* &quot;-&quot;_-;_-@_-"/>
    <numFmt numFmtId="179" formatCode="#,##0.0;\-#,##0.0;&quot;-&quot;"/>
  </numFmts>
  <fonts count="54">
    <font>
      <sz val="10"/>
      <name val="Arial"/>
      <family val="0"/>
    </font>
    <font>
      <sz val="11"/>
      <color indexed="8"/>
      <name val="Calibri"/>
      <family val="2"/>
    </font>
    <font>
      <sz val="8"/>
      <name val="Arial"/>
      <family val="2"/>
    </font>
    <font>
      <b/>
      <sz val="12"/>
      <name val="Arial"/>
      <family val="2"/>
    </font>
    <font>
      <b/>
      <sz val="10"/>
      <color indexed="23"/>
      <name val="Arial"/>
      <family val="2"/>
    </font>
    <font>
      <b/>
      <sz val="10"/>
      <name val="Arial"/>
      <family val="2"/>
    </font>
    <font>
      <b/>
      <sz val="20"/>
      <name val="Arial"/>
      <family val="2"/>
    </font>
    <font>
      <b/>
      <sz val="10"/>
      <color indexed="8"/>
      <name val="Arial"/>
      <family val="2"/>
    </font>
    <font>
      <i/>
      <sz val="10"/>
      <name val="Arial"/>
      <family val="2"/>
    </font>
    <font>
      <u val="single"/>
      <sz val="10"/>
      <name val="Arial"/>
      <family val="2"/>
    </font>
    <font>
      <b/>
      <sz val="8"/>
      <name val="Arial"/>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Calibri"/>
      <family val="2"/>
    </font>
    <font>
      <sz val="10"/>
      <color indexed="8"/>
      <name val="Arial"/>
      <family val="2"/>
    </font>
    <font>
      <sz val="9"/>
      <color indexed="62"/>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sz val="9"/>
      <color theme="3" tint="0.3999800086021423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5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top/>
      <bottom style="thin"/>
    </border>
    <border>
      <left/>
      <right/>
      <top/>
      <bottom style="thin">
        <color indexed="53"/>
      </bottom>
    </border>
    <border>
      <left/>
      <right/>
      <top style="thin">
        <color indexed="53"/>
      </top>
      <bottom/>
    </border>
    <border>
      <left/>
      <right/>
      <top style="thin"/>
      <bottom style="thin"/>
    </border>
    <border>
      <left/>
      <right style="thin"/>
      <top/>
      <bottom/>
    </border>
    <border>
      <left/>
      <right style="thin"/>
      <top style="thin"/>
      <bottom/>
    </border>
    <border>
      <left/>
      <right style="thin"/>
      <top/>
      <bottom style="thin"/>
    </border>
    <border>
      <left>
        <color indexed="63"/>
      </left>
      <right>
        <color indexed="63"/>
      </right>
      <top style="thin">
        <color theme="1"/>
      </top>
      <bottom>
        <color indexed="63"/>
      </bottom>
    </border>
    <border>
      <left>
        <color indexed="63"/>
      </left>
      <right>
        <color indexed="63"/>
      </right>
      <top style="medium">
        <color theme="9"/>
      </top>
      <bottom>
        <color indexed="63"/>
      </bottom>
    </border>
    <border>
      <left>
        <color indexed="63"/>
      </left>
      <right>
        <color indexed="63"/>
      </right>
      <top style="thin">
        <color rgb="FFFF0000"/>
      </top>
      <bottom>
        <color indexed="63"/>
      </bottom>
    </border>
    <border>
      <left style="thin"/>
      <right>
        <color indexed="63"/>
      </right>
      <top style="thin"/>
      <bottom style="thin"/>
    </border>
    <border>
      <left style="thin"/>
      <right>
        <color indexed="63"/>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72" fontId="0" fillId="0" borderId="0" applyFon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69"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316">
    <xf numFmtId="0" fontId="0" fillId="0" borderId="0" xfId="0"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wrapText="1"/>
    </xf>
    <xf numFmtId="0" fontId="0" fillId="0" borderId="10" xfId="0" applyBorder="1" applyAlignment="1">
      <alignment/>
    </xf>
    <xf numFmtId="0" fontId="0" fillId="0" borderId="0" xfId="0" applyBorder="1" applyAlignment="1">
      <alignment/>
    </xf>
    <xf numFmtId="0" fontId="0" fillId="33" borderId="0" xfId="0" applyFill="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0" fontId="5" fillId="0" borderId="0" xfId="0" applyFont="1" applyAlignment="1">
      <alignment horizontal="center"/>
    </xf>
    <xf numFmtId="0" fontId="0" fillId="0" borderId="10" xfId="0" applyFont="1" applyBorder="1" applyAlignment="1">
      <alignment horizontal="right"/>
    </xf>
    <xf numFmtId="0" fontId="0" fillId="0" borderId="0" xfId="0" applyFont="1" applyAlignment="1">
      <alignment horizontal="right"/>
    </xf>
    <xf numFmtId="0" fontId="5" fillId="0" borderId="0" xfId="0" applyFont="1" applyAlignment="1">
      <alignment horizontal="center" wrapText="1"/>
    </xf>
    <xf numFmtId="0" fontId="5" fillId="0" borderId="11" xfId="0" applyFont="1" applyBorder="1" applyAlignment="1" quotePrefix="1">
      <alignment horizontal="right"/>
    </xf>
    <xf numFmtId="0" fontId="0" fillId="33" borderId="10" xfId="0" applyFill="1" applyBorder="1" applyAlignment="1">
      <alignment/>
    </xf>
    <xf numFmtId="0" fontId="7" fillId="0" borderId="0" xfId="0" applyFont="1" applyAlignment="1">
      <alignment horizontal="center" wrapText="1"/>
    </xf>
    <xf numFmtId="0" fontId="7" fillId="0" borderId="0" xfId="0" applyFont="1" applyAlignment="1">
      <alignment wrapText="1"/>
    </xf>
    <xf numFmtId="0" fontId="0" fillId="33" borderId="0" xfId="0" applyFill="1" applyBorder="1" applyAlignment="1">
      <alignment/>
    </xf>
    <xf numFmtId="0" fontId="0" fillId="0" borderId="10" xfId="0" applyFill="1" applyBorder="1" applyAlignment="1">
      <alignment/>
    </xf>
    <xf numFmtId="0" fontId="0" fillId="0" borderId="0" xfId="0" applyFill="1" applyAlignment="1">
      <alignment/>
    </xf>
    <xf numFmtId="0" fontId="0" fillId="0" borderId="11" xfId="0" applyBorder="1" applyAlignment="1">
      <alignment/>
    </xf>
    <xf numFmtId="171" fontId="0" fillId="0" borderId="0" xfId="0" applyNumberFormat="1" applyAlignment="1">
      <alignment/>
    </xf>
    <xf numFmtId="170" fontId="0" fillId="0" borderId="0" xfId="0" applyNumberFormat="1" applyFont="1" applyBorder="1" applyAlignment="1">
      <alignment horizontal="right" vertical="center"/>
    </xf>
    <xf numFmtId="170" fontId="0" fillId="33" borderId="10" xfId="0" applyNumberFormat="1" applyFill="1" applyBorder="1" applyAlignment="1">
      <alignment/>
    </xf>
    <xf numFmtId="170" fontId="0" fillId="33" borderId="0" xfId="0" applyNumberFormat="1" applyFill="1" applyBorder="1" applyAlignment="1">
      <alignment/>
    </xf>
    <xf numFmtId="171" fontId="0" fillId="0" borderId="10" xfId="0" applyNumberFormat="1" applyBorder="1" applyAlignment="1">
      <alignment/>
    </xf>
    <xf numFmtId="170" fontId="0" fillId="0" borderId="10" xfId="0" applyNumberFormat="1" applyFont="1" applyBorder="1" applyAlignment="1">
      <alignment horizontal="right" vertical="center"/>
    </xf>
    <xf numFmtId="0" fontId="0" fillId="0" borderId="0" xfId="0" applyAlignment="1">
      <alignment horizontal="right"/>
    </xf>
    <xf numFmtId="0" fontId="0" fillId="33" borderId="1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0" borderId="0" xfId="0" applyFont="1" applyBorder="1" applyAlignment="1">
      <alignment horizontal="right"/>
    </xf>
    <xf numFmtId="0" fontId="0" fillId="0" borderId="10" xfId="0" applyFont="1" applyBorder="1" applyAlignment="1">
      <alignment wrapText="1"/>
    </xf>
    <xf numFmtId="0" fontId="0" fillId="33" borderId="10" xfId="0" applyFont="1" applyFill="1" applyBorder="1" applyAlignment="1">
      <alignment/>
    </xf>
    <xf numFmtId="0" fontId="0" fillId="0" borderId="0" xfId="0" applyFont="1" applyAlignment="1">
      <alignment/>
    </xf>
    <xf numFmtId="0" fontId="0" fillId="0" borderId="0" xfId="0" applyFill="1" applyBorder="1" applyAlignment="1">
      <alignment/>
    </xf>
    <xf numFmtId="0" fontId="0" fillId="0" borderId="0" xfId="0" applyFont="1" applyFill="1" applyBorder="1" applyAlignment="1">
      <alignment/>
    </xf>
    <xf numFmtId="0" fontId="0" fillId="0" borderId="10" xfId="0" applyFont="1" applyBorder="1" applyAlignment="1">
      <alignment/>
    </xf>
    <xf numFmtId="0" fontId="0" fillId="0" borderId="0" xfId="0" applyFont="1" applyBorder="1" applyAlignment="1">
      <alignment/>
    </xf>
    <xf numFmtId="0" fontId="0" fillId="0" borderId="10" xfId="0" applyBorder="1" applyAlignment="1">
      <alignment horizontal="right"/>
    </xf>
    <xf numFmtId="0" fontId="0" fillId="0" borderId="0" xfId="0" applyAlignment="1">
      <alignment horizontal="left"/>
    </xf>
    <xf numFmtId="0" fontId="0" fillId="0" borderId="0" xfId="0" applyFont="1" applyAlignment="1">
      <alignment horizontal="left"/>
    </xf>
    <xf numFmtId="0" fontId="5" fillId="0" borderId="0" xfId="0" applyFont="1" applyFill="1" applyAlignment="1">
      <alignment/>
    </xf>
    <xf numFmtId="0" fontId="0" fillId="0" borderId="0" xfId="0" applyFont="1" applyAlignment="1">
      <alignment horizontal="left"/>
    </xf>
    <xf numFmtId="0" fontId="0" fillId="0" borderId="0" xfId="0" applyFont="1" applyAlignment="1">
      <alignment/>
    </xf>
    <xf numFmtId="0" fontId="5" fillId="0" borderId="0" xfId="0" applyFont="1" applyAlignment="1">
      <alignment/>
    </xf>
    <xf numFmtId="0" fontId="0" fillId="0" borderId="0" xfId="0" applyFont="1" applyAlignment="1">
      <alignment/>
    </xf>
    <xf numFmtId="0" fontId="0" fillId="0" borderId="10" xfId="0" applyFont="1" applyBorder="1" applyAlignment="1">
      <alignment horizontal="right"/>
    </xf>
    <xf numFmtId="0" fontId="0" fillId="33" borderId="10" xfId="0" applyFont="1" applyFill="1" applyBorder="1" applyAlignment="1">
      <alignment/>
    </xf>
    <xf numFmtId="0" fontId="0" fillId="0" borderId="10" xfId="0" applyFont="1" applyBorder="1" applyAlignment="1">
      <alignment/>
    </xf>
    <xf numFmtId="0" fontId="0" fillId="0" borderId="0" xfId="0" applyFont="1" applyAlignment="1">
      <alignment horizontal="right"/>
    </xf>
    <xf numFmtId="0" fontId="0" fillId="33" borderId="0" xfId="0" applyFont="1" applyFill="1" applyBorder="1" applyAlignment="1">
      <alignment/>
    </xf>
    <xf numFmtId="0" fontId="0" fillId="33" borderId="0" xfId="0" applyFont="1" applyFill="1" applyAlignment="1">
      <alignment/>
    </xf>
    <xf numFmtId="0" fontId="5" fillId="0" borderId="0" xfId="0" applyFont="1" applyAlignment="1">
      <alignment horizontal="right"/>
    </xf>
    <xf numFmtId="0" fontId="5" fillId="0" borderId="0" xfId="0" applyFont="1" applyAlignment="1">
      <alignment horizontal="right" wrapText="1"/>
    </xf>
    <xf numFmtId="0" fontId="0" fillId="0" borderId="12" xfId="0" applyFont="1" applyBorder="1" applyAlignment="1">
      <alignment horizontal="left"/>
    </xf>
    <xf numFmtId="0" fontId="0" fillId="33" borderId="12" xfId="0" applyFont="1" applyFill="1" applyBorder="1" applyAlignment="1">
      <alignment/>
    </xf>
    <xf numFmtId="0" fontId="0" fillId="0" borderId="12" xfId="0" applyFont="1" applyBorder="1" applyAlignment="1">
      <alignment/>
    </xf>
    <xf numFmtId="0" fontId="5" fillId="0" borderId="0" xfId="0" applyFont="1" applyAlignment="1">
      <alignment horizontal="right"/>
    </xf>
    <xf numFmtId="0" fontId="5" fillId="0" borderId="0" xfId="0" applyFont="1" applyAlignment="1">
      <alignment horizontal="right" wrapText="1"/>
    </xf>
    <xf numFmtId="0" fontId="0" fillId="0" borderId="0" xfId="0" applyFont="1" applyBorder="1" applyAlignment="1">
      <alignment horizontal="left"/>
    </xf>
    <xf numFmtId="0" fontId="4" fillId="0" borderId="0" xfId="0" applyFont="1" applyAlignment="1">
      <alignment horizontal="right"/>
    </xf>
    <xf numFmtId="0" fontId="0" fillId="0" borderId="12" xfId="0" applyBorder="1" applyAlignment="1">
      <alignment horizontal="left"/>
    </xf>
    <xf numFmtId="0" fontId="0" fillId="0" borderId="12" xfId="0" applyBorder="1" applyAlignment="1">
      <alignment horizontal="right"/>
    </xf>
    <xf numFmtId="0" fontId="5" fillId="0" borderId="11" xfId="0" applyFont="1" applyBorder="1" applyAlignment="1">
      <alignment horizontal="right"/>
    </xf>
    <xf numFmtId="0" fontId="4" fillId="0" borderId="11" xfId="0" applyFont="1" applyBorder="1" applyAlignment="1">
      <alignment horizontal="right"/>
    </xf>
    <xf numFmtId="0" fontId="5" fillId="0" borderId="11" xfId="0" applyFont="1" applyBorder="1" applyAlignment="1">
      <alignment horizontal="left"/>
    </xf>
    <xf numFmtId="0" fontId="5" fillId="0" borderId="11" xfId="0" applyFont="1" applyBorder="1" applyAlignment="1">
      <alignment horizontal="left" indent="3"/>
    </xf>
    <xf numFmtId="0" fontId="0" fillId="0" borderId="0" xfId="0" applyBorder="1" applyAlignment="1">
      <alignment horizontal="left"/>
    </xf>
    <xf numFmtId="0" fontId="5" fillId="0" borderId="0" xfId="0" applyFont="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lignment horizontal="left"/>
    </xf>
    <xf numFmtId="0" fontId="5" fillId="0" borderId="0" xfId="0" applyFont="1" applyFill="1" applyAlignment="1">
      <alignment horizontal="right" wrapText="1"/>
    </xf>
    <xf numFmtId="0" fontId="5"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left"/>
    </xf>
    <xf numFmtId="0" fontId="5" fillId="0" borderId="11" xfId="0" applyFont="1" applyBorder="1" applyAlignment="1">
      <alignment horizontal="right"/>
    </xf>
    <xf numFmtId="0" fontId="0" fillId="0" borderId="11" xfId="0" applyFont="1" applyBorder="1" applyAlignment="1">
      <alignment/>
    </xf>
    <xf numFmtId="0" fontId="0" fillId="0" borderId="0" xfId="0" applyFont="1" applyBorder="1" applyAlignment="1">
      <alignment/>
    </xf>
    <xf numFmtId="0" fontId="0" fillId="0" borderId="11" xfId="0" applyFont="1" applyBorder="1" applyAlignment="1">
      <alignment horizontal="right"/>
    </xf>
    <xf numFmtId="0" fontId="5" fillId="0" borderId="0" xfId="0" applyFont="1" applyBorder="1" applyAlignment="1">
      <alignment horizontal="right" wrapText="1"/>
    </xf>
    <xf numFmtId="0" fontId="0" fillId="0" borderId="0" xfId="0" applyFont="1" applyFill="1" applyBorder="1" applyAlignment="1">
      <alignment horizontal="left"/>
    </xf>
    <xf numFmtId="170" fontId="0" fillId="0" borderId="10" xfId="0" applyNumberFormat="1" applyFont="1" applyBorder="1" applyAlignment="1">
      <alignment/>
    </xf>
    <xf numFmtId="1" fontId="0" fillId="0" borderId="10" xfId="0" applyNumberFormat="1" applyFont="1" applyBorder="1" applyAlignment="1">
      <alignment/>
    </xf>
    <xf numFmtId="171" fontId="0" fillId="0" borderId="10" xfId="0" applyNumberFormat="1" applyFont="1" applyBorder="1" applyAlignment="1">
      <alignment/>
    </xf>
    <xf numFmtId="170" fontId="0" fillId="0" borderId="0" xfId="0" applyNumberFormat="1" applyFont="1" applyAlignment="1">
      <alignment/>
    </xf>
    <xf numFmtId="1" fontId="0" fillId="0" borderId="0" xfId="0" applyNumberFormat="1" applyFont="1" applyAlignment="1">
      <alignment/>
    </xf>
    <xf numFmtId="171" fontId="0" fillId="0" borderId="0" xfId="0" applyNumberFormat="1" applyFont="1" applyAlignment="1">
      <alignment/>
    </xf>
    <xf numFmtId="171" fontId="0" fillId="0" borderId="0" xfId="0" applyNumberFormat="1" applyFont="1" applyBorder="1" applyAlignment="1">
      <alignment/>
    </xf>
    <xf numFmtId="171" fontId="0" fillId="0" borderId="0" xfId="0" applyNumberFormat="1" applyFont="1" applyAlignment="1">
      <alignment horizontal="right"/>
    </xf>
    <xf numFmtId="0" fontId="5" fillId="0" borderId="11" xfId="0" applyFont="1" applyFill="1" applyBorder="1" applyAlignment="1">
      <alignment horizontal="right" wrapText="1"/>
    </xf>
    <xf numFmtId="0" fontId="5" fillId="0" borderId="11" xfId="0" applyFont="1" applyBorder="1" applyAlignment="1">
      <alignment horizontal="right" wrapText="1"/>
    </xf>
    <xf numFmtId="0" fontId="0" fillId="33" borderId="13" xfId="0" applyFont="1" applyFill="1" applyBorder="1" applyAlignment="1">
      <alignment/>
    </xf>
    <xf numFmtId="0" fontId="0" fillId="0" borderId="0" xfId="0" applyFill="1" applyBorder="1" applyAlignment="1">
      <alignment horizontal="right"/>
    </xf>
    <xf numFmtId="0" fontId="0" fillId="0" borderId="0" xfId="0" applyBorder="1" applyAlignment="1">
      <alignment horizontal="right"/>
    </xf>
    <xf numFmtId="0" fontId="5" fillId="0" borderId="14" xfId="0" applyFont="1" applyBorder="1" applyAlignment="1">
      <alignment/>
    </xf>
    <xf numFmtId="171" fontId="0" fillId="33" borderId="10" xfId="0" applyNumberFormat="1" applyFont="1" applyFill="1" applyBorder="1" applyAlignment="1">
      <alignment wrapText="1"/>
    </xf>
    <xf numFmtId="171" fontId="0" fillId="0" borderId="10" xfId="0" applyNumberFormat="1" applyFont="1" applyFill="1" applyBorder="1" applyAlignment="1">
      <alignment wrapText="1"/>
    </xf>
    <xf numFmtId="171" fontId="0" fillId="33" borderId="0" xfId="0" applyNumberFormat="1" applyFont="1" applyFill="1" applyBorder="1" applyAlignment="1">
      <alignment wrapText="1"/>
    </xf>
    <xf numFmtId="171" fontId="0" fillId="0" borderId="0" xfId="0" applyNumberFormat="1" applyFont="1" applyFill="1" applyBorder="1" applyAlignment="1">
      <alignment wrapText="1"/>
    </xf>
    <xf numFmtId="0" fontId="0" fillId="0" borderId="0" xfId="0" applyFont="1" applyAlignment="1">
      <alignment horizontal="left"/>
    </xf>
    <xf numFmtId="0" fontId="0" fillId="34" borderId="10" xfId="0" applyFont="1" applyFill="1" applyBorder="1" applyAlignment="1">
      <alignment/>
    </xf>
    <xf numFmtId="0" fontId="0" fillId="34" borderId="0" xfId="0" applyFont="1" applyFill="1" applyBorder="1" applyAlignment="1">
      <alignment/>
    </xf>
    <xf numFmtId="0" fontId="0" fillId="34" borderId="12" xfId="0" applyFont="1" applyFill="1" applyBorder="1" applyAlignment="1">
      <alignment/>
    </xf>
    <xf numFmtId="0" fontId="0" fillId="34" borderId="0" xfId="0" applyFont="1" applyFill="1" applyAlignment="1">
      <alignment/>
    </xf>
    <xf numFmtId="0" fontId="0" fillId="34" borderId="0" xfId="0" applyFill="1" applyAlignment="1">
      <alignment/>
    </xf>
    <xf numFmtId="0" fontId="0" fillId="33" borderId="0" xfId="0" applyFont="1" applyFill="1" applyBorder="1" applyAlignment="1">
      <alignment horizontal="right"/>
    </xf>
    <xf numFmtId="0" fontId="0" fillId="33" borderId="0" xfId="0" applyFont="1" applyFill="1" applyBorder="1" applyAlignment="1">
      <alignment/>
    </xf>
    <xf numFmtId="0" fontId="0" fillId="0" borderId="0" xfId="0"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Fill="1" applyBorder="1" applyAlignment="1">
      <alignment horizontal="left"/>
    </xf>
    <xf numFmtId="1" fontId="0" fillId="0" borderId="0" xfId="0" applyNumberFormat="1" applyFont="1" applyFill="1" applyBorder="1" applyAlignment="1">
      <alignment horizontal="right"/>
    </xf>
    <xf numFmtId="171" fontId="0" fillId="0" borderId="0" xfId="0" applyNumberFormat="1" applyFill="1" applyAlignment="1">
      <alignment/>
    </xf>
    <xf numFmtId="171" fontId="0" fillId="0" borderId="0" xfId="0" applyNumberFormat="1" applyFont="1" applyFill="1" applyBorder="1" applyAlignment="1">
      <alignment horizontal="right"/>
    </xf>
    <xf numFmtId="171" fontId="0" fillId="0" borderId="10" xfId="0" applyNumberFormat="1" applyFill="1" applyBorder="1" applyAlignment="1">
      <alignment/>
    </xf>
    <xf numFmtId="171" fontId="0" fillId="0" borderId="10" xfId="0" applyNumberFormat="1" applyFont="1" applyFill="1" applyBorder="1" applyAlignment="1">
      <alignment horizontal="right"/>
    </xf>
    <xf numFmtId="0" fontId="0" fillId="0" borderId="10" xfId="0" applyFont="1" applyBorder="1" applyAlignment="1">
      <alignment horizontal="right"/>
    </xf>
    <xf numFmtId="170" fontId="0" fillId="0" borderId="0" xfId="0" applyNumberFormat="1" applyFont="1" applyFill="1" applyBorder="1" applyAlignment="1">
      <alignment horizontal="right" vertical="center"/>
    </xf>
    <xf numFmtId="1" fontId="0" fillId="0" borderId="0" xfId="0" applyNumberFormat="1" applyFont="1" applyAlignment="1">
      <alignment horizontal="right"/>
    </xf>
    <xf numFmtId="0" fontId="0" fillId="0" borderId="12" xfId="0" applyFont="1" applyBorder="1" applyAlignment="1">
      <alignment horizontal="right"/>
    </xf>
    <xf numFmtId="0" fontId="5" fillId="0" borderId="0" xfId="0" applyFont="1" applyBorder="1" applyAlignment="1">
      <alignment horizontal="right"/>
    </xf>
    <xf numFmtId="0" fontId="5" fillId="0" borderId="15" xfId="0" applyFont="1" applyBorder="1" applyAlignment="1">
      <alignment horizontal="right"/>
    </xf>
    <xf numFmtId="0" fontId="0" fillId="0" borderId="16" xfId="0" applyBorder="1" applyAlignment="1">
      <alignment/>
    </xf>
    <xf numFmtId="0" fontId="0" fillId="0" borderId="15" xfId="0" applyBorder="1" applyAlignment="1">
      <alignment/>
    </xf>
    <xf numFmtId="0" fontId="0" fillId="0" borderId="15" xfId="0" applyFill="1" applyBorder="1" applyAlignment="1">
      <alignment/>
    </xf>
    <xf numFmtId="0" fontId="5" fillId="0" borderId="0" xfId="0" applyFont="1" applyBorder="1" applyAlignment="1">
      <alignment horizontal="left" wrapText="1"/>
    </xf>
    <xf numFmtId="0" fontId="0" fillId="34" borderId="10" xfId="0" applyFill="1" applyBorder="1" applyAlignment="1">
      <alignment/>
    </xf>
    <xf numFmtId="171" fontId="0" fillId="34" borderId="10" xfId="0" applyNumberFormat="1" applyFill="1" applyBorder="1" applyAlignment="1">
      <alignment/>
    </xf>
    <xf numFmtId="171" fontId="0" fillId="34" borderId="0" xfId="0" applyNumberFormat="1" applyFill="1" applyAlignment="1">
      <alignment/>
    </xf>
    <xf numFmtId="0" fontId="5" fillId="0" borderId="17" xfId="0" applyFont="1" applyBorder="1" applyAlignment="1">
      <alignment horizontal="left" indent="3"/>
    </xf>
    <xf numFmtId="0" fontId="5" fillId="0" borderId="15" xfId="0" applyFont="1" applyBorder="1" applyAlignment="1">
      <alignment horizontal="right" wrapText="1"/>
    </xf>
    <xf numFmtId="1" fontId="0" fillId="0" borderId="0" xfId="0" applyNumberFormat="1" applyFill="1" applyAlignment="1">
      <alignment/>
    </xf>
    <xf numFmtId="0" fontId="0" fillId="34" borderId="0" xfId="0" applyFill="1" applyBorder="1" applyAlignment="1">
      <alignment/>
    </xf>
    <xf numFmtId="1" fontId="0" fillId="0" borderId="10" xfId="0" applyNumberFormat="1" applyFill="1" applyBorder="1" applyAlignment="1">
      <alignment/>
    </xf>
    <xf numFmtId="171" fontId="0" fillId="0" borderId="0" xfId="0" applyNumberFormat="1" applyFont="1" applyAlignment="1">
      <alignment/>
    </xf>
    <xf numFmtId="171" fontId="0" fillId="0" borderId="0" xfId="0" applyNumberFormat="1" applyFont="1" applyFill="1" applyBorder="1" applyAlignment="1">
      <alignment wrapText="1"/>
    </xf>
    <xf numFmtId="171" fontId="0" fillId="33" borderId="0" xfId="0" applyNumberFormat="1" applyFont="1" applyFill="1" applyBorder="1" applyAlignment="1">
      <alignment wrapText="1"/>
    </xf>
    <xf numFmtId="0" fontId="0" fillId="0" borderId="0" xfId="0" applyFont="1" applyBorder="1" applyAlignment="1">
      <alignment/>
    </xf>
    <xf numFmtId="0" fontId="5" fillId="0" borderId="0" xfId="0" applyFont="1" applyBorder="1" applyAlignment="1">
      <alignment/>
    </xf>
    <xf numFmtId="171" fontId="0" fillId="33" borderId="0" xfId="0" applyNumberFormat="1" applyFill="1" applyAlignment="1">
      <alignment/>
    </xf>
    <xf numFmtId="0" fontId="0" fillId="0" borderId="0" xfId="54">
      <alignment/>
      <protection/>
    </xf>
    <xf numFmtId="0" fontId="0" fillId="0" borderId="10" xfId="54" applyBorder="1">
      <alignment/>
      <protection/>
    </xf>
    <xf numFmtId="1" fontId="0" fillId="0" borderId="0" xfId="0" applyNumberFormat="1" applyAlignment="1">
      <alignment/>
    </xf>
    <xf numFmtId="0" fontId="0" fillId="0" borderId="0" xfId="0" applyFont="1" applyAlignment="1">
      <alignment wrapText="1"/>
    </xf>
    <xf numFmtId="0" fontId="0" fillId="0" borderId="0" xfId="0" applyBorder="1" applyAlignment="1">
      <alignment/>
    </xf>
    <xf numFmtId="0" fontId="0" fillId="0" borderId="0" xfId="0" applyFill="1" applyBorder="1" applyAlignment="1">
      <alignment/>
    </xf>
    <xf numFmtId="171" fontId="0" fillId="0" borderId="0" xfId="0" applyNumberFormat="1" applyAlignment="1">
      <alignment horizontal="right"/>
    </xf>
    <xf numFmtId="173" fontId="0" fillId="0" borderId="0" xfId="0" applyNumberFormat="1" applyFont="1" applyBorder="1" applyAlignment="1">
      <alignment horizontal="right"/>
    </xf>
    <xf numFmtId="0" fontId="0" fillId="13" borderId="10" xfId="0" applyFont="1" applyFill="1" applyBorder="1" applyAlignment="1">
      <alignment horizontal="right"/>
    </xf>
    <xf numFmtId="0" fontId="0" fillId="13" borderId="0" xfId="0" applyFont="1" applyFill="1" applyAlignment="1">
      <alignment horizontal="right"/>
    </xf>
    <xf numFmtId="171" fontId="0" fillId="0" borderId="0" xfId="0" applyNumberFormat="1" applyFont="1" applyAlignment="1">
      <alignment horizontal="right"/>
    </xf>
    <xf numFmtId="1" fontId="0" fillId="0" borderId="0" xfId="0" applyNumberFormat="1" applyFont="1" applyAlignment="1">
      <alignment horizontal="right"/>
    </xf>
    <xf numFmtId="173" fontId="0" fillId="0" borderId="18" xfId="0" applyNumberFormat="1" applyFont="1" applyBorder="1" applyAlignment="1">
      <alignment horizontal="right"/>
    </xf>
    <xf numFmtId="2" fontId="0" fillId="0" borderId="0" xfId="0" applyNumberFormat="1" applyFill="1" applyBorder="1" applyAlignment="1">
      <alignment/>
    </xf>
    <xf numFmtId="0" fontId="0" fillId="0" borderId="0" xfId="0" applyFont="1" applyAlignment="1">
      <alignment horizontal="left" wrapText="1"/>
    </xf>
    <xf numFmtId="0" fontId="0" fillId="0" borderId="19" xfId="0" applyBorder="1" applyAlignment="1">
      <alignment horizontal="left"/>
    </xf>
    <xf numFmtId="0" fontId="0" fillId="34" borderId="19" xfId="0" applyFont="1" applyFill="1" applyBorder="1" applyAlignment="1">
      <alignment/>
    </xf>
    <xf numFmtId="0" fontId="0" fillId="0" borderId="19" xfId="0" applyBorder="1" applyAlignment="1">
      <alignment horizontal="right"/>
    </xf>
    <xf numFmtId="41" fontId="0" fillId="0" borderId="0" xfId="0" applyNumberFormat="1" applyAlignment="1">
      <alignment horizontal="right"/>
    </xf>
    <xf numFmtId="0" fontId="0" fillId="0" borderId="10" xfId="0" applyFont="1" applyBorder="1" applyAlignment="1">
      <alignment horizontal="left"/>
    </xf>
    <xf numFmtId="0" fontId="0" fillId="0" borderId="13" xfId="0" applyBorder="1" applyAlignment="1">
      <alignment horizontal="left"/>
    </xf>
    <xf numFmtId="0" fontId="0" fillId="34" borderId="13" xfId="0" applyFont="1" applyFill="1" applyBorder="1" applyAlignment="1">
      <alignment/>
    </xf>
    <xf numFmtId="0" fontId="0" fillId="0" borderId="13" xfId="0" applyBorder="1" applyAlignment="1">
      <alignment horizontal="right"/>
    </xf>
    <xf numFmtId="0" fontId="0" fillId="34" borderId="12" xfId="0" applyFill="1" applyBorder="1" applyAlignment="1">
      <alignment/>
    </xf>
    <xf numFmtId="173" fontId="0" fillId="0" borderId="0" xfId="0" applyNumberFormat="1" applyFont="1" applyFill="1" applyBorder="1" applyAlignment="1">
      <alignment horizontal="right"/>
    </xf>
    <xf numFmtId="171" fontId="0" fillId="13" borderId="0" xfId="0" applyNumberFormat="1" applyFont="1" applyFill="1" applyAlignment="1">
      <alignment horizontal="right"/>
    </xf>
    <xf numFmtId="0" fontId="8" fillId="0" borderId="0" xfId="0" applyFont="1" applyAlignment="1">
      <alignment horizontal="left"/>
    </xf>
    <xf numFmtId="171" fontId="8" fillId="0" borderId="0" xfId="0" applyNumberFormat="1" applyFont="1" applyAlignment="1">
      <alignment/>
    </xf>
    <xf numFmtId="1" fontId="8" fillId="0" borderId="0" xfId="0" applyNumberFormat="1" applyFont="1" applyAlignment="1">
      <alignment/>
    </xf>
    <xf numFmtId="1" fontId="8" fillId="0" borderId="0" xfId="0" applyNumberFormat="1" applyFont="1" applyAlignment="1">
      <alignment horizontal="right"/>
    </xf>
    <xf numFmtId="171" fontId="8" fillId="0" borderId="0" xfId="0" applyNumberFormat="1" applyFont="1" applyAlignment="1">
      <alignment horizontal="right"/>
    </xf>
    <xf numFmtId="171" fontId="8" fillId="0" borderId="0" xfId="0" applyNumberFormat="1" applyFont="1" applyBorder="1" applyAlignment="1">
      <alignment/>
    </xf>
    <xf numFmtId="1" fontId="0" fillId="0" borderId="0" xfId="0" applyNumberFormat="1" applyFont="1" applyFill="1" applyAlignment="1">
      <alignment horizontal="right"/>
    </xf>
    <xf numFmtId="171" fontId="0" fillId="0" borderId="0" xfId="0" applyNumberFormat="1" applyFont="1" applyFill="1" applyAlignment="1">
      <alignment horizontal="right"/>
    </xf>
    <xf numFmtId="0" fontId="5" fillId="0" borderId="14" xfId="0" applyFont="1" applyBorder="1" applyAlignment="1">
      <alignment horizontal="right" wrapText="1"/>
    </xf>
    <xf numFmtId="0" fontId="29" fillId="0" borderId="0" xfId="0" applyFont="1" applyAlignment="1">
      <alignment/>
    </xf>
    <xf numFmtId="0" fontId="29" fillId="0" borderId="10" xfId="0" applyFont="1" applyBorder="1" applyAlignment="1">
      <alignment/>
    </xf>
    <xf numFmtId="0" fontId="29" fillId="13" borderId="0" xfId="0" applyFont="1" applyFill="1" applyAlignment="1">
      <alignment/>
    </xf>
    <xf numFmtId="41" fontId="29" fillId="0" borderId="10" xfId="0" applyNumberFormat="1" applyFont="1" applyBorder="1" applyAlignment="1">
      <alignment/>
    </xf>
    <xf numFmtId="41" fontId="29" fillId="0" borderId="0" xfId="0" applyNumberFormat="1" applyFont="1" applyAlignment="1">
      <alignment/>
    </xf>
    <xf numFmtId="41" fontId="29" fillId="0" borderId="0" xfId="0" applyNumberFormat="1" applyFont="1" applyAlignment="1">
      <alignment horizontal="right"/>
    </xf>
    <xf numFmtId="41" fontId="0" fillId="0" borderId="0" xfId="54" applyNumberFormat="1">
      <alignment/>
      <protection/>
    </xf>
    <xf numFmtId="176" fontId="0" fillId="0" borderId="0" xfId="54" applyNumberFormat="1">
      <alignment/>
      <protection/>
    </xf>
    <xf numFmtId="0" fontId="0" fillId="0" borderId="11" xfId="0" applyBorder="1" applyAlignment="1">
      <alignment/>
    </xf>
    <xf numFmtId="0" fontId="0" fillId="0" borderId="10" xfId="0" applyFont="1" applyBorder="1" applyAlignment="1">
      <alignment horizontal="left"/>
    </xf>
    <xf numFmtId="0" fontId="0" fillId="0" borderId="10" xfId="0" applyBorder="1" applyAlignment="1">
      <alignment horizontal="left"/>
    </xf>
    <xf numFmtId="0" fontId="29" fillId="0" borderId="10" xfId="0" applyFont="1" applyBorder="1" applyAlignment="1">
      <alignment/>
    </xf>
    <xf numFmtId="176" fontId="0" fillId="0" borderId="10" xfId="54" applyNumberFormat="1" applyBorder="1">
      <alignment/>
      <protection/>
    </xf>
    <xf numFmtId="0" fontId="0" fillId="0" borderId="10" xfId="0" applyFont="1" applyBorder="1" applyAlignment="1">
      <alignment/>
    </xf>
    <xf numFmtId="0" fontId="29" fillId="13" borderId="0" xfId="0" applyFont="1" applyFill="1" applyBorder="1" applyAlignment="1">
      <alignment/>
    </xf>
    <xf numFmtId="0" fontId="29" fillId="0" borderId="0" xfId="0" applyFont="1" applyFill="1" applyBorder="1" applyAlignment="1">
      <alignment/>
    </xf>
    <xf numFmtId="0" fontId="29" fillId="0" borderId="0" xfId="0" applyFont="1" applyFill="1" applyBorder="1" applyAlignment="1">
      <alignment horizontal="right"/>
    </xf>
    <xf numFmtId="41" fontId="29" fillId="0" borderId="0" xfId="0" applyNumberFormat="1" applyFont="1" applyFill="1" applyBorder="1" applyAlignment="1">
      <alignment horizontal="right"/>
    </xf>
    <xf numFmtId="0" fontId="29" fillId="0" borderId="10" xfId="0" applyFont="1" applyFill="1" applyBorder="1" applyAlignment="1">
      <alignment/>
    </xf>
    <xf numFmtId="0" fontId="29" fillId="0" borderId="10" xfId="0" applyFont="1" applyFill="1" applyBorder="1" applyAlignment="1">
      <alignment horizontal="right"/>
    </xf>
    <xf numFmtId="0" fontId="29" fillId="0" borderId="10" xfId="0" applyFont="1" applyFill="1" applyBorder="1" applyAlignment="1">
      <alignment/>
    </xf>
    <xf numFmtId="173" fontId="32" fillId="0" borderId="0" xfId="50" applyNumberFormat="1" applyFont="1" applyFill="1" applyBorder="1" applyAlignment="1">
      <alignment horizontal="right"/>
    </xf>
    <xf numFmtId="0" fontId="42" fillId="0" borderId="0" xfId="50" applyFill="1" applyBorder="1" applyAlignment="1">
      <alignment/>
    </xf>
    <xf numFmtId="173" fontId="42" fillId="0" borderId="0" xfId="50" applyNumberFormat="1" applyFill="1" applyBorder="1" applyAlignment="1">
      <alignment/>
    </xf>
    <xf numFmtId="0" fontId="0" fillId="0" borderId="0" xfId="0" applyFont="1" applyFill="1" applyBorder="1" applyAlignment="1">
      <alignment/>
    </xf>
    <xf numFmtId="0" fontId="51" fillId="0" borderId="0" xfId="50" applyNumberFormat="1" applyFont="1" applyFill="1" applyBorder="1" applyAlignment="1">
      <alignment/>
    </xf>
    <xf numFmtId="0" fontId="0" fillId="0" borderId="0" xfId="0" applyFont="1" applyFill="1" applyBorder="1" applyAlignment="1">
      <alignment horizontal="left"/>
    </xf>
    <xf numFmtId="41" fontId="0" fillId="0" borderId="0" xfId="0" applyNumberFormat="1" applyBorder="1" applyAlignment="1">
      <alignment/>
    </xf>
    <xf numFmtId="41" fontId="0" fillId="0" borderId="0" xfId="0" applyNumberFormat="1" applyAlignment="1">
      <alignment/>
    </xf>
    <xf numFmtId="41" fontId="0" fillId="0" borderId="10" xfId="0" applyNumberFormat="1" applyBorder="1" applyAlignment="1">
      <alignment/>
    </xf>
    <xf numFmtId="0" fontId="5" fillId="0" borderId="0" xfId="0" applyFont="1" applyFill="1" applyAlignment="1">
      <alignment horizontal="right" wrapText="1"/>
    </xf>
    <xf numFmtId="0" fontId="5" fillId="0" borderId="11" xfId="0" applyFont="1" applyFill="1" applyBorder="1" applyAlignment="1">
      <alignment horizontal="right"/>
    </xf>
    <xf numFmtId="0" fontId="0" fillId="33" borderId="10" xfId="0" applyFont="1" applyFill="1" applyBorder="1" applyAlignment="1">
      <alignment horizontal="right"/>
    </xf>
    <xf numFmtId="0" fontId="0" fillId="0" borderId="10" xfId="0" applyFont="1" applyFill="1" applyBorder="1" applyAlignment="1">
      <alignment/>
    </xf>
    <xf numFmtId="0" fontId="29" fillId="13" borderId="10" xfId="0" applyFont="1" applyFill="1" applyBorder="1" applyAlignment="1">
      <alignment/>
    </xf>
    <xf numFmtId="0" fontId="52" fillId="0" borderId="10" xfId="0" applyFont="1" applyFill="1" applyBorder="1" applyAlignment="1">
      <alignment wrapText="1"/>
    </xf>
    <xf numFmtId="0" fontId="5" fillId="0" borderId="14" xfId="0" applyFont="1" applyFill="1" applyBorder="1" applyAlignment="1">
      <alignment wrapText="1"/>
    </xf>
    <xf numFmtId="1" fontId="0" fillId="0" borderId="0" xfId="0" applyNumberFormat="1" applyFont="1" applyAlignment="1">
      <alignment/>
    </xf>
    <xf numFmtId="170" fontId="0" fillId="33" borderId="0" xfId="0" applyNumberFormat="1" applyFont="1" applyFill="1" applyBorder="1" applyAlignment="1">
      <alignment/>
    </xf>
    <xf numFmtId="0" fontId="0" fillId="0" borderId="0" xfId="0" applyFont="1" applyBorder="1" applyAlignment="1">
      <alignment horizontal="right"/>
    </xf>
    <xf numFmtId="0" fontId="0" fillId="0" borderId="15" xfId="0" applyFont="1" applyBorder="1" applyAlignment="1">
      <alignment horizontal="right"/>
    </xf>
    <xf numFmtId="173" fontId="0" fillId="0" borderId="0" xfId="0" applyNumberFormat="1" applyAlignment="1">
      <alignment/>
    </xf>
    <xf numFmtId="0" fontId="0" fillId="0" borderId="0" xfId="0" applyFill="1" applyAlignment="1">
      <alignment horizontal="left"/>
    </xf>
    <xf numFmtId="0" fontId="0" fillId="33" borderId="0" xfId="0" applyFont="1" applyFill="1" applyAlignment="1">
      <alignment/>
    </xf>
    <xf numFmtId="1" fontId="0" fillId="0" borderId="0" xfId="0" applyNumberFormat="1" applyFill="1" applyBorder="1" applyAlignment="1">
      <alignment/>
    </xf>
    <xf numFmtId="0" fontId="51" fillId="0" borderId="0" xfId="0" applyFont="1"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ill="1" applyAlignment="1">
      <alignment horizontal="right"/>
    </xf>
    <xf numFmtId="171" fontId="0" fillId="0" borderId="0" xfId="0" applyNumberFormat="1" applyFont="1" applyFill="1" applyAlignment="1">
      <alignment/>
    </xf>
    <xf numFmtId="0" fontId="0" fillId="0" borderId="0" xfId="0" applyFont="1" applyBorder="1" applyAlignment="1">
      <alignment horizontal="left"/>
    </xf>
    <xf numFmtId="0" fontId="0" fillId="0" borderId="20" xfId="0" applyFont="1" applyBorder="1" applyAlignment="1">
      <alignment horizontal="left"/>
    </xf>
    <xf numFmtId="0" fontId="0" fillId="33" borderId="20" xfId="0" applyFont="1" applyFill="1" applyBorder="1" applyAlignment="1">
      <alignment/>
    </xf>
    <xf numFmtId="0" fontId="0" fillId="0" borderId="20" xfId="0" applyFont="1" applyBorder="1" applyAlignment="1">
      <alignment/>
    </xf>
    <xf numFmtId="0" fontId="5" fillId="0" borderId="0" xfId="0" applyFont="1" applyAlignment="1">
      <alignment horizontal="center" vertical="center" wrapText="1"/>
    </xf>
    <xf numFmtId="0" fontId="29" fillId="0" borderId="0" xfId="0" applyNumberFormat="1" applyFont="1" applyFill="1" applyBorder="1" applyAlignment="1">
      <alignment/>
    </xf>
    <xf numFmtId="171" fontId="9" fillId="0" borderId="0" xfId="0" applyNumberFormat="1" applyFont="1" applyFill="1" applyBorder="1" applyAlignment="1">
      <alignment wrapText="1"/>
    </xf>
    <xf numFmtId="0" fontId="5" fillId="0" borderId="11" xfId="0" applyFont="1" applyBorder="1" applyAlignment="1">
      <alignment/>
    </xf>
    <xf numFmtId="0" fontId="10" fillId="0" borderId="0" xfId="0" applyFont="1" applyAlignment="1">
      <alignment/>
    </xf>
    <xf numFmtId="0" fontId="2" fillId="0" borderId="0" xfId="0" applyFont="1" applyAlignment="1">
      <alignment/>
    </xf>
    <xf numFmtId="0" fontId="53" fillId="0" borderId="0" xfId="48" applyFont="1" applyAlignment="1">
      <alignment horizontal="right"/>
    </xf>
    <xf numFmtId="0" fontId="3"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wrapText="1"/>
    </xf>
    <xf numFmtId="0" fontId="5"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3" fillId="0" borderId="0" xfId="0" applyFont="1" applyAlignment="1">
      <alignment horizontal="left" wrapText="1"/>
    </xf>
    <xf numFmtId="0" fontId="5" fillId="0" borderId="0" xfId="0" applyFont="1" applyAlignment="1">
      <alignment wrapText="1"/>
    </xf>
    <xf numFmtId="0" fontId="0" fillId="0" borderId="0" xfId="0" applyFont="1" applyAlignment="1">
      <alignment/>
    </xf>
    <xf numFmtId="0" fontId="4" fillId="0" borderId="0" xfId="0" applyFont="1" applyAlignment="1">
      <alignment horizontal="right"/>
    </xf>
    <xf numFmtId="0" fontId="0"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Alignment="1">
      <alignment horizontal="left" wrapText="1"/>
    </xf>
    <xf numFmtId="0" fontId="0" fillId="0" borderId="0" xfId="0" applyFont="1" applyAlignment="1">
      <alignment horizontal="left" wrapText="1"/>
    </xf>
    <xf numFmtId="0" fontId="5" fillId="0" borderId="0" xfId="0" applyFont="1" applyFill="1" applyAlignment="1">
      <alignment horizontal="center"/>
    </xf>
    <xf numFmtId="0" fontId="0" fillId="0" borderId="0" xfId="0" applyFill="1" applyAlignment="1">
      <alignment/>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right"/>
    </xf>
    <xf numFmtId="0" fontId="0" fillId="0" borderId="11" xfId="0" applyBorder="1" applyAlignment="1">
      <alignment/>
    </xf>
    <xf numFmtId="0" fontId="4" fillId="0" borderId="0" xfId="0" applyFont="1" applyAlignment="1">
      <alignment horizontal="right"/>
    </xf>
    <xf numFmtId="0" fontId="5" fillId="0" borderId="11" xfId="0" applyFont="1" applyBorder="1" applyAlignment="1">
      <alignment horizontal="left" indent="5"/>
    </xf>
    <xf numFmtId="0" fontId="5" fillId="0" borderId="11" xfId="0" applyFont="1" applyBorder="1" applyAlignment="1">
      <alignment horizontal="left"/>
    </xf>
    <xf numFmtId="0" fontId="0" fillId="0" borderId="0" xfId="0" applyFont="1" applyAlignment="1">
      <alignment/>
    </xf>
    <xf numFmtId="0" fontId="3" fillId="0" borderId="0" xfId="0" applyFont="1" applyAlignment="1">
      <alignment wrapText="1"/>
    </xf>
    <xf numFmtId="0" fontId="0" fillId="0" borderId="11" xfId="0" applyBorder="1" applyAlignment="1">
      <alignment horizontal="left"/>
    </xf>
    <xf numFmtId="0" fontId="0" fillId="0" borderId="17" xfId="0" applyBorder="1" applyAlignment="1">
      <alignment horizontal="left"/>
    </xf>
    <xf numFmtId="0" fontId="5" fillId="0" borderId="11" xfId="0" applyFont="1" applyBorder="1" applyAlignment="1">
      <alignment/>
    </xf>
    <xf numFmtId="0" fontId="5" fillId="0" borderId="21" xfId="0" applyFont="1" applyBorder="1" applyAlignment="1">
      <alignment horizontal="right" wrapText="1"/>
    </xf>
    <xf numFmtId="0" fontId="5" fillId="0" borderId="14" xfId="0" applyFont="1" applyBorder="1" applyAlignment="1">
      <alignment horizontal="right" wrapText="1"/>
    </xf>
    <xf numFmtId="0" fontId="5" fillId="0" borderId="22" xfId="0" applyFont="1" applyBorder="1" applyAlignment="1">
      <alignment horizontal="center"/>
    </xf>
    <xf numFmtId="0" fontId="5" fillId="0" borderId="11" xfId="0" applyFont="1" applyBorder="1" applyAlignment="1">
      <alignment horizontal="center"/>
    </xf>
    <xf numFmtId="0" fontId="0" fillId="0" borderId="0" xfId="0"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wrapText="1"/>
    </xf>
    <xf numFmtId="0" fontId="5" fillId="0" borderId="11" xfId="0" applyFont="1" applyBorder="1" applyAlignment="1">
      <alignment horizontal="left" indent="5"/>
    </xf>
    <xf numFmtId="0" fontId="5" fillId="0" borderId="0" xfId="0" applyFont="1" applyFill="1" applyBorder="1" applyAlignment="1">
      <alignment horizontal="center"/>
    </xf>
    <xf numFmtId="0" fontId="0" fillId="0" borderId="0" xfId="0" applyFill="1" applyAlignment="1">
      <alignment horizontal="center"/>
    </xf>
    <xf numFmtId="0" fontId="3" fillId="0" borderId="0" xfId="0" applyFont="1" applyFill="1" applyAlignment="1">
      <alignment wrapText="1"/>
    </xf>
    <xf numFmtId="0" fontId="0" fillId="0" borderId="0" xfId="0" applyFont="1" applyAlignment="1">
      <alignment horizontal="left" wrapText="1"/>
    </xf>
    <xf numFmtId="0" fontId="5" fillId="0" borderId="11" xfId="0" applyFont="1" applyFill="1" applyBorder="1" applyAlignment="1">
      <alignment horizontal="left" indent="5"/>
    </xf>
    <xf numFmtId="0" fontId="5" fillId="0" borderId="11" xfId="0" applyFont="1" applyFill="1" applyBorder="1" applyAlignment="1">
      <alignment horizontal="center"/>
    </xf>
    <xf numFmtId="0" fontId="0" fillId="0" borderId="11" xfId="0" applyFill="1" applyBorder="1" applyAlignment="1">
      <alignment horizontal="center"/>
    </xf>
    <xf numFmtId="0" fontId="5" fillId="0" borderId="0" xfId="0" applyFont="1" applyBorder="1" applyAlignment="1">
      <alignment/>
    </xf>
    <xf numFmtId="0" fontId="3" fillId="0" borderId="0" xfId="61" applyNumberFormat="1" applyFont="1" applyAlignment="1">
      <alignment horizontal="left" wrapText="1"/>
    </xf>
    <xf numFmtId="0" fontId="7" fillId="0" borderId="11" xfId="0" applyFont="1" applyBorder="1" applyAlignment="1">
      <alignment horizontal="left" wrapText="1"/>
    </xf>
    <xf numFmtId="0" fontId="0" fillId="0" borderId="0" xfId="0" applyAlignment="1">
      <alignment horizontal="center"/>
    </xf>
    <xf numFmtId="0" fontId="0" fillId="0" borderId="11" xfId="0" applyBorder="1" applyAlignment="1">
      <alignment horizontal="center"/>
    </xf>
    <xf numFmtId="0" fontId="0" fillId="0" borderId="0" xfId="0" applyFont="1" applyAlignment="1">
      <alignment horizontal="left"/>
    </xf>
    <xf numFmtId="0" fontId="7" fillId="0" borderId="11" xfId="0" applyFont="1" applyBorder="1" applyAlignment="1">
      <alignment horizontal="left" wrapText="1" indent="1"/>
    </xf>
    <xf numFmtId="0" fontId="0" fillId="0" borderId="11" xfId="0" applyBorder="1" applyAlignment="1">
      <alignment horizontal="left" indent="1"/>
    </xf>
    <xf numFmtId="0" fontId="0" fillId="0" borderId="0" xfId="0" applyFont="1" applyAlignment="1">
      <alignment/>
    </xf>
    <xf numFmtId="0" fontId="5" fillId="0" borderId="0" xfId="0" applyFont="1" applyAlignment="1">
      <alignment horizontal="center" wrapText="1"/>
    </xf>
    <xf numFmtId="171" fontId="5" fillId="0" borderId="0" xfId="0" applyNumberFormat="1" applyFont="1" applyFill="1" applyAlignment="1">
      <alignment horizontal="center" wrapText="1"/>
    </xf>
    <xf numFmtId="0" fontId="5" fillId="0" borderId="0" xfId="0" applyFont="1" applyFill="1" applyAlignment="1">
      <alignment horizontal="center"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171" fontId="5" fillId="0" borderId="0" xfId="0" applyNumberFormat="1" applyFont="1" applyAlignment="1">
      <alignment horizont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Border="1" applyAlignment="1">
      <alignment wrapText="1"/>
    </xf>
    <xf numFmtId="0" fontId="0" fillId="0" borderId="0" xfId="0" applyFill="1" applyBorder="1" applyAlignment="1">
      <alignment wrapText="1"/>
    </xf>
    <xf numFmtId="0" fontId="5" fillId="0" borderId="11" xfId="0" applyFont="1" applyFill="1" applyBorder="1" applyAlignment="1">
      <alignment horizontal="left" wrapText="1"/>
    </xf>
    <xf numFmtId="0" fontId="0" fillId="0" borderId="0" xfId="0" applyFont="1" applyFill="1" applyAlignment="1">
      <alignment/>
    </xf>
    <xf numFmtId="0" fontId="0" fillId="0" borderId="0" xfId="0" applyFont="1" applyAlignment="1">
      <alignment horizontal="right"/>
    </xf>
    <xf numFmtId="0" fontId="0" fillId="0" borderId="11" xfId="0" applyBorder="1" applyAlignment="1">
      <alignment wrapText="1"/>
    </xf>
    <xf numFmtId="171" fontId="5" fillId="0" borderId="0" xfId="0" applyNumberFormat="1" applyFont="1" applyFill="1" applyBorder="1" applyAlignment="1">
      <alignment wrapText="1"/>
    </xf>
    <xf numFmtId="171" fontId="0" fillId="0" borderId="0" xfId="0" applyNumberFormat="1" applyFont="1" applyFill="1" applyBorder="1" applyAlignment="1">
      <alignment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723900</xdr:colOff>
      <xdr:row>1</xdr:row>
      <xdr:rowOff>161925</xdr:rowOff>
    </xdr:from>
    <xdr:to>
      <xdr:col>9</xdr:col>
      <xdr:colOff>9525</xdr:colOff>
      <xdr:row>3</xdr:row>
      <xdr:rowOff>0</xdr:rowOff>
    </xdr:to>
    <xdr:pic>
      <xdr:nvPicPr>
        <xdr:cNvPr id="1" name="Grafik 1">
          <a:hlinkClick r:id="rId3"/>
        </xdr:cNvPr>
        <xdr:cNvPicPr preferRelativeResize="1">
          <a:picLocks noChangeAspect="1"/>
        </xdr:cNvPicPr>
      </xdr:nvPicPr>
      <xdr:blipFill>
        <a:blip r:embed="rId1"/>
        <a:stretch>
          <a:fillRect/>
        </a:stretch>
      </xdr:blipFill>
      <xdr:spPr>
        <a:xfrm>
          <a:off x="7648575" y="361950"/>
          <a:ext cx="200025" cy="200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771525</xdr:colOff>
      <xdr:row>0</xdr:row>
      <xdr:rowOff>438150</xdr:rowOff>
    </xdr:from>
    <xdr:to>
      <xdr:col>6</xdr:col>
      <xdr:colOff>933450</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5381625" y="438150"/>
          <a:ext cx="161925" cy="190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476250</xdr:rowOff>
    </xdr:from>
    <xdr:to>
      <xdr:col>7</xdr:col>
      <xdr:colOff>723900</xdr:colOff>
      <xdr:row>1</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6143625" y="476250"/>
          <a:ext cx="161925" cy="190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609600</xdr:colOff>
      <xdr:row>0</xdr:row>
      <xdr:rowOff>409575</xdr:rowOff>
    </xdr:from>
    <xdr:to>
      <xdr:col>12</xdr:col>
      <xdr:colOff>9525</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7067550" y="409575"/>
          <a:ext cx="161925" cy="190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457200</xdr:rowOff>
    </xdr:from>
    <xdr:to>
      <xdr:col>8</xdr:col>
      <xdr:colOff>514350</xdr:colOff>
      <xdr:row>1</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5867400" y="457200"/>
          <a:ext cx="161925" cy="19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600075</xdr:colOff>
      <xdr:row>0</xdr:row>
      <xdr:rowOff>438150</xdr:rowOff>
    </xdr:from>
    <xdr:to>
      <xdr:col>13</xdr:col>
      <xdr:colOff>9525</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7943850" y="438150"/>
          <a:ext cx="161925" cy="190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742950</xdr:colOff>
      <xdr:row>0</xdr:row>
      <xdr:rowOff>190500</xdr:rowOff>
    </xdr:from>
    <xdr:to>
      <xdr:col>8</xdr:col>
      <xdr:colOff>904875</xdr:colOff>
      <xdr:row>2</xdr:row>
      <xdr:rowOff>19050</xdr:rowOff>
    </xdr:to>
    <xdr:pic>
      <xdr:nvPicPr>
        <xdr:cNvPr id="1" name="Grafik 1">
          <a:hlinkClick r:id="rId3"/>
        </xdr:cNvPr>
        <xdr:cNvPicPr preferRelativeResize="1">
          <a:picLocks noChangeAspect="1"/>
        </xdr:cNvPicPr>
      </xdr:nvPicPr>
      <xdr:blipFill>
        <a:blip r:embed="rId1"/>
        <a:stretch>
          <a:fillRect/>
        </a:stretch>
      </xdr:blipFill>
      <xdr:spPr>
        <a:xfrm>
          <a:off x="7848600" y="190500"/>
          <a:ext cx="161925" cy="190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695325</xdr:colOff>
      <xdr:row>0</xdr:row>
      <xdr:rowOff>381000</xdr:rowOff>
    </xdr:from>
    <xdr:to>
      <xdr:col>7</xdr:col>
      <xdr:colOff>9525</xdr:colOff>
      <xdr:row>2</xdr:row>
      <xdr:rowOff>19050</xdr:rowOff>
    </xdr:to>
    <xdr:pic>
      <xdr:nvPicPr>
        <xdr:cNvPr id="1" name="Grafik 1">
          <a:hlinkClick r:id="rId3"/>
        </xdr:cNvPr>
        <xdr:cNvPicPr preferRelativeResize="1">
          <a:picLocks noChangeAspect="1"/>
        </xdr:cNvPicPr>
      </xdr:nvPicPr>
      <xdr:blipFill>
        <a:blip r:embed="rId1"/>
        <a:stretch>
          <a:fillRect/>
        </a:stretch>
      </xdr:blipFill>
      <xdr:spPr>
        <a:xfrm>
          <a:off x="5067300" y="381000"/>
          <a:ext cx="161925" cy="190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409575</xdr:colOff>
      <xdr:row>1</xdr:row>
      <xdr:rowOff>161925</xdr:rowOff>
    </xdr:from>
    <xdr:to>
      <xdr:col>13</xdr:col>
      <xdr:colOff>571500</xdr:colOff>
      <xdr:row>2</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7543800" y="361950"/>
          <a:ext cx="161925" cy="1905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695325</xdr:colOff>
      <xdr:row>0</xdr:row>
      <xdr:rowOff>171450</xdr:rowOff>
    </xdr:from>
    <xdr:to>
      <xdr:col>8</xdr:col>
      <xdr:colOff>857250</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7553325" y="171450"/>
          <a:ext cx="161925" cy="1905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428625</xdr:colOff>
      <xdr:row>2</xdr:row>
      <xdr:rowOff>28575</xdr:rowOff>
    </xdr:from>
    <xdr:to>
      <xdr:col>12</xdr:col>
      <xdr:colOff>590550</xdr:colOff>
      <xdr:row>2</xdr:row>
      <xdr:rowOff>219075</xdr:rowOff>
    </xdr:to>
    <xdr:pic>
      <xdr:nvPicPr>
        <xdr:cNvPr id="1" name="Grafik 1">
          <a:hlinkClick r:id="rId3"/>
        </xdr:cNvPr>
        <xdr:cNvPicPr preferRelativeResize="1">
          <a:picLocks noChangeAspect="1"/>
        </xdr:cNvPicPr>
      </xdr:nvPicPr>
      <xdr:blipFill>
        <a:blip r:embed="rId1"/>
        <a:stretch>
          <a:fillRect/>
        </a:stretch>
      </xdr:blipFill>
      <xdr:spPr>
        <a:xfrm>
          <a:off x="9020175" y="495300"/>
          <a:ext cx="161925"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971550</xdr:colOff>
      <xdr:row>0</xdr:row>
      <xdr:rowOff>161925</xdr:rowOff>
    </xdr:from>
    <xdr:to>
      <xdr:col>5</xdr:col>
      <xdr:colOff>1133475</xdr:colOff>
      <xdr:row>2</xdr:row>
      <xdr:rowOff>19050</xdr:rowOff>
    </xdr:to>
    <xdr:pic>
      <xdr:nvPicPr>
        <xdr:cNvPr id="1" name="Grafik 1">
          <a:hlinkClick r:id="rId3"/>
        </xdr:cNvPr>
        <xdr:cNvPicPr preferRelativeResize="1">
          <a:picLocks noChangeAspect="1"/>
        </xdr:cNvPicPr>
      </xdr:nvPicPr>
      <xdr:blipFill>
        <a:blip r:embed="rId1"/>
        <a:stretch>
          <a:fillRect/>
        </a:stretch>
      </xdr:blipFill>
      <xdr:spPr>
        <a:xfrm>
          <a:off x="5848350" y="161925"/>
          <a:ext cx="161925" cy="2190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438150</xdr:colOff>
      <xdr:row>1</xdr:row>
      <xdr:rowOff>9525</xdr:rowOff>
    </xdr:from>
    <xdr:to>
      <xdr:col>12</xdr:col>
      <xdr:colOff>600075</xdr:colOff>
      <xdr:row>1</xdr:row>
      <xdr:rowOff>200025</xdr:rowOff>
    </xdr:to>
    <xdr:pic>
      <xdr:nvPicPr>
        <xdr:cNvPr id="1" name="Grafik 1">
          <a:hlinkClick r:id="rId3"/>
        </xdr:cNvPr>
        <xdr:cNvPicPr preferRelativeResize="1">
          <a:picLocks noChangeAspect="1"/>
        </xdr:cNvPicPr>
      </xdr:nvPicPr>
      <xdr:blipFill>
        <a:blip r:embed="rId1"/>
        <a:stretch>
          <a:fillRect/>
        </a:stretch>
      </xdr:blipFill>
      <xdr:spPr>
        <a:xfrm>
          <a:off x="9058275" y="238125"/>
          <a:ext cx="161925" cy="1905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390525</xdr:colOff>
      <xdr:row>1</xdr:row>
      <xdr:rowOff>28575</xdr:rowOff>
    </xdr:from>
    <xdr:to>
      <xdr:col>11</xdr:col>
      <xdr:colOff>552450</xdr:colOff>
      <xdr:row>1</xdr:row>
      <xdr:rowOff>219075</xdr:rowOff>
    </xdr:to>
    <xdr:pic>
      <xdr:nvPicPr>
        <xdr:cNvPr id="1" name="Grafik 1">
          <a:hlinkClick r:id="rId3"/>
        </xdr:cNvPr>
        <xdr:cNvPicPr preferRelativeResize="1">
          <a:picLocks noChangeAspect="1"/>
        </xdr:cNvPicPr>
      </xdr:nvPicPr>
      <xdr:blipFill>
        <a:blip r:embed="rId1"/>
        <a:stretch>
          <a:fillRect/>
        </a:stretch>
      </xdr:blipFill>
      <xdr:spPr>
        <a:xfrm>
          <a:off x="8267700" y="314325"/>
          <a:ext cx="161925" cy="1905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400050</xdr:colOff>
      <xdr:row>1</xdr:row>
      <xdr:rowOff>19050</xdr:rowOff>
    </xdr:from>
    <xdr:to>
      <xdr:col>9</xdr:col>
      <xdr:colOff>561975</xdr:colOff>
      <xdr:row>1</xdr:row>
      <xdr:rowOff>209550</xdr:rowOff>
    </xdr:to>
    <xdr:pic>
      <xdr:nvPicPr>
        <xdr:cNvPr id="1" name="Grafik 1">
          <a:hlinkClick r:id="rId3"/>
        </xdr:cNvPr>
        <xdr:cNvPicPr preferRelativeResize="1">
          <a:picLocks noChangeAspect="1"/>
        </xdr:cNvPicPr>
      </xdr:nvPicPr>
      <xdr:blipFill>
        <a:blip r:embed="rId1"/>
        <a:stretch>
          <a:fillRect/>
        </a:stretch>
      </xdr:blipFill>
      <xdr:spPr>
        <a:xfrm>
          <a:off x="7305675" y="304800"/>
          <a:ext cx="161925" cy="1905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0</xdr:row>
      <xdr:rowOff>228600</xdr:rowOff>
    </xdr:from>
    <xdr:to>
      <xdr:col>13</xdr:col>
      <xdr:colOff>657225</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8286750" y="228600"/>
          <a:ext cx="161925" cy="1905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209550</xdr:rowOff>
    </xdr:from>
    <xdr:to>
      <xdr:col>13</xdr:col>
      <xdr:colOff>714375</xdr:colOff>
      <xdr:row>1</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8905875" y="209550"/>
          <a:ext cx="161925" cy="1905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1285875</xdr:colOff>
      <xdr:row>1</xdr:row>
      <xdr:rowOff>152400</xdr:rowOff>
    </xdr:from>
    <xdr:to>
      <xdr:col>6</xdr:col>
      <xdr:colOff>1447800</xdr:colOff>
      <xdr:row>2</xdr:row>
      <xdr:rowOff>142875</xdr:rowOff>
    </xdr:to>
    <xdr:pic>
      <xdr:nvPicPr>
        <xdr:cNvPr id="1" name="Grafik 1">
          <a:hlinkClick r:id="rId3"/>
        </xdr:cNvPr>
        <xdr:cNvPicPr preferRelativeResize="1">
          <a:picLocks noChangeAspect="1"/>
        </xdr:cNvPicPr>
      </xdr:nvPicPr>
      <xdr:blipFill>
        <a:blip r:embed="rId1"/>
        <a:stretch>
          <a:fillRect/>
        </a:stretch>
      </xdr:blipFill>
      <xdr:spPr>
        <a:xfrm>
          <a:off x="8591550" y="352425"/>
          <a:ext cx="161925" cy="1905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847725</xdr:colOff>
      <xdr:row>0</xdr:row>
      <xdr:rowOff>171450</xdr:rowOff>
    </xdr:from>
    <xdr:to>
      <xdr:col>8</xdr:col>
      <xdr:colOff>1009650</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8134350" y="171450"/>
          <a:ext cx="161925" cy="1905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171450</xdr:rowOff>
    </xdr:from>
    <xdr:to>
      <xdr:col>8</xdr:col>
      <xdr:colOff>714375</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6438900" y="171450"/>
          <a:ext cx="161925"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714375</xdr:colOff>
      <xdr:row>0</xdr:row>
      <xdr:rowOff>190500</xdr:rowOff>
    </xdr:from>
    <xdr:to>
      <xdr:col>9</xdr:col>
      <xdr:colOff>9525</xdr:colOff>
      <xdr:row>1</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8181975" y="190500"/>
          <a:ext cx="200025"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781050</xdr:colOff>
      <xdr:row>1</xdr:row>
      <xdr:rowOff>0</xdr:rowOff>
    </xdr:from>
    <xdr:to>
      <xdr:col>9</xdr:col>
      <xdr:colOff>981075</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7915275" y="200025"/>
          <a:ext cx="200025"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609600</xdr:colOff>
      <xdr:row>1</xdr:row>
      <xdr:rowOff>171450</xdr:rowOff>
    </xdr:from>
    <xdr:to>
      <xdr:col>7</xdr:col>
      <xdr:colOff>771525</xdr:colOff>
      <xdr:row>3</xdr:row>
      <xdr:rowOff>0</xdr:rowOff>
    </xdr:to>
    <xdr:pic>
      <xdr:nvPicPr>
        <xdr:cNvPr id="1" name="Grafik 1">
          <a:hlinkClick r:id="rId3"/>
        </xdr:cNvPr>
        <xdr:cNvPicPr preferRelativeResize="1">
          <a:picLocks noChangeAspect="1"/>
        </xdr:cNvPicPr>
      </xdr:nvPicPr>
      <xdr:blipFill>
        <a:blip r:embed="rId1"/>
        <a:stretch>
          <a:fillRect/>
        </a:stretch>
      </xdr:blipFill>
      <xdr:spPr>
        <a:xfrm>
          <a:off x="5667375" y="371475"/>
          <a:ext cx="161925"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476250</xdr:colOff>
      <xdr:row>1</xdr:row>
      <xdr:rowOff>161925</xdr:rowOff>
    </xdr:from>
    <xdr:to>
      <xdr:col>11</xdr:col>
      <xdr:colOff>638175</xdr:colOff>
      <xdr:row>2</xdr:row>
      <xdr:rowOff>152400</xdr:rowOff>
    </xdr:to>
    <xdr:pic>
      <xdr:nvPicPr>
        <xdr:cNvPr id="1" name="Grafik 2">
          <a:hlinkClick r:id="rId3"/>
        </xdr:cNvPr>
        <xdr:cNvPicPr preferRelativeResize="1">
          <a:picLocks noChangeAspect="1"/>
        </xdr:cNvPicPr>
      </xdr:nvPicPr>
      <xdr:blipFill>
        <a:blip r:embed="rId1"/>
        <a:stretch>
          <a:fillRect/>
        </a:stretch>
      </xdr:blipFill>
      <xdr:spPr>
        <a:xfrm>
          <a:off x="6238875" y="361950"/>
          <a:ext cx="161925" cy="190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85725</xdr:colOff>
      <xdr:row>0</xdr:row>
      <xdr:rowOff>171450</xdr:rowOff>
    </xdr:from>
    <xdr:to>
      <xdr:col>18</xdr:col>
      <xdr:colOff>247650</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5838825" y="171450"/>
          <a:ext cx="161925" cy="190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752475</xdr:colOff>
      <xdr:row>0</xdr:row>
      <xdr:rowOff>171450</xdr:rowOff>
    </xdr:from>
    <xdr:to>
      <xdr:col>12</xdr:col>
      <xdr:colOff>914400</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7934325" y="171450"/>
          <a:ext cx="161925" cy="190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876300</xdr:colOff>
      <xdr:row>2</xdr:row>
      <xdr:rowOff>0</xdr:rowOff>
    </xdr:from>
    <xdr:to>
      <xdr:col>6</xdr:col>
      <xdr:colOff>1038225</xdr:colOff>
      <xdr:row>3</xdr:row>
      <xdr:rowOff>28575</xdr:rowOff>
    </xdr:to>
    <xdr:pic>
      <xdr:nvPicPr>
        <xdr:cNvPr id="1" name="Grafik 1">
          <a:hlinkClick r:id="rId3"/>
        </xdr:cNvPr>
        <xdr:cNvPicPr preferRelativeResize="1">
          <a:picLocks noChangeAspect="1"/>
        </xdr:cNvPicPr>
      </xdr:nvPicPr>
      <xdr:blipFill>
        <a:blip r:embed="rId1"/>
        <a:stretch>
          <a:fillRect/>
        </a:stretch>
      </xdr:blipFill>
      <xdr:spPr>
        <a:xfrm>
          <a:off x="6219825" y="400050"/>
          <a:ext cx="16192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B43"/>
  <sheetViews>
    <sheetView tabSelected="1" zoomScalePageLayoutView="0" workbookViewId="0" topLeftCell="A1">
      <selection activeCell="A1" sqref="A1"/>
    </sheetView>
  </sheetViews>
  <sheetFormatPr defaultColWidth="11.421875" defaultRowHeight="12.75"/>
  <cols>
    <col min="1" max="1" width="98.57421875" style="0" customWidth="1"/>
  </cols>
  <sheetData>
    <row r="1" ht="26.25">
      <c r="A1" s="8" t="s">
        <v>9</v>
      </c>
    </row>
    <row r="4" spans="1:2" ht="12.75">
      <c r="A4" s="236" t="s">
        <v>146</v>
      </c>
      <c r="B4" s="238"/>
    </row>
    <row r="5" spans="1:2" ht="12.75">
      <c r="A5" s="237" t="s">
        <v>214</v>
      </c>
      <c r="B5" s="238" t="s">
        <v>296</v>
      </c>
    </row>
    <row r="6" spans="1:2" ht="12.75">
      <c r="A6" s="237" t="s">
        <v>216</v>
      </c>
      <c r="B6" s="238" t="s">
        <v>297</v>
      </c>
    </row>
    <row r="7" spans="1:2" ht="12.75">
      <c r="A7" s="237" t="s">
        <v>265</v>
      </c>
      <c r="B7" s="238" t="s">
        <v>298</v>
      </c>
    </row>
    <row r="8" spans="1:2" ht="12.75">
      <c r="A8" s="237" t="s">
        <v>266</v>
      </c>
      <c r="B8" s="238" t="s">
        <v>299</v>
      </c>
    </row>
    <row r="9" ht="12.75">
      <c r="B9" s="238"/>
    </row>
    <row r="10" spans="1:2" ht="12.75">
      <c r="A10" s="236" t="s">
        <v>42</v>
      </c>
      <c r="B10" s="238"/>
    </row>
    <row r="11" spans="1:2" ht="12.75">
      <c r="A11" s="237" t="s">
        <v>43</v>
      </c>
      <c r="B11" s="238" t="s">
        <v>300</v>
      </c>
    </row>
    <row r="12" ht="12.75">
      <c r="B12" s="238"/>
    </row>
    <row r="13" spans="1:2" ht="12.75">
      <c r="A13" s="236" t="s">
        <v>23</v>
      </c>
      <c r="B13" s="238"/>
    </row>
    <row r="14" spans="1:2" ht="12.75">
      <c r="A14" s="237" t="s">
        <v>301</v>
      </c>
      <c r="B14" s="238" t="s">
        <v>302</v>
      </c>
    </row>
    <row r="15" spans="1:2" ht="12.75">
      <c r="A15" s="237" t="s">
        <v>281</v>
      </c>
      <c r="B15" s="238" t="s">
        <v>303</v>
      </c>
    </row>
    <row r="16" spans="1:2" ht="12.75">
      <c r="A16" s="237" t="s">
        <v>44</v>
      </c>
      <c r="B16" s="238" t="s">
        <v>304</v>
      </c>
    </row>
    <row r="17" ht="12.75">
      <c r="B17" s="238"/>
    </row>
    <row r="18" spans="1:2" ht="12.75">
      <c r="A18" s="236" t="s">
        <v>26</v>
      </c>
      <c r="B18" s="238"/>
    </row>
    <row r="19" spans="1:2" ht="12.75">
      <c r="A19" s="237" t="s">
        <v>188</v>
      </c>
      <c r="B19" s="238" t="s">
        <v>305</v>
      </c>
    </row>
    <row r="20" spans="1:2" ht="12.75">
      <c r="A20" s="237" t="s">
        <v>187</v>
      </c>
      <c r="B20" s="238" t="s">
        <v>306</v>
      </c>
    </row>
    <row r="21" spans="1:2" ht="12.75">
      <c r="A21" s="237" t="s">
        <v>264</v>
      </c>
      <c r="B21" s="238" t="s">
        <v>307</v>
      </c>
    </row>
    <row r="22" spans="1:2" ht="12.75">
      <c r="A22" s="237" t="s">
        <v>279</v>
      </c>
      <c r="B22" s="238" t="s">
        <v>308</v>
      </c>
    </row>
    <row r="23" spans="1:2" ht="12.75">
      <c r="A23" s="237" t="s">
        <v>257</v>
      </c>
      <c r="B23" s="238" t="s">
        <v>309</v>
      </c>
    </row>
    <row r="24" spans="1:2" ht="12.75">
      <c r="A24" s="237" t="s">
        <v>280</v>
      </c>
      <c r="B24" s="238" t="s">
        <v>310</v>
      </c>
    </row>
    <row r="25" spans="1:2" ht="12.75">
      <c r="A25" s="237" t="s">
        <v>193</v>
      </c>
      <c r="B25" s="238" t="s">
        <v>311</v>
      </c>
    </row>
    <row r="26" spans="1:2" ht="12.75">
      <c r="A26" s="237" t="s">
        <v>48</v>
      </c>
      <c r="B26" s="238" t="s">
        <v>312</v>
      </c>
    </row>
    <row r="27" ht="12.75">
      <c r="B27" s="238"/>
    </row>
    <row r="28" spans="1:2" ht="12.75">
      <c r="A28" s="236" t="s">
        <v>33</v>
      </c>
      <c r="B28" s="238"/>
    </row>
    <row r="29" spans="1:2" ht="12.75">
      <c r="A29" s="237" t="s">
        <v>27</v>
      </c>
      <c r="B29" s="238" t="s">
        <v>313</v>
      </c>
    </row>
    <row r="30" spans="1:2" ht="12.75">
      <c r="A30" s="237" t="s">
        <v>210</v>
      </c>
      <c r="B30" s="238" t="s">
        <v>314</v>
      </c>
    </row>
    <row r="31" ht="12.75">
      <c r="B31" s="238"/>
    </row>
    <row r="32" spans="1:2" ht="12.75">
      <c r="A32" s="236" t="s">
        <v>41</v>
      </c>
      <c r="B32" s="238"/>
    </row>
    <row r="33" spans="1:2" ht="12.75">
      <c r="A33" s="237" t="s">
        <v>169</v>
      </c>
      <c r="B33" s="238" t="s">
        <v>315</v>
      </c>
    </row>
    <row r="34" spans="1:2" ht="12.75">
      <c r="A34" s="237" t="s">
        <v>258</v>
      </c>
      <c r="B34" s="238" t="s">
        <v>316</v>
      </c>
    </row>
    <row r="35" spans="1:2" ht="12.75">
      <c r="A35" s="237" t="s">
        <v>175</v>
      </c>
      <c r="B35" s="238" t="s">
        <v>317</v>
      </c>
    </row>
    <row r="36" spans="1:2" ht="12.75">
      <c r="A36" s="237" t="s">
        <v>262</v>
      </c>
      <c r="B36" s="238" t="s">
        <v>318</v>
      </c>
    </row>
    <row r="37" spans="1:2" ht="12.75">
      <c r="A37" s="237" t="s">
        <v>50</v>
      </c>
      <c r="B37" s="238" t="s">
        <v>319</v>
      </c>
    </row>
    <row r="38" spans="1:2" ht="12.75">
      <c r="A38" s="237" t="s">
        <v>263</v>
      </c>
      <c r="B38" s="238" t="s">
        <v>320</v>
      </c>
    </row>
    <row r="39" ht="12.75">
      <c r="B39" s="238"/>
    </row>
    <row r="40" spans="1:2" ht="12.75">
      <c r="A40" s="236" t="s">
        <v>186</v>
      </c>
      <c r="B40" s="238"/>
    </row>
    <row r="41" spans="1:2" ht="12.75">
      <c r="A41" s="237" t="s">
        <v>51</v>
      </c>
      <c r="B41" s="238" t="s">
        <v>321</v>
      </c>
    </row>
    <row r="42" spans="1:2" ht="12.75">
      <c r="A42" s="237" t="s">
        <v>52</v>
      </c>
      <c r="B42" s="238" t="s">
        <v>322</v>
      </c>
    </row>
    <row r="43" spans="1:2" ht="12.75">
      <c r="A43" s="237" t="s">
        <v>53</v>
      </c>
      <c r="B43" s="238" t="s">
        <v>323</v>
      </c>
    </row>
  </sheetData>
  <sheetProtection/>
  <hyperlinks>
    <hyperlink ref="B5" location="Tab_9_1_1!Druckbereich" display="Tab_9_1_1"/>
    <hyperlink ref="B6" location="Tab_9_1_2!Druckbereich" display="Tab_9_1_2"/>
    <hyperlink ref="B7" location="Tab_9_1_3!Druckbereich" display="Tab_9_1_3"/>
    <hyperlink ref="B8" location="Tab_9_1_4!Druckbereich" display="Tab_9_1_4"/>
    <hyperlink ref="B11" location="Tab_9_2!Druckbereich" display="Tab_9_2_1"/>
    <hyperlink ref="B14" location="Tab_9_3_1!Druckbereich" display="Tab_9_3_1"/>
    <hyperlink ref="B15" location="Tab_9_3_2!Druckbereich" display="Tab_9_3_2"/>
    <hyperlink ref="B16" location="Tab_9_3_3!Druckbereich" display="Tab_9_3_3"/>
    <hyperlink ref="B19" location="Tab_9_4_1!Druckbereich" display="Tab_9_4_1"/>
    <hyperlink ref="B20" location="Tab_9_4_2!Druckbereich" display="Tab_9_4_2"/>
    <hyperlink ref="B21" location="Tab_9_4_3!Druckbereich" display="Tab_9_4_3"/>
    <hyperlink ref="B22" location="Tab_9_4_4!Druckbereich" display="Tab_9_4_4"/>
    <hyperlink ref="B23" location="Tab_9_4_5!Druckbereich" display="Tab_9_4_5"/>
    <hyperlink ref="B24" location="Tab_9_4_6!Druckbereich" display="Tab_9_4_6"/>
    <hyperlink ref="B25" location="Tab_9_4_7!Druckbereich" display="Tab_9_4_7"/>
    <hyperlink ref="B26" location="Tab_9_4_8!Druckbereich" display="Tab_9_4_8"/>
    <hyperlink ref="B29" location="Tab_9_5_1!Druckbereich" display="Tab_9_5_1"/>
    <hyperlink ref="B30" location="Tab_9_5_2!Druckbereich" display="Tab_9_5_2"/>
    <hyperlink ref="B33" location="Tab_9_6_1!Druckbereich" display="Tab_9_6_1"/>
    <hyperlink ref="B34" location="Tab_9_6_2!Druckbereich" display="Tab_9_6_2"/>
    <hyperlink ref="B35" location="Tab_9_6_3!Druckbereich" display="Tab_9_6_3"/>
    <hyperlink ref="B36" location="Tab_9_6_4!Druckbereich" display="Tab_9_6_4"/>
    <hyperlink ref="B37" location="Tab_9_6_5!Druckbereich" display="Tab_9_6_5"/>
    <hyperlink ref="B38" location="Tab_9_6_6!Druckbereich" display="Tab_9_6_6"/>
    <hyperlink ref="B41" location="Tab_9_7_1!Druckbereich" display="Tab_9_7_1"/>
    <hyperlink ref="B42" location="Tab_9_7_2!Druckbereich" display="Tab_9_7_2"/>
    <hyperlink ref="B43" location="Tab_9_7_3!Druckbereich" display="Tab_9_7_3"/>
  </hyperlinks>
  <printOptions/>
  <pageMargins left="0.787401575" right="0.787401575" top="0.984251969" bottom="0.984251969" header="0.4921259845" footer="0.4921259845"/>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22"/>
  <sheetViews>
    <sheetView zoomScalePageLayoutView="0" workbookViewId="0" topLeftCell="A1">
      <selection activeCell="A1" sqref="A1:H1"/>
    </sheetView>
  </sheetViews>
  <sheetFormatPr defaultColWidth="11.421875" defaultRowHeight="12.75"/>
  <cols>
    <col min="1" max="1" width="13.7109375" style="0" customWidth="1"/>
    <col min="2" max="2" width="5.57421875" style="0" bestFit="1" customWidth="1"/>
    <col min="3" max="3" width="13.7109375" style="0" customWidth="1"/>
    <col min="4" max="8" width="15.7109375" style="0" customWidth="1"/>
  </cols>
  <sheetData>
    <row r="1" spans="1:8" ht="15.75">
      <c r="A1" s="241" t="s">
        <v>26</v>
      </c>
      <c r="B1" s="242"/>
      <c r="C1" s="242"/>
      <c r="D1" s="242"/>
      <c r="E1" s="242"/>
      <c r="F1" s="242"/>
      <c r="G1" s="242"/>
      <c r="H1" s="242"/>
    </row>
    <row r="2" spans="1:8" ht="15.75">
      <c r="A2" s="239" t="s">
        <v>188</v>
      </c>
      <c r="B2" s="239"/>
      <c r="C2" s="239"/>
      <c r="D2" s="239"/>
      <c r="E2" s="239"/>
      <c r="F2" s="239"/>
      <c r="G2" s="239"/>
      <c r="H2" s="239"/>
    </row>
    <row r="3" spans="1:8" ht="12.75">
      <c r="A3" s="247" t="s">
        <v>272</v>
      </c>
      <c r="B3" s="247"/>
      <c r="C3" s="247"/>
      <c r="D3" s="247"/>
      <c r="E3" s="247"/>
      <c r="F3" s="247"/>
      <c r="G3" s="247"/>
      <c r="H3" s="247"/>
    </row>
    <row r="4" spans="1:8" ht="12.75">
      <c r="A4" s="263" t="s">
        <v>93</v>
      </c>
      <c r="B4" s="242"/>
      <c r="C4" s="242"/>
      <c r="D4" s="242"/>
      <c r="E4" s="242"/>
      <c r="F4" s="242"/>
      <c r="G4" s="242"/>
      <c r="H4" s="9"/>
    </row>
    <row r="5" spans="1:7" ht="38.25">
      <c r="A5" s="5"/>
      <c r="B5" s="59" t="s">
        <v>2</v>
      </c>
      <c r="C5" s="60" t="s">
        <v>19</v>
      </c>
      <c r="D5" s="60" t="s">
        <v>54</v>
      </c>
      <c r="E5" s="60" t="s">
        <v>113</v>
      </c>
      <c r="F5" s="60" t="s">
        <v>112</v>
      </c>
      <c r="G5" s="60" t="s">
        <v>114</v>
      </c>
    </row>
    <row r="6" spans="1:7" ht="12.75">
      <c r="A6" s="188">
        <v>2004</v>
      </c>
      <c r="B6" s="210">
        <v>66</v>
      </c>
      <c r="C6" s="40" t="s">
        <v>55</v>
      </c>
      <c r="D6" s="40" t="s">
        <v>55</v>
      </c>
      <c r="E6" s="40" t="s">
        <v>55</v>
      </c>
      <c r="F6" s="40" t="s">
        <v>55</v>
      </c>
      <c r="G6" s="40" t="s">
        <v>55</v>
      </c>
    </row>
    <row r="7" spans="1:7" ht="12.75">
      <c r="A7" s="61">
        <v>2005</v>
      </c>
      <c r="B7" s="108">
        <v>137</v>
      </c>
      <c r="C7" s="28" t="s">
        <v>55</v>
      </c>
      <c r="D7" s="28" t="s">
        <v>55</v>
      </c>
      <c r="E7" s="28" t="s">
        <v>55</v>
      </c>
      <c r="F7" s="28" t="s">
        <v>55</v>
      </c>
      <c r="G7" s="28" t="s">
        <v>55</v>
      </c>
    </row>
    <row r="8" spans="1:7" ht="12.75">
      <c r="A8" s="42">
        <v>2006</v>
      </c>
      <c r="B8" s="108">
        <v>84</v>
      </c>
      <c r="C8" s="28" t="s">
        <v>55</v>
      </c>
      <c r="D8" s="28" t="s">
        <v>55</v>
      </c>
      <c r="E8" s="28" t="s">
        <v>55</v>
      </c>
      <c r="F8" s="28" t="s">
        <v>55</v>
      </c>
      <c r="G8" s="28" t="s">
        <v>55</v>
      </c>
    </row>
    <row r="9" spans="1:7" ht="12.75">
      <c r="A9" s="42">
        <v>2007</v>
      </c>
      <c r="B9" s="108">
        <v>88</v>
      </c>
      <c r="C9" s="28" t="s">
        <v>55</v>
      </c>
      <c r="D9" s="28" t="s">
        <v>55</v>
      </c>
      <c r="E9" s="28" t="s">
        <v>55</v>
      </c>
      <c r="F9" s="28" t="s">
        <v>55</v>
      </c>
      <c r="G9" s="28" t="s">
        <v>55</v>
      </c>
    </row>
    <row r="10" spans="1:7" ht="12.75">
      <c r="A10" s="42">
        <v>2008</v>
      </c>
      <c r="B10" s="108">
        <v>88</v>
      </c>
      <c r="C10" s="28" t="s">
        <v>55</v>
      </c>
      <c r="D10" s="28" t="s">
        <v>55</v>
      </c>
      <c r="E10" s="28" t="s">
        <v>55</v>
      </c>
      <c r="F10" s="28" t="s">
        <v>55</v>
      </c>
      <c r="G10" s="28" t="s">
        <v>55</v>
      </c>
    </row>
    <row r="11" spans="1:7" ht="12.75">
      <c r="A11" s="42">
        <v>2009</v>
      </c>
      <c r="B11" s="108">
        <v>113</v>
      </c>
      <c r="C11" s="28" t="s">
        <v>55</v>
      </c>
      <c r="D11" s="28" t="s">
        <v>55</v>
      </c>
      <c r="E11" s="28" t="s">
        <v>55</v>
      </c>
      <c r="F11" s="28" t="s">
        <v>55</v>
      </c>
      <c r="G11" s="28" t="s">
        <v>55</v>
      </c>
    </row>
    <row r="12" spans="1:7" ht="12.75">
      <c r="A12" s="42">
        <v>2010</v>
      </c>
      <c r="B12" s="108">
        <v>89</v>
      </c>
      <c r="C12" s="28" t="s">
        <v>55</v>
      </c>
      <c r="D12" s="28" t="s">
        <v>55</v>
      </c>
      <c r="E12" s="28" t="s">
        <v>55</v>
      </c>
      <c r="F12" s="28" t="s">
        <v>55</v>
      </c>
      <c r="G12" s="28" t="s">
        <v>55</v>
      </c>
    </row>
    <row r="13" spans="1:7" ht="12.75">
      <c r="A13" s="42">
        <v>2011</v>
      </c>
      <c r="B13" s="108">
        <v>93</v>
      </c>
      <c r="C13" s="28">
        <v>24</v>
      </c>
      <c r="D13" s="111">
        <v>7</v>
      </c>
      <c r="E13" s="111">
        <v>16</v>
      </c>
      <c r="F13" s="111">
        <v>20</v>
      </c>
      <c r="G13" s="111">
        <v>26</v>
      </c>
    </row>
    <row r="14" spans="1:7" ht="12.75">
      <c r="A14" s="42">
        <v>2012</v>
      </c>
      <c r="B14" s="108">
        <v>83</v>
      </c>
      <c r="C14" s="28">
        <v>12</v>
      </c>
      <c r="D14" s="111">
        <v>9</v>
      </c>
      <c r="E14" s="111">
        <v>21</v>
      </c>
      <c r="F14" s="111">
        <v>21</v>
      </c>
      <c r="G14" s="111">
        <v>20</v>
      </c>
    </row>
    <row r="15" spans="1:7" ht="12.75">
      <c r="A15" s="42">
        <v>2013</v>
      </c>
      <c r="B15" s="108">
        <v>115</v>
      </c>
      <c r="C15" s="28">
        <v>23</v>
      </c>
      <c r="D15" s="111">
        <v>14</v>
      </c>
      <c r="E15" s="111">
        <v>24</v>
      </c>
      <c r="F15" s="111">
        <v>22</v>
      </c>
      <c r="G15" s="111">
        <v>32</v>
      </c>
    </row>
    <row r="16" spans="1:7" ht="12.75">
      <c r="A16" s="42">
        <v>2014</v>
      </c>
      <c r="B16" s="108">
        <v>118</v>
      </c>
      <c r="C16" s="28">
        <v>17</v>
      </c>
      <c r="D16" s="111">
        <v>16</v>
      </c>
      <c r="E16" s="111">
        <v>31</v>
      </c>
      <c r="F16" s="111">
        <v>27</v>
      </c>
      <c r="G16" s="111">
        <v>27</v>
      </c>
    </row>
    <row r="17" spans="1:7" ht="12.75">
      <c r="A17" s="42">
        <v>2015</v>
      </c>
      <c r="B17" s="108">
        <v>104</v>
      </c>
      <c r="C17" s="28">
        <v>15</v>
      </c>
      <c r="D17" s="111">
        <v>13</v>
      </c>
      <c r="E17" s="111">
        <v>22</v>
      </c>
      <c r="F17" s="111">
        <v>23</v>
      </c>
      <c r="G17" s="111">
        <v>31</v>
      </c>
    </row>
    <row r="18" spans="1:7" ht="12.75">
      <c r="A18" s="42">
        <v>2016</v>
      </c>
      <c r="B18" s="108">
        <v>110</v>
      </c>
      <c r="C18" s="111">
        <v>18</v>
      </c>
      <c r="D18" s="111">
        <v>15</v>
      </c>
      <c r="E18" s="111">
        <v>22</v>
      </c>
      <c r="F18" s="111">
        <v>20</v>
      </c>
      <c r="G18" s="111">
        <v>35</v>
      </c>
    </row>
    <row r="19" spans="1:7" ht="12.75">
      <c r="A19" s="42">
        <v>2017</v>
      </c>
      <c r="B19" s="108">
        <v>116</v>
      </c>
      <c r="C19" s="111">
        <v>27</v>
      </c>
      <c r="D19" s="111">
        <v>17</v>
      </c>
      <c r="E19" s="111">
        <v>18</v>
      </c>
      <c r="F19" s="111">
        <v>25</v>
      </c>
      <c r="G19" s="111">
        <v>29</v>
      </c>
    </row>
    <row r="21" spans="1:8" ht="12.75">
      <c r="A21" s="260" t="s">
        <v>86</v>
      </c>
      <c r="B21" s="260"/>
      <c r="C21" s="260"/>
      <c r="D21" s="260"/>
      <c r="E21" s="260"/>
      <c r="F21" s="260"/>
      <c r="G21" s="260"/>
      <c r="H21" s="260"/>
    </row>
    <row r="22" spans="1:8" ht="25.5" customHeight="1">
      <c r="A22" s="275" t="s">
        <v>97</v>
      </c>
      <c r="B22" s="275"/>
      <c r="C22" s="275"/>
      <c r="D22" s="275"/>
      <c r="E22" s="275"/>
      <c r="F22" s="275"/>
      <c r="G22" s="275"/>
      <c r="H22" s="275"/>
    </row>
  </sheetData>
  <sheetProtection/>
  <mergeCells count="6">
    <mergeCell ref="A22:H22"/>
    <mergeCell ref="A1:H1"/>
    <mergeCell ref="A21:H21"/>
    <mergeCell ref="A3:H3"/>
    <mergeCell ref="A2:H2"/>
    <mergeCell ref="A4:G4"/>
  </mergeCells>
  <printOptions/>
  <pageMargins left="0.787401575" right="0.787401575" top="0.984251969" bottom="0.984251969" header="0.4921259845" footer="0.4921259845"/>
  <pageSetup fitToHeight="0" fitToWidth="1" horizontalDpi="600" verticalDpi="600" orientation="portrait" paperSize="9" scale="78" r:id="rId2"/>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H19"/>
  <sheetViews>
    <sheetView zoomScalePageLayoutView="0" workbookViewId="0" topLeftCell="A1">
      <selection activeCell="A1" sqref="A1:H1"/>
    </sheetView>
  </sheetViews>
  <sheetFormatPr defaultColWidth="11.421875" defaultRowHeight="12.75"/>
  <cols>
    <col min="1" max="1" width="13.00390625" style="0" customWidth="1"/>
    <col min="2" max="2" width="5.57421875" style="0" bestFit="1" customWidth="1"/>
    <col min="3" max="4" width="13.00390625" style="0" customWidth="1"/>
    <col min="5" max="5" width="11.57421875" style="0" customWidth="1"/>
    <col min="6" max="6" width="13.00390625" style="0" customWidth="1"/>
    <col min="7" max="7" width="14.140625" style="0" customWidth="1"/>
  </cols>
  <sheetData>
    <row r="1" spans="1:8" ht="36.75" customHeight="1">
      <c r="A1" s="248" t="s">
        <v>187</v>
      </c>
      <c r="B1" s="248"/>
      <c r="C1" s="248"/>
      <c r="D1" s="248"/>
      <c r="E1" s="248"/>
      <c r="F1" s="248"/>
      <c r="G1" s="248"/>
      <c r="H1" s="248"/>
    </row>
    <row r="2" spans="1:7" ht="12.75">
      <c r="A2" s="247" t="s">
        <v>272</v>
      </c>
      <c r="B2" s="247"/>
      <c r="C2" s="247"/>
      <c r="D2" s="247"/>
      <c r="E2" s="247"/>
      <c r="F2" s="247"/>
      <c r="G2" s="247"/>
    </row>
    <row r="3" spans="2:7" ht="12.75">
      <c r="B3" s="7"/>
      <c r="F3" s="263" t="s">
        <v>98</v>
      </c>
      <c r="G3" s="242"/>
    </row>
    <row r="4" spans="2:7" ht="12.75">
      <c r="B4" s="65" t="s">
        <v>2</v>
      </c>
      <c r="C4" s="21"/>
      <c r="D4" s="21"/>
      <c r="E4" s="264" t="s">
        <v>162</v>
      </c>
      <c r="F4" s="264"/>
      <c r="G4" s="264"/>
    </row>
    <row r="5" spans="1:7" ht="12.75">
      <c r="A5" s="5"/>
      <c r="C5" s="60" t="s">
        <v>3</v>
      </c>
      <c r="D5" s="60" t="s">
        <v>4</v>
      </c>
      <c r="E5" s="60" t="s">
        <v>45</v>
      </c>
      <c r="F5" s="60" t="s">
        <v>160</v>
      </c>
      <c r="G5" s="60" t="s">
        <v>161</v>
      </c>
    </row>
    <row r="6" spans="1:7" ht="12.75">
      <c r="A6" s="188">
        <v>2004</v>
      </c>
      <c r="B6" s="210">
        <v>66</v>
      </c>
      <c r="C6" s="211">
        <v>28</v>
      </c>
      <c r="D6" s="211">
        <v>38</v>
      </c>
      <c r="E6" s="40" t="s">
        <v>55</v>
      </c>
      <c r="F6" s="155" t="s">
        <v>55</v>
      </c>
      <c r="G6" s="155" t="s">
        <v>55</v>
      </c>
    </row>
    <row r="7" spans="1:7" ht="12.75">
      <c r="A7" s="61">
        <v>2005</v>
      </c>
      <c r="B7" s="30">
        <v>137</v>
      </c>
      <c r="C7" s="37">
        <v>66</v>
      </c>
      <c r="D7" s="37">
        <v>71</v>
      </c>
      <c r="E7" s="28" t="s">
        <v>55</v>
      </c>
      <c r="F7" s="150" t="s">
        <v>55</v>
      </c>
      <c r="G7" s="150" t="s">
        <v>55</v>
      </c>
    </row>
    <row r="8" spans="1:7" ht="12.75">
      <c r="A8" s="42">
        <v>2006</v>
      </c>
      <c r="B8" s="30">
        <v>84</v>
      </c>
      <c r="C8" s="37">
        <v>34</v>
      </c>
      <c r="D8" s="37">
        <v>50</v>
      </c>
      <c r="E8" s="28" t="s">
        <v>55</v>
      </c>
      <c r="F8" s="150" t="s">
        <v>55</v>
      </c>
      <c r="G8" s="150" t="s">
        <v>55</v>
      </c>
    </row>
    <row r="9" spans="1:7" ht="12.75">
      <c r="A9" s="42">
        <v>2007</v>
      </c>
      <c r="B9" s="30">
        <v>88</v>
      </c>
      <c r="C9" s="37">
        <v>43</v>
      </c>
      <c r="D9" s="37">
        <v>45</v>
      </c>
      <c r="E9" s="28" t="s">
        <v>55</v>
      </c>
      <c r="F9" s="150" t="s">
        <v>55</v>
      </c>
      <c r="G9" s="150" t="s">
        <v>55</v>
      </c>
    </row>
    <row r="10" spans="1:7" ht="12.75">
      <c r="A10" s="42">
        <v>2008</v>
      </c>
      <c r="B10" s="30">
        <v>88</v>
      </c>
      <c r="C10" s="37">
        <v>31</v>
      </c>
      <c r="D10" s="37">
        <v>57</v>
      </c>
      <c r="E10" s="28" t="s">
        <v>55</v>
      </c>
      <c r="F10" s="150" t="s">
        <v>55</v>
      </c>
      <c r="G10" s="150" t="s">
        <v>55</v>
      </c>
    </row>
    <row r="11" spans="1:7" ht="12.75">
      <c r="A11" s="42">
        <v>2009</v>
      </c>
      <c r="B11" s="30">
        <v>113</v>
      </c>
      <c r="C11" s="37">
        <v>46</v>
      </c>
      <c r="D11" s="37">
        <v>67</v>
      </c>
      <c r="E11" s="28" t="s">
        <v>55</v>
      </c>
      <c r="F11" s="150" t="s">
        <v>55</v>
      </c>
      <c r="G11" s="150" t="s">
        <v>55</v>
      </c>
    </row>
    <row r="12" spans="1:7" ht="12.75">
      <c r="A12" s="42">
        <v>2010</v>
      </c>
      <c r="B12" s="30">
        <v>89</v>
      </c>
      <c r="C12" s="37">
        <v>34</v>
      </c>
      <c r="D12" s="37">
        <v>55</v>
      </c>
      <c r="E12" s="28" t="s">
        <v>55</v>
      </c>
      <c r="F12" s="150" t="s">
        <v>55</v>
      </c>
      <c r="G12" s="150" t="s">
        <v>55</v>
      </c>
    </row>
    <row r="13" spans="1:7" ht="12.75">
      <c r="A13" s="42">
        <v>2011</v>
      </c>
      <c r="B13" s="30">
        <v>93</v>
      </c>
      <c r="C13" s="37">
        <v>35</v>
      </c>
      <c r="D13" s="37">
        <v>58</v>
      </c>
      <c r="E13">
        <v>91</v>
      </c>
      <c r="F13" s="150">
        <v>1</v>
      </c>
      <c r="G13" s="150">
        <v>1</v>
      </c>
    </row>
    <row r="14" spans="1:7" ht="12.75">
      <c r="A14" s="102">
        <v>2012</v>
      </c>
      <c r="B14" s="109">
        <v>83</v>
      </c>
      <c r="C14" s="110">
        <v>33</v>
      </c>
      <c r="D14" s="110">
        <v>50</v>
      </c>
      <c r="E14">
        <v>83</v>
      </c>
      <c r="F14" s="150" t="s">
        <v>84</v>
      </c>
      <c r="G14" s="150" t="s">
        <v>84</v>
      </c>
    </row>
    <row r="15" spans="1:7" ht="12.75">
      <c r="A15" s="102">
        <v>2013</v>
      </c>
      <c r="B15" s="109">
        <v>115</v>
      </c>
      <c r="C15" s="110">
        <v>52</v>
      </c>
      <c r="D15" s="110">
        <v>63</v>
      </c>
      <c r="E15">
        <v>110</v>
      </c>
      <c r="F15" s="150">
        <v>5</v>
      </c>
      <c r="G15" s="150" t="s">
        <v>84</v>
      </c>
    </row>
    <row r="16" spans="1:7" ht="12.75">
      <c r="A16" s="102">
        <v>2014</v>
      </c>
      <c r="B16" s="109">
        <v>118</v>
      </c>
      <c r="C16">
        <v>46</v>
      </c>
      <c r="D16">
        <v>72</v>
      </c>
      <c r="E16" s="28">
        <v>117</v>
      </c>
      <c r="F16" s="150">
        <v>1</v>
      </c>
      <c r="G16" s="150" t="s">
        <v>84</v>
      </c>
    </row>
    <row r="17" spans="1:7" ht="12.75">
      <c r="A17" s="102">
        <v>2015</v>
      </c>
      <c r="B17" s="109">
        <v>104</v>
      </c>
      <c r="C17">
        <v>52</v>
      </c>
      <c r="D17">
        <v>52</v>
      </c>
      <c r="E17">
        <v>103</v>
      </c>
      <c r="F17" s="150">
        <v>1</v>
      </c>
      <c r="G17" s="150">
        <v>0</v>
      </c>
    </row>
    <row r="18" spans="1:7" ht="12.75">
      <c r="A18" s="102">
        <v>2016</v>
      </c>
      <c r="B18" s="109">
        <v>110</v>
      </c>
      <c r="C18">
        <v>47</v>
      </c>
      <c r="D18">
        <v>63</v>
      </c>
      <c r="E18">
        <v>108</v>
      </c>
      <c r="F18" s="167">
        <v>2</v>
      </c>
      <c r="G18" s="150">
        <v>0</v>
      </c>
    </row>
    <row r="19" spans="1:7" ht="12.75">
      <c r="A19" s="102">
        <v>2017</v>
      </c>
      <c r="B19" s="109">
        <v>116</v>
      </c>
      <c r="C19">
        <v>52</v>
      </c>
      <c r="D19">
        <v>64</v>
      </c>
      <c r="E19">
        <v>112</v>
      </c>
      <c r="F19">
        <v>4</v>
      </c>
      <c r="G19" s="219">
        <v>0</v>
      </c>
    </row>
  </sheetData>
  <sheetProtection/>
  <mergeCells count="4">
    <mergeCell ref="E4:G4"/>
    <mergeCell ref="F3:G3"/>
    <mergeCell ref="A2:G2"/>
    <mergeCell ref="A1:H1"/>
  </mergeCells>
  <printOptions/>
  <pageMargins left="0.787401575" right="0.787401575" top="0.984251969" bottom="0.984251969" header="0.4921259845" footer="0.4921259845"/>
  <pageSetup fitToHeight="0" fitToWidth="1" horizontalDpi="600" verticalDpi="600" orientation="portrait" paperSize="9" scale="91" r:id="rId2"/>
  <drawing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I19"/>
  <sheetViews>
    <sheetView zoomScalePageLayoutView="0" workbookViewId="0" topLeftCell="A1">
      <selection activeCell="A1" sqref="A1:H1"/>
    </sheetView>
  </sheetViews>
  <sheetFormatPr defaultColWidth="11.421875" defaultRowHeight="12.75"/>
  <cols>
    <col min="1" max="1" width="6.8515625" style="0" customWidth="1"/>
    <col min="2" max="2" width="5.57421875" style="0" bestFit="1" customWidth="1"/>
    <col min="3" max="3" width="18.28125" style="0" customWidth="1"/>
    <col min="4" max="4" width="13.421875" style="0" customWidth="1"/>
    <col min="5" max="5" width="16.28125" style="0" customWidth="1"/>
    <col min="6" max="6" width="10.00390625" style="0" customWidth="1"/>
    <col min="7" max="7" width="13.28125" style="0" customWidth="1"/>
    <col min="8" max="8" width="11.140625" style="0" customWidth="1"/>
  </cols>
  <sheetData>
    <row r="1" spans="1:8" ht="40.5" customHeight="1">
      <c r="A1" s="248" t="s">
        <v>264</v>
      </c>
      <c r="B1" s="248"/>
      <c r="C1" s="248"/>
      <c r="D1" s="248"/>
      <c r="E1" s="248"/>
      <c r="F1" s="248"/>
      <c r="G1" s="248"/>
      <c r="H1" s="248"/>
    </row>
    <row r="2" spans="1:8" ht="12.75">
      <c r="A2" s="247" t="s">
        <v>273</v>
      </c>
      <c r="B2" s="247"/>
      <c r="C2" s="247"/>
      <c r="D2" s="247"/>
      <c r="E2" s="247"/>
      <c r="F2" s="247"/>
      <c r="G2" s="247"/>
      <c r="H2" s="247"/>
    </row>
    <row r="3" spans="1:8" ht="12.75">
      <c r="A3" s="263" t="s">
        <v>94</v>
      </c>
      <c r="B3" s="242"/>
      <c r="C3" s="242"/>
      <c r="D3" s="242"/>
      <c r="E3" s="242"/>
      <c r="F3" s="242"/>
      <c r="G3" s="242"/>
      <c r="H3" s="242"/>
    </row>
    <row r="4" spans="1:8" ht="38.25">
      <c r="A4" s="5"/>
      <c r="B4" s="147"/>
      <c r="C4" s="60" t="s">
        <v>116</v>
      </c>
      <c r="D4" s="60" t="s">
        <v>118</v>
      </c>
      <c r="E4" s="60" t="s">
        <v>117</v>
      </c>
      <c r="F4" s="60" t="s">
        <v>209</v>
      </c>
      <c r="G4" s="60" t="s">
        <v>115</v>
      </c>
      <c r="H4" s="60" t="s">
        <v>18</v>
      </c>
    </row>
    <row r="5" spans="1:9" s="178" customFormat="1" ht="12.75">
      <c r="A5" s="189">
        <v>2006</v>
      </c>
      <c r="B5" s="212">
        <v>70</v>
      </c>
      <c r="C5" s="198">
        <v>4</v>
      </c>
      <c r="D5" s="198">
        <v>10</v>
      </c>
      <c r="E5" s="198">
        <v>35</v>
      </c>
      <c r="F5" s="198">
        <v>5</v>
      </c>
      <c r="G5" s="198">
        <v>11</v>
      </c>
      <c r="H5" s="198">
        <v>5</v>
      </c>
      <c r="I5" s="182"/>
    </row>
    <row r="6" spans="1:9" s="178" customFormat="1" ht="12.75">
      <c r="A6" s="178">
        <v>2007</v>
      </c>
      <c r="B6" s="180">
        <v>63</v>
      </c>
      <c r="C6" s="183">
        <v>8</v>
      </c>
      <c r="D6" s="183">
        <v>8</v>
      </c>
      <c r="E6" s="183">
        <v>28</v>
      </c>
      <c r="F6" s="183">
        <v>4</v>
      </c>
      <c r="G6" s="183">
        <v>9</v>
      </c>
      <c r="H6" s="183">
        <v>6</v>
      </c>
      <c r="I6" s="182"/>
    </row>
    <row r="7" spans="1:9" s="178" customFormat="1" ht="12.75">
      <c r="A7" s="178">
        <v>2008</v>
      </c>
      <c r="B7" s="180">
        <v>80</v>
      </c>
      <c r="C7" s="183">
        <v>5</v>
      </c>
      <c r="D7" s="183">
        <v>12</v>
      </c>
      <c r="E7" s="183">
        <v>42</v>
      </c>
      <c r="F7" s="183">
        <v>2</v>
      </c>
      <c r="G7" s="183">
        <v>13</v>
      </c>
      <c r="H7" s="183">
        <v>6</v>
      </c>
      <c r="I7" s="182"/>
    </row>
    <row r="8" spans="1:9" s="178" customFormat="1" ht="12.75">
      <c r="A8" s="178">
        <v>2009</v>
      </c>
      <c r="B8" s="180">
        <v>74</v>
      </c>
      <c r="C8" s="183">
        <v>5</v>
      </c>
      <c r="D8" s="183">
        <v>4</v>
      </c>
      <c r="E8" s="183">
        <v>41</v>
      </c>
      <c r="F8" s="183">
        <v>0</v>
      </c>
      <c r="G8" s="183">
        <v>18</v>
      </c>
      <c r="H8" s="183">
        <v>6</v>
      </c>
      <c r="I8" s="182"/>
    </row>
    <row r="9" spans="1:9" s="178" customFormat="1" ht="12.75">
      <c r="A9" s="178">
        <v>2010</v>
      </c>
      <c r="B9" s="180">
        <v>49</v>
      </c>
      <c r="C9" s="183">
        <v>3</v>
      </c>
      <c r="D9" s="183">
        <v>4</v>
      </c>
      <c r="E9" s="183">
        <v>16</v>
      </c>
      <c r="F9" s="183" t="s">
        <v>84</v>
      </c>
      <c r="G9" s="183">
        <v>17</v>
      </c>
      <c r="H9" s="183">
        <v>9</v>
      </c>
      <c r="I9" s="182"/>
    </row>
    <row r="10" spans="1:9" s="178" customFormat="1" ht="12.75">
      <c r="A10" s="178">
        <v>2011</v>
      </c>
      <c r="B10" s="180">
        <v>53</v>
      </c>
      <c r="C10" s="183">
        <v>5</v>
      </c>
      <c r="D10" s="183">
        <v>12</v>
      </c>
      <c r="E10" s="183">
        <v>11</v>
      </c>
      <c r="F10" s="183">
        <v>4</v>
      </c>
      <c r="G10" s="183">
        <v>12</v>
      </c>
      <c r="H10" s="183">
        <v>9</v>
      </c>
      <c r="I10" s="182"/>
    </row>
    <row r="11" spans="1:9" s="178" customFormat="1" ht="12.75">
      <c r="A11" s="178">
        <v>2012</v>
      </c>
      <c r="B11" s="180">
        <v>86</v>
      </c>
      <c r="C11" s="183">
        <v>2</v>
      </c>
      <c r="D11" s="183">
        <v>16</v>
      </c>
      <c r="E11" s="183">
        <v>19</v>
      </c>
      <c r="F11" s="183">
        <v>4</v>
      </c>
      <c r="G11" s="183">
        <v>34</v>
      </c>
      <c r="H11" s="183">
        <v>11</v>
      </c>
      <c r="I11" s="182"/>
    </row>
    <row r="12" spans="1:9" s="178" customFormat="1" ht="12.75">
      <c r="A12" s="178">
        <v>2013</v>
      </c>
      <c r="B12" s="180">
        <v>80</v>
      </c>
      <c r="C12" s="183">
        <v>2</v>
      </c>
      <c r="D12" s="183">
        <v>14</v>
      </c>
      <c r="E12" s="183">
        <v>19</v>
      </c>
      <c r="F12" s="183">
        <v>7</v>
      </c>
      <c r="G12" s="183">
        <v>16</v>
      </c>
      <c r="H12" s="183">
        <v>22</v>
      </c>
      <c r="I12" s="182"/>
    </row>
    <row r="13" spans="1:9" s="178" customFormat="1" ht="12.75">
      <c r="A13" s="178">
        <v>2014</v>
      </c>
      <c r="B13" s="180">
        <v>81</v>
      </c>
      <c r="C13" s="183">
        <v>7</v>
      </c>
      <c r="D13" s="183">
        <v>15</v>
      </c>
      <c r="E13" s="183">
        <v>15</v>
      </c>
      <c r="F13" s="183">
        <v>4</v>
      </c>
      <c r="G13" s="183">
        <v>33</v>
      </c>
      <c r="H13" s="183">
        <v>7</v>
      </c>
      <c r="I13" s="182"/>
    </row>
    <row r="14" spans="1:9" s="178" customFormat="1" ht="12.75">
      <c r="A14" s="178">
        <v>2015</v>
      </c>
      <c r="B14" s="180">
        <v>100</v>
      </c>
      <c r="C14" s="183">
        <v>6</v>
      </c>
      <c r="D14" s="183">
        <v>13</v>
      </c>
      <c r="E14" s="183">
        <v>29</v>
      </c>
      <c r="F14" s="183">
        <v>8</v>
      </c>
      <c r="G14" s="183">
        <v>25</v>
      </c>
      <c r="H14" s="183">
        <v>19</v>
      </c>
      <c r="I14" s="182"/>
    </row>
    <row r="15" spans="1:9" s="178" customFormat="1" ht="12.75">
      <c r="A15" s="178">
        <v>2016</v>
      </c>
      <c r="B15" s="180">
        <v>102</v>
      </c>
      <c r="C15" s="183">
        <v>7</v>
      </c>
      <c r="D15" s="183">
        <v>15</v>
      </c>
      <c r="E15" s="183">
        <v>28</v>
      </c>
      <c r="F15" s="183">
        <v>8</v>
      </c>
      <c r="G15" s="183">
        <v>36</v>
      </c>
      <c r="H15" s="183">
        <v>8</v>
      </c>
      <c r="I15" s="182"/>
    </row>
    <row r="17" spans="1:8" ht="12.75">
      <c r="A17" s="260" t="s">
        <v>86</v>
      </c>
      <c r="B17" s="260"/>
      <c r="C17" s="260"/>
      <c r="D17" s="260"/>
      <c r="E17" s="260"/>
      <c r="F17" s="260"/>
      <c r="G17" s="260"/>
      <c r="H17" s="260"/>
    </row>
    <row r="18" spans="1:8" ht="12.75">
      <c r="A18" s="254" t="s">
        <v>82</v>
      </c>
      <c r="B18" s="254"/>
      <c r="C18" s="254"/>
      <c r="D18" s="254"/>
      <c r="E18" s="254"/>
      <c r="F18" s="254"/>
      <c r="G18" s="254"/>
      <c r="H18" s="254"/>
    </row>
    <row r="19" spans="1:8" ht="33" customHeight="1">
      <c r="A19" s="276" t="s">
        <v>163</v>
      </c>
      <c r="B19" s="253"/>
      <c r="C19" s="253"/>
      <c r="D19" s="253"/>
      <c r="E19" s="253"/>
      <c r="F19" s="253"/>
      <c r="G19" s="253"/>
      <c r="H19" s="253"/>
    </row>
  </sheetData>
  <sheetProtection/>
  <mergeCells count="6">
    <mergeCell ref="A1:H1"/>
    <mergeCell ref="A17:H17"/>
    <mergeCell ref="A2:H2"/>
    <mergeCell ref="A3:H3"/>
    <mergeCell ref="A19:H19"/>
    <mergeCell ref="A18:H18"/>
  </mergeCells>
  <printOptions/>
  <pageMargins left="0.787401575" right="0.787401575" top="0.984251969" bottom="0.984251969" header="0.4921259845" footer="0.4921259845"/>
  <pageSetup fitToHeight="0" fitToWidth="1" horizontalDpi="600" verticalDpi="600" orientation="portrait" paperSize="9" scale="91" r:id="rId2"/>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L19"/>
  <sheetViews>
    <sheetView zoomScalePageLayoutView="0" workbookViewId="0" topLeftCell="A1">
      <selection activeCell="A1" sqref="A1:L1"/>
    </sheetView>
  </sheetViews>
  <sheetFormatPr defaultColWidth="11.421875" defaultRowHeight="12.75"/>
  <cols>
    <col min="1" max="1" width="9.140625" style="0" customWidth="1"/>
    <col min="2" max="2" width="5.57421875" style="0" bestFit="1" customWidth="1"/>
    <col min="3" max="3" width="9.140625" style="0" customWidth="1"/>
    <col min="4" max="4" width="8.00390625" style="0" customWidth="1"/>
    <col min="5" max="5" width="6.28125" style="0" customWidth="1"/>
    <col min="6" max="6" width="12.7109375" style="0" customWidth="1"/>
    <col min="7" max="7" width="7.57421875" style="0" customWidth="1"/>
    <col min="8" max="8" width="10.140625" style="0" customWidth="1"/>
    <col min="9" max="9" width="8.8515625" style="0" customWidth="1"/>
    <col min="10" max="10" width="7.421875" style="0" customWidth="1"/>
    <col min="11" max="11" width="12.00390625" style="0" customWidth="1"/>
  </cols>
  <sheetData>
    <row r="1" spans="1:12" ht="34.5" customHeight="1">
      <c r="A1" s="248" t="s">
        <v>279</v>
      </c>
      <c r="B1" s="248"/>
      <c r="C1" s="248"/>
      <c r="D1" s="248"/>
      <c r="E1" s="248"/>
      <c r="F1" s="248"/>
      <c r="G1" s="248"/>
      <c r="H1" s="248"/>
      <c r="I1" s="242"/>
      <c r="J1" s="242"/>
      <c r="K1" s="242"/>
      <c r="L1" s="242"/>
    </row>
    <row r="2" spans="1:7" ht="12.75">
      <c r="A2" s="247" t="s">
        <v>273</v>
      </c>
      <c r="B2" s="247"/>
      <c r="C2" s="247"/>
      <c r="D2" s="247"/>
      <c r="E2" s="247"/>
      <c r="F2" s="247"/>
      <c r="G2" s="247"/>
    </row>
    <row r="3" spans="1:12" ht="12.75">
      <c r="A3" s="251" t="s">
        <v>95</v>
      </c>
      <c r="B3" s="242"/>
      <c r="C3" s="242"/>
      <c r="D3" s="242"/>
      <c r="E3" s="242"/>
      <c r="F3" s="242"/>
      <c r="G3" s="242"/>
      <c r="H3" s="242"/>
      <c r="I3" s="242"/>
      <c r="J3" s="242"/>
      <c r="K3" s="242"/>
      <c r="L3" s="242"/>
    </row>
    <row r="4" spans="1:12" ht="12.75">
      <c r="A4" s="75"/>
      <c r="B4" s="78" t="s">
        <v>2</v>
      </c>
      <c r="C4" s="79"/>
      <c r="D4" s="79"/>
      <c r="E4" s="278" t="s">
        <v>47</v>
      </c>
      <c r="F4" s="278"/>
      <c r="G4" s="278"/>
      <c r="H4" s="279" t="s">
        <v>241</v>
      </c>
      <c r="I4" s="279"/>
      <c r="J4" s="279"/>
      <c r="K4" s="280"/>
      <c r="L4" s="280"/>
    </row>
    <row r="5" spans="1:12" ht="38.25">
      <c r="A5" s="80"/>
      <c r="B5" s="47"/>
      <c r="C5" s="55" t="s">
        <v>3</v>
      </c>
      <c r="D5" s="55" t="s">
        <v>4</v>
      </c>
      <c r="E5" s="55" t="s">
        <v>45</v>
      </c>
      <c r="F5" s="55" t="s">
        <v>83</v>
      </c>
      <c r="G5" s="55" t="s">
        <v>46</v>
      </c>
      <c r="H5" s="213" t="s">
        <v>235</v>
      </c>
      <c r="I5" s="213" t="s">
        <v>243</v>
      </c>
      <c r="J5" s="213" t="s">
        <v>237</v>
      </c>
      <c r="K5" s="213" t="s">
        <v>250</v>
      </c>
      <c r="L5" s="213" t="s">
        <v>244</v>
      </c>
    </row>
    <row r="6" spans="1:12" s="178" customFormat="1" ht="12.75">
      <c r="A6" s="179">
        <v>2006</v>
      </c>
      <c r="B6" s="212">
        <v>70</v>
      </c>
      <c r="C6" s="198">
        <v>44</v>
      </c>
      <c r="D6" s="198">
        <v>26</v>
      </c>
      <c r="E6" s="198">
        <v>55</v>
      </c>
      <c r="F6" s="198">
        <v>10</v>
      </c>
      <c r="G6" s="198">
        <v>5</v>
      </c>
      <c r="H6" s="198">
        <v>32</v>
      </c>
      <c r="I6" s="198">
        <v>19</v>
      </c>
      <c r="J6" s="198">
        <v>11</v>
      </c>
      <c r="K6" s="198">
        <v>7</v>
      </c>
      <c r="L6" s="181">
        <v>1</v>
      </c>
    </row>
    <row r="7" spans="1:12" s="178" customFormat="1" ht="12.75">
      <c r="A7" s="178">
        <v>2007</v>
      </c>
      <c r="B7" s="192">
        <v>63</v>
      </c>
      <c r="C7" s="193">
        <v>40</v>
      </c>
      <c r="D7" s="193">
        <v>23</v>
      </c>
      <c r="E7" s="193">
        <v>47</v>
      </c>
      <c r="F7" s="193">
        <v>13</v>
      </c>
      <c r="G7" s="193">
        <v>3</v>
      </c>
      <c r="H7" s="193">
        <v>29</v>
      </c>
      <c r="I7" s="193">
        <v>16</v>
      </c>
      <c r="J7" s="193">
        <v>6</v>
      </c>
      <c r="K7" s="193">
        <v>7</v>
      </c>
      <c r="L7" s="182">
        <v>5</v>
      </c>
    </row>
    <row r="8" spans="1:12" s="178" customFormat="1" ht="12.75">
      <c r="A8" s="178">
        <v>2008</v>
      </c>
      <c r="B8" s="192">
        <v>80</v>
      </c>
      <c r="C8" s="193">
        <f>27+24</f>
        <v>51</v>
      </c>
      <c r="D8" s="193">
        <f>6+23</f>
        <v>29</v>
      </c>
      <c r="E8" s="193">
        <v>57</v>
      </c>
      <c r="F8" s="193">
        <v>19</v>
      </c>
      <c r="G8" s="193">
        <v>4</v>
      </c>
      <c r="H8" s="193">
        <v>8</v>
      </c>
      <c r="I8" s="193">
        <f>19+25</f>
        <v>44</v>
      </c>
      <c r="J8" s="193">
        <v>11</v>
      </c>
      <c r="K8" s="193">
        <v>12</v>
      </c>
      <c r="L8" s="182">
        <v>5</v>
      </c>
    </row>
    <row r="9" spans="1:12" s="178" customFormat="1" ht="12.75">
      <c r="A9" s="178">
        <v>2009</v>
      </c>
      <c r="B9" s="192">
        <v>74</v>
      </c>
      <c r="C9" s="193">
        <v>38</v>
      </c>
      <c r="D9" s="193">
        <v>36</v>
      </c>
      <c r="E9" s="193">
        <v>46</v>
      </c>
      <c r="F9" s="193">
        <v>22</v>
      </c>
      <c r="G9" s="193">
        <v>6</v>
      </c>
      <c r="H9" s="193">
        <v>7</v>
      </c>
      <c r="I9" s="193">
        <v>53</v>
      </c>
      <c r="J9" s="193">
        <v>7</v>
      </c>
      <c r="K9" s="193">
        <v>7</v>
      </c>
      <c r="L9" s="182">
        <v>0</v>
      </c>
    </row>
    <row r="10" spans="1:12" s="178" customFormat="1" ht="12.75">
      <c r="A10" s="178">
        <v>2010</v>
      </c>
      <c r="B10" s="192">
        <v>49</v>
      </c>
      <c r="C10" s="193">
        <v>22</v>
      </c>
      <c r="D10" s="193">
        <v>27</v>
      </c>
      <c r="E10" s="193">
        <v>36</v>
      </c>
      <c r="F10" s="193">
        <v>12</v>
      </c>
      <c r="G10" s="193">
        <v>1</v>
      </c>
      <c r="H10" s="193">
        <v>2</v>
      </c>
      <c r="I10" s="193">
        <v>29</v>
      </c>
      <c r="J10" s="193">
        <v>8</v>
      </c>
      <c r="K10" s="193">
        <v>10</v>
      </c>
      <c r="L10" s="182">
        <v>0</v>
      </c>
    </row>
    <row r="11" spans="1:12" s="178" customFormat="1" ht="12.75">
      <c r="A11" s="178">
        <v>2011</v>
      </c>
      <c r="B11" s="192">
        <v>53</v>
      </c>
      <c r="C11" s="193">
        <v>29</v>
      </c>
      <c r="D11" s="193">
        <v>24</v>
      </c>
      <c r="E11" s="193">
        <v>36</v>
      </c>
      <c r="F11" s="193">
        <v>17</v>
      </c>
      <c r="G11" s="182">
        <v>0</v>
      </c>
      <c r="H11" s="193">
        <v>1</v>
      </c>
      <c r="I11" s="193">
        <v>32</v>
      </c>
      <c r="J11" s="193">
        <v>8</v>
      </c>
      <c r="K11" s="193">
        <v>12</v>
      </c>
      <c r="L11" s="182">
        <v>0</v>
      </c>
    </row>
    <row r="12" spans="1:12" s="178" customFormat="1" ht="12.75">
      <c r="A12" s="178">
        <v>2012</v>
      </c>
      <c r="B12" s="192">
        <v>86</v>
      </c>
      <c r="C12" s="193">
        <v>31</v>
      </c>
      <c r="D12" s="193">
        <v>55</v>
      </c>
      <c r="E12" s="193">
        <v>66</v>
      </c>
      <c r="F12" s="193">
        <v>16</v>
      </c>
      <c r="G12" s="193">
        <v>4</v>
      </c>
      <c r="H12" s="193">
        <v>3</v>
      </c>
      <c r="I12" s="193">
        <v>63</v>
      </c>
      <c r="J12" s="193">
        <v>13</v>
      </c>
      <c r="K12" s="193">
        <v>7</v>
      </c>
      <c r="L12" s="182">
        <v>0</v>
      </c>
    </row>
    <row r="13" spans="1:12" s="178" customFormat="1" ht="12.75">
      <c r="A13" s="178">
        <v>2013</v>
      </c>
      <c r="B13" s="192">
        <v>80</v>
      </c>
      <c r="C13" s="193">
        <v>37</v>
      </c>
      <c r="D13" s="193">
        <v>43</v>
      </c>
      <c r="E13" s="193">
        <v>59</v>
      </c>
      <c r="F13" s="193">
        <v>19</v>
      </c>
      <c r="G13" s="193">
        <v>2</v>
      </c>
      <c r="H13" s="193">
        <v>2</v>
      </c>
      <c r="I13" s="193">
        <v>62</v>
      </c>
      <c r="J13" s="193">
        <v>7</v>
      </c>
      <c r="K13" s="193">
        <v>9</v>
      </c>
      <c r="L13" s="182">
        <v>0</v>
      </c>
    </row>
    <row r="14" spans="1:12" s="178" customFormat="1" ht="12.75">
      <c r="A14" s="178">
        <v>2014</v>
      </c>
      <c r="B14" s="192">
        <v>81</v>
      </c>
      <c r="C14" s="193">
        <v>29</v>
      </c>
      <c r="D14" s="193">
        <v>52</v>
      </c>
      <c r="E14" s="193">
        <v>52</v>
      </c>
      <c r="F14" s="193">
        <v>22</v>
      </c>
      <c r="G14" s="193">
        <v>1</v>
      </c>
      <c r="H14" s="193">
        <v>3</v>
      </c>
      <c r="I14" s="193">
        <v>57</v>
      </c>
      <c r="J14" s="193">
        <v>14</v>
      </c>
      <c r="K14" s="193">
        <v>7</v>
      </c>
      <c r="L14" s="182">
        <v>0</v>
      </c>
    </row>
    <row r="15" spans="1:12" s="178" customFormat="1" ht="12.75">
      <c r="A15" s="178">
        <v>2015</v>
      </c>
      <c r="B15" s="192">
        <v>100</v>
      </c>
      <c r="C15" s="193">
        <v>43</v>
      </c>
      <c r="D15" s="193">
        <v>57</v>
      </c>
      <c r="E15" s="193">
        <v>69</v>
      </c>
      <c r="F15" s="193">
        <v>26</v>
      </c>
      <c r="G15" s="193">
        <v>5</v>
      </c>
      <c r="H15" s="193">
        <v>2</v>
      </c>
      <c r="I15" s="193">
        <v>63</v>
      </c>
      <c r="J15" s="193">
        <v>20</v>
      </c>
      <c r="K15" s="193">
        <v>15</v>
      </c>
      <c r="L15" s="182">
        <v>0</v>
      </c>
    </row>
    <row r="16" spans="1:12" s="178" customFormat="1" ht="12.75">
      <c r="A16" s="178">
        <v>2016</v>
      </c>
      <c r="B16" s="192">
        <v>102</v>
      </c>
      <c r="C16" s="193">
        <v>42</v>
      </c>
      <c r="D16" s="193">
        <v>60</v>
      </c>
      <c r="E16" s="193">
        <v>77</v>
      </c>
      <c r="F16" s="193">
        <v>21</v>
      </c>
      <c r="G16" s="193">
        <v>4</v>
      </c>
      <c r="H16" s="193">
        <v>2</v>
      </c>
      <c r="I16" s="193">
        <v>72</v>
      </c>
      <c r="J16" s="193">
        <v>18</v>
      </c>
      <c r="K16" s="233">
        <v>10</v>
      </c>
      <c r="L16" s="182">
        <v>0</v>
      </c>
    </row>
    <row r="17" spans="1:7" ht="12.75">
      <c r="A17" s="47"/>
      <c r="B17" s="47"/>
      <c r="C17" s="47"/>
      <c r="D17" s="47"/>
      <c r="E17" s="47"/>
      <c r="F17" s="47"/>
      <c r="G17" s="47"/>
    </row>
    <row r="18" spans="1:7" ht="12.75">
      <c r="A18" s="245" t="s">
        <v>86</v>
      </c>
      <c r="B18" s="245"/>
      <c r="C18" s="245"/>
      <c r="D18" s="245"/>
      <c r="E18" s="245"/>
      <c r="F18" s="245"/>
      <c r="G18" s="245"/>
    </row>
    <row r="19" spans="1:12" ht="18" customHeight="1">
      <c r="A19" s="276" t="s">
        <v>253</v>
      </c>
      <c r="B19" s="277"/>
      <c r="C19" s="277"/>
      <c r="D19" s="277"/>
      <c r="E19" s="277"/>
      <c r="F19" s="277"/>
      <c r="G19" s="277"/>
      <c r="H19" s="258"/>
      <c r="I19" s="258"/>
      <c r="J19" s="258"/>
      <c r="K19" s="258"/>
      <c r="L19" s="258"/>
    </row>
  </sheetData>
  <sheetProtection/>
  <mergeCells count="7">
    <mergeCell ref="A19:L19"/>
    <mergeCell ref="A1:L1"/>
    <mergeCell ref="E4:G4"/>
    <mergeCell ref="A18:G18"/>
    <mergeCell ref="A2:G2"/>
    <mergeCell ref="H4:L4"/>
    <mergeCell ref="A3:L3"/>
  </mergeCells>
  <printOptions/>
  <pageMargins left="0.787401575" right="0.787401575" top="0.984251969" bottom="0.984251969" header="0.4921259845" footer="0.4921259845"/>
  <pageSetup fitToHeight="0"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I25"/>
  <sheetViews>
    <sheetView zoomScalePageLayoutView="0" workbookViewId="0" topLeftCell="A1">
      <selection activeCell="A1" sqref="A1:I1"/>
    </sheetView>
  </sheetViews>
  <sheetFormatPr defaultColWidth="11.421875" defaultRowHeight="12.75"/>
  <cols>
    <col min="1" max="1" width="8.00390625" style="0" customWidth="1"/>
    <col min="2" max="2" width="5.57421875" style="0" bestFit="1" customWidth="1"/>
    <col min="3" max="3" width="14.140625" style="0" customWidth="1"/>
    <col min="4" max="4" width="11.28125" style="0" customWidth="1"/>
    <col min="5" max="5" width="6.8515625" style="0" customWidth="1"/>
    <col min="6" max="6" width="14.7109375" style="0" customWidth="1"/>
    <col min="7" max="7" width="10.140625" style="0" customWidth="1"/>
    <col min="8" max="8" width="12.00390625" style="0" customWidth="1"/>
    <col min="9" max="9" width="7.7109375" style="0" customWidth="1"/>
  </cols>
  <sheetData>
    <row r="1" spans="1:9" ht="39" customHeight="1">
      <c r="A1" s="281" t="s">
        <v>257</v>
      </c>
      <c r="B1" s="253"/>
      <c r="C1" s="253"/>
      <c r="D1" s="253"/>
      <c r="E1" s="253"/>
      <c r="F1" s="253"/>
      <c r="G1" s="253"/>
      <c r="H1" s="253"/>
      <c r="I1" s="253"/>
    </row>
    <row r="2" spans="1:9" ht="12.75">
      <c r="A2" s="247" t="s">
        <v>272</v>
      </c>
      <c r="B2" s="247"/>
      <c r="C2" s="247"/>
      <c r="D2" s="247"/>
      <c r="E2" s="247"/>
      <c r="F2" s="247"/>
      <c r="G2" s="247"/>
      <c r="H2" s="247"/>
      <c r="I2" s="247"/>
    </row>
    <row r="3" spans="1:9" ht="12.75">
      <c r="A3" s="263" t="s">
        <v>96</v>
      </c>
      <c r="B3" s="242"/>
      <c r="C3" s="242"/>
      <c r="D3" s="242"/>
      <c r="E3" s="242"/>
      <c r="F3" s="242"/>
      <c r="G3" s="242"/>
      <c r="H3" s="242"/>
      <c r="I3" s="242"/>
    </row>
    <row r="4" spans="1:9" ht="51">
      <c r="A4" s="5"/>
      <c r="B4" s="186"/>
      <c r="C4" s="177" t="s">
        <v>119</v>
      </c>
      <c r="D4" s="177" t="s">
        <v>121</v>
      </c>
      <c r="E4" s="177" t="s">
        <v>20</v>
      </c>
      <c r="F4" s="177" t="s">
        <v>196</v>
      </c>
      <c r="G4" s="177" t="s">
        <v>120</v>
      </c>
      <c r="H4" s="177" t="s">
        <v>122</v>
      </c>
      <c r="I4" s="177" t="s">
        <v>18</v>
      </c>
    </row>
    <row r="5" spans="1:9" s="143" customFormat="1" ht="12.75">
      <c r="A5" s="144">
        <v>2004</v>
      </c>
      <c r="B5" s="192">
        <v>77</v>
      </c>
      <c r="C5" s="193">
        <v>17</v>
      </c>
      <c r="D5" s="193">
        <v>10</v>
      </c>
      <c r="E5" s="193">
        <v>20</v>
      </c>
      <c r="F5" s="193">
        <v>14</v>
      </c>
      <c r="G5" s="193">
        <v>10</v>
      </c>
      <c r="H5" s="193">
        <v>6</v>
      </c>
      <c r="I5" s="194" t="s">
        <v>84</v>
      </c>
    </row>
    <row r="6" spans="1:9" s="143" customFormat="1" ht="12.75">
      <c r="A6" s="143">
        <v>2005</v>
      </c>
      <c r="B6" s="192">
        <v>84</v>
      </c>
      <c r="C6" s="193">
        <v>34</v>
      </c>
      <c r="D6" s="193">
        <v>13</v>
      </c>
      <c r="E6" s="193">
        <v>12</v>
      </c>
      <c r="F6" s="193">
        <v>13</v>
      </c>
      <c r="G6" s="193">
        <v>7</v>
      </c>
      <c r="H6" s="193">
        <v>3</v>
      </c>
      <c r="I6" s="193">
        <v>2</v>
      </c>
    </row>
    <row r="7" spans="1:9" s="143" customFormat="1" ht="12.75">
      <c r="A7" s="143">
        <v>2006</v>
      </c>
      <c r="B7" s="192">
        <v>91</v>
      </c>
      <c r="C7" s="193">
        <v>28</v>
      </c>
      <c r="D7" s="193">
        <v>28</v>
      </c>
      <c r="E7" s="193">
        <v>16</v>
      </c>
      <c r="F7" s="193">
        <v>6</v>
      </c>
      <c r="G7" s="193">
        <v>4</v>
      </c>
      <c r="H7" s="193">
        <v>6</v>
      </c>
      <c r="I7" s="193">
        <v>3</v>
      </c>
    </row>
    <row r="8" spans="1:9" s="143" customFormat="1" ht="12.75">
      <c r="A8" s="143">
        <v>2007</v>
      </c>
      <c r="B8" s="192">
        <v>96</v>
      </c>
      <c r="C8" s="193">
        <v>14</v>
      </c>
      <c r="D8" s="193">
        <v>24</v>
      </c>
      <c r="E8" s="193">
        <v>20</v>
      </c>
      <c r="F8" s="193">
        <v>15</v>
      </c>
      <c r="G8" s="193">
        <v>7</v>
      </c>
      <c r="H8" s="193">
        <v>14</v>
      </c>
      <c r="I8" s="193">
        <v>2</v>
      </c>
    </row>
    <row r="9" spans="1:9" s="143" customFormat="1" ht="12.75">
      <c r="A9" s="143">
        <v>2008</v>
      </c>
      <c r="B9" s="192">
        <v>127</v>
      </c>
      <c r="C9" s="193">
        <v>26</v>
      </c>
      <c r="D9" s="193">
        <v>26</v>
      </c>
      <c r="E9" s="193">
        <v>35</v>
      </c>
      <c r="F9" s="193">
        <v>14</v>
      </c>
      <c r="G9" s="193">
        <v>13</v>
      </c>
      <c r="H9" s="193">
        <v>7</v>
      </c>
      <c r="I9" s="193">
        <v>6</v>
      </c>
    </row>
    <row r="10" spans="1:9" s="143" customFormat="1" ht="12.75">
      <c r="A10" s="143">
        <v>2009</v>
      </c>
      <c r="B10" s="192">
        <v>133</v>
      </c>
      <c r="C10" s="193">
        <v>36</v>
      </c>
      <c r="D10" s="193">
        <v>29</v>
      </c>
      <c r="E10" s="193">
        <v>17</v>
      </c>
      <c r="F10" s="193">
        <v>19</v>
      </c>
      <c r="G10" s="193">
        <v>16</v>
      </c>
      <c r="H10" s="193">
        <v>12</v>
      </c>
      <c r="I10" s="193">
        <v>4</v>
      </c>
    </row>
    <row r="11" spans="1:9" s="143" customFormat="1" ht="12.75">
      <c r="A11" s="143">
        <v>2010</v>
      </c>
      <c r="B11" s="192">
        <v>208</v>
      </c>
      <c r="C11" s="193">
        <v>32</v>
      </c>
      <c r="D11" s="193">
        <f>29+52</f>
        <v>81</v>
      </c>
      <c r="E11" s="193">
        <v>32</v>
      </c>
      <c r="F11" s="193">
        <v>12</v>
      </c>
      <c r="G11" s="193">
        <v>27</v>
      </c>
      <c r="H11" s="193">
        <v>19</v>
      </c>
      <c r="I11" s="193">
        <v>5</v>
      </c>
    </row>
    <row r="12" spans="1:9" s="143" customFormat="1" ht="12.75">
      <c r="A12" s="143">
        <v>2011</v>
      </c>
      <c r="B12" s="192">
        <v>223</v>
      </c>
      <c r="C12" s="193">
        <v>34</v>
      </c>
      <c r="D12" s="193">
        <f>34+55</f>
        <v>89</v>
      </c>
      <c r="E12" s="193">
        <v>34</v>
      </c>
      <c r="F12" s="193">
        <v>18</v>
      </c>
      <c r="G12" s="193">
        <v>16</v>
      </c>
      <c r="H12" s="193">
        <v>21</v>
      </c>
      <c r="I12" s="193">
        <v>11</v>
      </c>
    </row>
    <row r="13" spans="1:9" s="143" customFormat="1" ht="12.75">
      <c r="A13" s="143">
        <v>2012</v>
      </c>
      <c r="B13" s="192">
        <v>221</v>
      </c>
      <c r="C13" s="193">
        <v>48</v>
      </c>
      <c r="D13" s="193">
        <v>83</v>
      </c>
      <c r="E13" s="193">
        <v>36</v>
      </c>
      <c r="F13" s="193">
        <v>17</v>
      </c>
      <c r="G13" s="193">
        <v>17</v>
      </c>
      <c r="H13" s="193">
        <v>12</v>
      </c>
      <c r="I13" s="193">
        <v>8</v>
      </c>
    </row>
    <row r="14" spans="1:9" s="143" customFormat="1" ht="12.75">
      <c r="A14" s="143">
        <v>2013</v>
      </c>
      <c r="B14" s="192">
        <v>210</v>
      </c>
      <c r="C14" s="193">
        <v>39</v>
      </c>
      <c r="D14" s="193">
        <v>70</v>
      </c>
      <c r="E14" s="193">
        <v>29</v>
      </c>
      <c r="F14" s="193">
        <v>14</v>
      </c>
      <c r="G14" s="193">
        <v>20</v>
      </c>
      <c r="H14" s="193">
        <v>27</v>
      </c>
      <c r="I14" s="193">
        <v>11</v>
      </c>
    </row>
    <row r="15" spans="1:9" s="143" customFormat="1" ht="12.75">
      <c r="A15" s="143">
        <v>2014</v>
      </c>
      <c r="B15" s="192">
        <v>198</v>
      </c>
      <c r="C15" s="193">
        <v>36</v>
      </c>
      <c r="D15" s="193">
        <v>71</v>
      </c>
      <c r="E15" s="193">
        <v>23</v>
      </c>
      <c r="F15" s="193">
        <v>20</v>
      </c>
      <c r="G15" s="193">
        <v>17</v>
      </c>
      <c r="H15" s="193">
        <v>24</v>
      </c>
      <c r="I15" s="193">
        <v>7</v>
      </c>
    </row>
    <row r="16" spans="1:9" s="143" customFormat="1" ht="12.75">
      <c r="A16" s="143">
        <v>2015</v>
      </c>
      <c r="B16" s="192">
        <v>145</v>
      </c>
      <c r="C16" s="193">
        <v>37</v>
      </c>
      <c r="D16" s="193">
        <v>34</v>
      </c>
      <c r="E16" s="193">
        <v>26</v>
      </c>
      <c r="F16" s="193">
        <v>14</v>
      </c>
      <c r="G16" s="193">
        <v>6</v>
      </c>
      <c r="H16" s="193">
        <v>20</v>
      </c>
      <c r="I16" s="193">
        <v>8</v>
      </c>
    </row>
    <row r="17" spans="1:9" s="143" customFormat="1" ht="12.75">
      <c r="A17" s="143">
        <v>2016</v>
      </c>
      <c r="B17" s="192">
        <v>180</v>
      </c>
      <c r="C17" s="193">
        <v>34</v>
      </c>
      <c r="D17" s="193">
        <v>24</v>
      </c>
      <c r="E17" s="193">
        <v>39</v>
      </c>
      <c r="F17" s="193">
        <v>15</v>
      </c>
      <c r="G17" s="193">
        <v>18</v>
      </c>
      <c r="H17" s="193">
        <v>8</v>
      </c>
      <c r="I17" s="193">
        <v>42</v>
      </c>
    </row>
    <row r="19" spans="1:8" ht="12.75">
      <c r="A19" s="260" t="s">
        <v>86</v>
      </c>
      <c r="B19" s="260"/>
      <c r="C19" s="260"/>
      <c r="D19" s="260"/>
      <c r="E19" s="260"/>
      <c r="F19" s="260"/>
      <c r="G19" s="260"/>
      <c r="H19" s="260"/>
    </row>
    <row r="20" spans="1:9" ht="36" customHeight="1">
      <c r="A20" s="255" t="s">
        <v>192</v>
      </c>
      <c r="B20" s="282"/>
      <c r="C20" s="282"/>
      <c r="D20" s="282"/>
      <c r="E20" s="282"/>
      <c r="F20" s="282"/>
      <c r="G20" s="282"/>
      <c r="H20" s="282"/>
      <c r="I20" s="282"/>
    </row>
    <row r="21" spans="1:9" ht="33" customHeight="1">
      <c r="A21" s="243" t="s">
        <v>252</v>
      </c>
      <c r="B21" s="254"/>
      <c r="C21" s="254"/>
      <c r="D21" s="254"/>
      <c r="E21" s="254"/>
      <c r="F21" s="254"/>
      <c r="G21" s="254"/>
      <c r="H21" s="254"/>
      <c r="I21" s="254"/>
    </row>
    <row r="25" ht="12.75">
      <c r="C25" s="45"/>
    </row>
  </sheetData>
  <sheetProtection/>
  <mergeCells count="6">
    <mergeCell ref="A2:I2"/>
    <mergeCell ref="A1:I1"/>
    <mergeCell ref="A3:I3"/>
    <mergeCell ref="A21:I21"/>
    <mergeCell ref="A20:I20"/>
    <mergeCell ref="A19:H19"/>
  </mergeCells>
  <printOptions/>
  <pageMargins left="0.787401575" right="0.787401575" top="0.984251969" bottom="0.984251969" header="0.4921259845" footer="0.4921259845"/>
  <pageSetup fitToHeight="0" fitToWidth="1" horizontalDpi="600" verticalDpi="600" orientation="portrait" paperSize="9" scale="96" r:id="rId2"/>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M22"/>
  <sheetViews>
    <sheetView zoomScalePageLayoutView="0" workbookViewId="0" topLeftCell="A1">
      <selection activeCell="A1" sqref="A1:M1"/>
    </sheetView>
  </sheetViews>
  <sheetFormatPr defaultColWidth="11.421875" defaultRowHeight="12.75"/>
  <cols>
    <col min="1" max="1" width="11.7109375" style="0" customWidth="1"/>
    <col min="2" max="2" width="5.57421875" style="0" bestFit="1" customWidth="1"/>
    <col min="3" max="3" width="8.140625" style="0" customWidth="1"/>
    <col min="4" max="4" width="7.57421875" style="0" customWidth="1"/>
    <col min="5" max="5" width="6.00390625" style="0" customWidth="1"/>
    <col min="6" max="6" width="11.7109375" style="0" customWidth="1"/>
    <col min="7" max="7" width="9.140625" style="0" customWidth="1"/>
    <col min="8" max="8" width="11.421875" style="0" customWidth="1"/>
    <col min="9" max="9" width="8.8515625" style="0" customWidth="1"/>
    <col min="10" max="10" width="7.140625" style="0" customWidth="1"/>
    <col min="11" max="11" width="8.8515625" style="0" customWidth="1"/>
    <col min="12" max="12" width="14.00390625" style="0" customWidth="1"/>
    <col min="13" max="13" width="11.28125" style="0" customWidth="1"/>
  </cols>
  <sheetData>
    <row r="1" spans="1:13" ht="36" customHeight="1">
      <c r="A1" s="248" t="s">
        <v>280</v>
      </c>
      <c r="B1" s="248"/>
      <c r="C1" s="248"/>
      <c r="D1" s="248"/>
      <c r="E1" s="248"/>
      <c r="F1" s="248"/>
      <c r="G1" s="248"/>
      <c r="H1" s="248"/>
      <c r="I1" s="242"/>
      <c r="J1" s="242"/>
      <c r="K1" s="242"/>
      <c r="L1" s="242"/>
      <c r="M1" s="242"/>
    </row>
    <row r="2" spans="1:8" ht="12.75">
      <c r="A2" s="247" t="s">
        <v>272</v>
      </c>
      <c r="B2" s="247"/>
      <c r="C2" s="247"/>
      <c r="D2" s="247"/>
      <c r="E2" s="247"/>
      <c r="F2" s="247"/>
      <c r="G2" s="247"/>
      <c r="H2" s="45"/>
    </row>
    <row r="3" spans="1:13" ht="12.75">
      <c r="A3" s="251" t="s">
        <v>99</v>
      </c>
      <c r="B3" s="242"/>
      <c r="C3" s="242"/>
      <c r="D3" s="242"/>
      <c r="E3" s="242"/>
      <c r="F3" s="242"/>
      <c r="G3" s="242"/>
      <c r="H3" s="242"/>
      <c r="I3" s="242"/>
      <c r="J3" s="242"/>
      <c r="K3" s="242"/>
      <c r="L3" s="242"/>
      <c r="M3" s="242"/>
    </row>
    <row r="4" spans="1:13" ht="12.75">
      <c r="A4" s="75"/>
      <c r="B4" s="286" t="s">
        <v>2</v>
      </c>
      <c r="C4" s="79"/>
      <c r="D4" s="79"/>
      <c r="E4" s="283" t="s">
        <v>47</v>
      </c>
      <c r="F4" s="283"/>
      <c r="G4" s="283"/>
      <c r="H4" s="284" t="s">
        <v>241</v>
      </c>
      <c r="I4" s="285"/>
      <c r="J4" s="285"/>
      <c r="K4" s="285"/>
      <c r="L4" s="285"/>
      <c r="M4" s="285"/>
    </row>
    <row r="5" spans="1:13" ht="27" customHeight="1">
      <c r="A5" s="80"/>
      <c r="B5" s="262"/>
      <c r="C5" s="55" t="s">
        <v>3</v>
      </c>
      <c r="D5" s="55" t="s">
        <v>4</v>
      </c>
      <c r="E5" s="208" t="s">
        <v>45</v>
      </c>
      <c r="F5" s="208" t="s">
        <v>83</v>
      </c>
      <c r="G5" s="208" t="s">
        <v>46</v>
      </c>
      <c r="H5" s="214" t="s">
        <v>235</v>
      </c>
      <c r="I5" s="214" t="s">
        <v>236</v>
      </c>
      <c r="J5" s="214" t="s">
        <v>237</v>
      </c>
      <c r="K5" s="214" t="s">
        <v>238</v>
      </c>
      <c r="L5" s="214" t="s">
        <v>239</v>
      </c>
      <c r="M5" s="214" t="s">
        <v>251</v>
      </c>
    </row>
    <row r="6" spans="1:13" s="184" customFormat="1" ht="12.75">
      <c r="A6" s="190">
        <v>2004</v>
      </c>
      <c r="B6" s="192">
        <v>77</v>
      </c>
      <c r="C6" s="196">
        <v>42</v>
      </c>
      <c r="D6" s="196">
        <v>35</v>
      </c>
      <c r="E6" s="197" t="s">
        <v>55</v>
      </c>
      <c r="F6" s="197" t="s">
        <v>55</v>
      </c>
      <c r="G6" s="197" t="s">
        <v>55</v>
      </c>
      <c r="H6" s="193">
        <v>44</v>
      </c>
      <c r="I6" s="193">
        <v>9</v>
      </c>
      <c r="J6" s="193">
        <v>3</v>
      </c>
      <c r="K6" s="193">
        <v>13</v>
      </c>
      <c r="L6" s="195">
        <v>0</v>
      </c>
      <c r="M6" s="193">
        <v>8</v>
      </c>
    </row>
    <row r="7" spans="1:13" s="184" customFormat="1" ht="12.75">
      <c r="A7" s="185">
        <v>2005</v>
      </c>
      <c r="B7" s="192">
        <v>84</v>
      </c>
      <c r="C7" s="193">
        <v>39</v>
      </c>
      <c r="D7" s="193">
        <v>45</v>
      </c>
      <c r="E7" s="194" t="s">
        <v>55</v>
      </c>
      <c r="F7" s="194" t="s">
        <v>55</v>
      </c>
      <c r="G7" s="194" t="s">
        <v>55</v>
      </c>
      <c r="H7" s="193">
        <v>54</v>
      </c>
      <c r="I7" s="193">
        <v>9</v>
      </c>
      <c r="J7" s="193">
        <v>4</v>
      </c>
      <c r="K7" s="193">
        <v>8</v>
      </c>
      <c r="L7" s="193">
        <v>1</v>
      </c>
      <c r="M7" s="193">
        <v>8</v>
      </c>
    </row>
    <row r="8" spans="1:13" s="184" customFormat="1" ht="12.75">
      <c r="A8" s="185">
        <v>2006</v>
      </c>
      <c r="B8" s="192">
        <v>91</v>
      </c>
      <c r="C8" s="193">
        <v>55</v>
      </c>
      <c r="D8" s="193">
        <v>36</v>
      </c>
      <c r="E8" s="193">
        <v>66</v>
      </c>
      <c r="F8" s="193">
        <v>25</v>
      </c>
      <c r="G8" s="195">
        <v>0</v>
      </c>
      <c r="H8" s="193">
        <v>11</v>
      </c>
      <c r="I8" s="193">
        <v>21</v>
      </c>
      <c r="J8" s="193">
        <v>21</v>
      </c>
      <c r="K8" s="193">
        <v>6</v>
      </c>
      <c r="L8" s="193">
        <v>6</v>
      </c>
      <c r="M8" s="193">
        <v>26</v>
      </c>
    </row>
    <row r="9" spans="1:13" s="184" customFormat="1" ht="12.75">
      <c r="A9" s="185">
        <v>2007</v>
      </c>
      <c r="B9" s="192">
        <v>96</v>
      </c>
      <c r="C9" s="193">
        <v>54</v>
      </c>
      <c r="D9" s="193">
        <v>42</v>
      </c>
      <c r="E9" s="193">
        <v>68</v>
      </c>
      <c r="F9" s="193">
        <v>26</v>
      </c>
      <c r="G9" s="193">
        <v>2</v>
      </c>
      <c r="H9" s="193">
        <v>9</v>
      </c>
      <c r="I9" s="193">
        <v>35</v>
      </c>
      <c r="J9" s="193">
        <v>16</v>
      </c>
      <c r="K9" s="193">
        <v>6</v>
      </c>
      <c r="L9" s="193">
        <v>1</v>
      </c>
      <c r="M9" s="193">
        <v>29</v>
      </c>
    </row>
    <row r="10" spans="1:13" s="184" customFormat="1" ht="12.75">
      <c r="A10" s="185">
        <v>2008</v>
      </c>
      <c r="B10" s="192">
        <v>127</v>
      </c>
      <c r="C10" s="193">
        <v>66</v>
      </c>
      <c r="D10" s="193">
        <v>61</v>
      </c>
      <c r="E10" s="193">
        <v>84</v>
      </c>
      <c r="F10" s="193">
        <v>38</v>
      </c>
      <c r="G10" s="193">
        <v>5</v>
      </c>
      <c r="H10" s="193">
        <v>10</v>
      </c>
      <c r="I10" s="193">
        <v>47</v>
      </c>
      <c r="J10" s="193">
        <v>20</v>
      </c>
      <c r="K10" s="193">
        <v>14</v>
      </c>
      <c r="L10" s="193">
        <v>5</v>
      </c>
      <c r="M10" s="193">
        <v>31</v>
      </c>
    </row>
    <row r="11" spans="1:13" s="184" customFormat="1" ht="12.75">
      <c r="A11" s="185">
        <v>2009</v>
      </c>
      <c r="B11" s="192">
        <v>133</v>
      </c>
      <c r="C11" s="193">
        <v>78</v>
      </c>
      <c r="D11" s="193">
        <v>55</v>
      </c>
      <c r="E11" s="193">
        <v>102</v>
      </c>
      <c r="F11" s="193">
        <v>30</v>
      </c>
      <c r="G11" s="193">
        <v>1</v>
      </c>
      <c r="H11" s="193">
        <v>14</v>
      </c>
      <c r="I11" s="193">
        <v>58</v>
      </c>
      <c r="J11" s="193">
        <v>33</v>
      </c>
      <c r="K11" s="193">
        <v>9</v>
      </c>
      <c r="L11" s="193">
        <v>2</v>
      </c>
      <c r="M11" s="193">
        <v>17</v>
      </c>
    </row>
    <row r="12" spans="1:13" s="184" customFormat="1" ht="12.75">
      <c r="A12" s="185">
        <v>2010</v>
      </c>
      <c r="B12" s="192">
        <v>208</v>
      </c>
      <c r="C12" s="193">
        <f>39+70</f>
        <v>109</v>
      </c>
      <c r="D12" s="193">
        <f>19+80</f>
        <v>99</v>
      </c>
      <c r="E12" s="193">
        <f>36+99</f>
        <v>135</v>
      </c>
      <c r="F12" s="193">
        <f>10+48</f>
        <v>58</v>
      </c>
      <c r="G12" s="193">
        <f>12+3</f>
        <v>15</v>
      </c>
      <c r="H12" s="193">
        <v>12</v>
      </c>
      <c r="I12" s="193">
        <v>89</v>
      </c>
      <c r="J12" s="193">
        <v>48</v>
      </c>
      <c r="K12" s="193">
        <v>11</v>
      </c>
      <c r="L12" s="193">
        <v>32</v>
      </c>
      <c r="M12" s="193">
        <v>16</v>
      </c>
    </row>
    <row r="13" spans="1:13" s="184" customFormat="1" ht="12.75">
      <c r="A13" s="185">
        <v>2011</v>
      </c>
      <c r="B13" s="192">
        <v>223</v>
      </c>
      <c r="C13" s="193">
        <f>49+91</f>
        <v>140</v>
      </c>
      <c r="D13" s="193">
        <f>10+73</f>
        <v>83</v>
      </c>
      <c r="E13" s="193">
        <f>35+115</f>
        <v>150</v>
      </c>
      <c r="F13" s="193">
        <f>18+48</f>
        <v>66</v>
      </c>
      <c r="G13" s="193">
        <f>6+1</f>
        <v>7</v>
      </c>
      <c r="H13" s="193">
        <v>6</v>
      </c>
      <c r="I13" s="193">
        <f>13+59</f>
        <v>72</v>
      </c>
      <c r="J13" s="193">
        <f>18+44</f>
        <v>62</v>
      </c>
      <c r="K13" s="193">
        <v>16</v>
      </c>
      <c r="L13" s="193">
        <v>27</v>
      </c>
      <c r="M13" s="193">
        <v>40</v>
      </c>
    </row>
    <row r="14" spans="1:13" s="184" customFormat="1" ht="12.75">
      <c r="A14" s="185">
        <v>2012</v>
      </c>
      <c r="B14" s="192">
        <v>221</v>
      </c>
      <c r="C14" s="193">
        <v>121</v>
      </c>
      <c r="D14" s="193">
        <v>100</v>
      </c>
      <c r="E14" s="193">
        <v>154</v>
      </c>
      <c r="F14" s="193">
        <v>54</v>
      </c>
      <c r="G14" s="193">
        <v>13</v>
      </c>
      <c r="H14" s="193">
        <v>5</v>
      </c>
      <c r="I14" s="193">
        <v>75</v>
      </c>
      <c r="J14" s="193">
        <v>79</v>
      </c>
      <c r="K14" s="193">
        <v>14</v>
      </c>
      <c r="L14" s="193">
        <v>41</v>
      </c>
      <c r="M14" s="193">
        <v>7</v>
      </c>
    </row>
    <row r="15" spans="1:13" s="184" customFormat="1" ht="12.75">
      <c r="A15" s="185">
        <v>2013</v>
      </c>
      <c r="B15" s="192">
        <v>210</v>
      </c>
      <c r="C15" s="193">
        <v>117</v>
      </c>
      <c r="D15" s="193">
        <v>93</v>
      </c>
      <c r="E15" s="193">
        <v>128</v>
      </c>
      <c r="F15" s="193">
        <v>72</v>
      </c>
      <c r="G15" s="193">
        <v>10</v>
      </c>
      <c r="H15" s="193">
        <v>9</v>
      </c>
      <c r="I15" s="193">
        <v>83</v>
      </c>
      <c r="J15" s="193">
        <v>52</v>
      </c>
      <c r="K15" s="193">
        <v>13</v>
      </c>
      <c r="L15" s="193">
        <v>22</v>
      </c>
      <c r="M15" s="193">
        <v>31</v>
      </c>
    </row>
    <row r="16" spans="1:13" s="184" customFormat="1" ht="12.75">
      <c r="A16" s="185">
        <v>2014</v>
      </c>
      <c r="B16" s="192">
        <v>198</v>
      </c>
      <c r="C16" s="193">
        <v>113</v>
      </c>
      <c r="D16" s="193">
        <v>85</v>
      </c>
      <c r="E16" s="193">
        <v>135</v>
      </c>
      <c r="F16" s="193">
        <v>57</v>
      </c>
      <c r="G16" s="193">
        <v>6</v>
      </c>
      <c r="H16" s="195">
        <v>0</v>
      </c>
      <c r="I16" s="193">
        <v>76</v>
      </c>
      <c r="J16" s="193">
        <v>55</v>
      </c>
      <c r="K16" s="193">
        <v>17</v>
      </c>
      <c r="L16" s="193">
        <v>40</v>
      </c>
      <c r="M16" s="193">
        <v>10</v>
      </c>
    </row>
    <row r="17" spans="1:13" s="184" customFormat="1" ht="12.75">
      <c r="A17" s="185">
        <v>2015</v>
      </c>
      <c r="B17" s="192">
        <v>145</v>
      </c>
      <c r="C17" s="193">
        <v>82</v>
      </c>
      <c r="D17" s="193">
        <v>63</v>
      </c>
      <c r="E17" s="193">
        <v>95</v>
      </c>
      <c r="F17" s="193">
        <v>45</v>
      </c>
      <c r="G17" s="193">
        <v>5</v>
      </c>
      <c r="H17" s="193">
        <v>4</v>
      </c>
      <c r="I17" s="193">
        <v>64</v>
      </c>
      <c r="J17" s="193">
        <v>46</v>
      </c>
      <c r="K17" s="193">
        <v>9</v>
      </c>
      <c r="L17" s="193">
        <v>12</v>
      </c>
      <c r="M17" s="193">
        <v>10</v>
      </c>
    </row>
    <row r="18" spans="1:13" s="184" customFormat="1" ht="12.75">
      <c r="A18" s="185">
        <v>2016</v>
      </c>
      <c r="B18" s="192">
        <v>180</v>
      </c>
      <c r="C18" s="193">
        <v>103</v>
      </c>
      <c r="D18" s="193">
        <v>77</v>
      </c>
      <c r="E18" s="193">
        <v>127</v>
      </c>
      <c r="F18" s="193">
        <v>40</v>
      </c>
      <c r="G18" s="193">
        <v>13</v>
      </c>
      <c r="H18" s="193">
        <v>5</v>
      </c>
      <c r="I18" s="193">
        <v>57</v>
      </c>
      <c r="J18" s="193">
        <v>75</v>
      </c>
      <c r="K18" s="193">
        <v>15</v>
      </c>
      <c r="L18" s="233">
        <v>24</v>
      </c>
      <c r="M18" s="193">
        <v>4</v>
      </c>
    </row>
    <row r="19" spans="1:8" ht="12.75">
      <c r="A19" s="47"/>
      <c r="B19" s="47"/>
      <c r="C19" s="47"/>
      <c r="D19" s="47"/>
      <c r="E19" s="47"/>
      <c r="F19" s="47"/>
      <c r="G19" s="47"/>
      <c r="H19" s="47"/>
    </row>
    <row r="20" spans="1:8" ht="12.75">
      <c r="A20" s="245" t="s">
        <v>86</v>
      </c>
      <c r="B20" s="245"/>
      <c r="C20" s="245"/>
      <c r="D20" s="245"/>
      <c r="E20" s="245"/>
      <c r="F20" s="245"/>
      <c r="G20" s="245"/>
      <c r="H20" s="47"/>
    </row>
    <row r="21" spans="1:13" ht="16.5" customHeight="1">
      <c r="A21" s="255" t="s">
        <v>192</v>
      </c>
      <c r="B21" s="275"/>
      <c r="C21" s="275"/>
      <c r="D21" s="275"/>
      <c r="E21" s="275"/>
      <c r="F21" s="275"/>
      <c r="G21" s="275"/>
      <c r="H21" s="242"/>
      <c r="I21" s="242"/>
      <c r="J21" s="242"/>
      <c r="K21" s="242"/>
      <c r="L21" s="242"/>
      <c r="M21" s="242"/>
    </row>
    <row r="22" spans="1:13" ht="35.25" customHeight="1">
      <c r="A22" s="243" t="s">
        <v>252</v>
      </c>
      <c r="B22" s="254"/>
      <c r="C22" s="254"/>
      <c r="D22" s="254"/>
      <c r="E22" s="254"/>
      <c r="F22" s="254"/>
      <c r="G22" s="254"/>
      <c r="H22" s="254"/>
      <c r="I22" s="254"/>
      <c r="J22" s="254"/>
      <c r="K22" s="254"/>
      <c r="L22" s="254"/>
      <c r="M22" s="254"/>
    </row>
  </sheetData>
  <sheetProtection/>
  <mergeCells count="9">
    <mergeCell ref="A22:M22"/>
    <mergeCell ref="E4:G4"/>
    <mergeCell ref="A20:G20"/>
    <mergeCell ref="A2:G2"/>
    <mergeCell ref="A1:M1"/>
    <mergeCell ref="H4:M4"/>
    <mergeCell ref="A3:M3"/>
    <mergeCell ref="B4:B5"/>
    <mergeCell ref="A21:M21"/>
  </mergeCells>
  <printOptions/>
  <pageMargins left="0.787401575" right="0.787401575" top="0.984251969" bottom="0.984251969" header="0.4921259845" footer="0.4921259845"/>
  <pageSetup fitToHeight="0" fitToWidth="1" horizontalDpi="600" verticalDpi="600" orientation="portrait" paperSize="9" scale="72"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I17"/>
  <sheetViews>
    <sheetView zoomScalePageLayoutView="0" workbookViewId="0" topLeftCell="A1">
      <selection activeCell="A1" sqref="A1:I1"/>
    </sheetView>
  </sheetViews>
  <sheetFormatPr defaultColWidth="11.421875" defaultRowHeight="12.75"/>
  <cols>
    <col min="1" max="1" width="13.7109375" style="0" customWidth="1"/>
    <col min="2" max="2" width="5.57421875" style="0" bestFit="1" customWidth="1"/>
    <col min="3" max="5" width="13.7109375" style="0" customWidth="1"/>
    <col min="6" max="6" width="18.7109375" style="0" customWidth="1"/>
    <col min="7" max="9" width="13.7109375" style="0" customWidth="1"/>
  </cols>
  <sheetData>
    <row r="1" spans="1:9" ht="15.75">
      <c r="A1" s="241" t="s">
        <v>193</v>
      </c>
      <c r="B1" s="242"/>
      <c r="C1" s="242"/>
      <c r="D1" s="242"/>
      <c r="E1" s="242"/>
      <c r="F1" s="242"/>
      <c r="G1" s="242"/>
      <c r="H1" s="242"/>
      <c r="I1" s="242"/>
    </row>
    <row r="2" spans="1:9" ht="12.75">
      <c r="A2" s="247" t="s">
        <v>271</v>
      </c>
      <c r="B2" s="247"/>
      <c r="C2" s="247"/>
      <c r="D2" s="247"/>
      <c r="E2" s="247"/>
      <c r="F2" s="247"/>
      <c r="G2" s="247"/>
      <c r="H2" s="247"/>
      <c r="I2" s="247"/>
    </row>
    <row r="3" spans="2:9" ht="12.75">
      <c r="B3" s="7"/>
      <c r="C3" s="10"/>
      <c r="D3" s="10"/>
      <c r="E3" s="10"/>
      <c r="F3" s="10"/>
      <c r="I3" s="1" t="s">
        <v>104</v>
      </c>
    </row>
    <row r="4" spans="1:9" ht="51">
      <c r="A4" s="5"/>
      <c r="B4" s="60" t="s">
        <v>2</v>
      </c>
      <c r="C4" s="70" t="s">
        <v>123</v>
      </c>
      <c r="D4" s="70" t="s">
        <v>124</v>
      </c>
      <c r="E4" s="70" t="s">
        <v>137</v>
      </c>
      <c r="F4" s="70" t="s">
        <v>125</v>
      </c>
      <c r="G4" s="71" t="s">
        <v>126</v>
      </c>
      <c r="H4" s="71" t="s">
        <v>85</v>
      </c>
      <c r="I4" s="71" t="s">
        <v>18</v>
      </c>
    </row>
    <row r="5" spans="1:9" ht="12.75">
      <c r="A5" s="162">
        <v>2005</v>
      </c>
      <c r="B5" s="29">
        <v>333</v>
      </c>
      <c r="C5" s="4">
        <v>18</v>
      </c>
      <c r="D5" s="4">
        <v>10</v>
      </c>
      <c r="E5" s="4">
        <v>87</v>
      </c>
      <c r="F5" s="4">
        <v>104</v>
      </c>
      <c r="G5" s="4">
        <v>30</v>
      </c>
      <c r="H5" s="4">
        <v>20</v>
      </c>
      <c r="I5" s="4">
        <v>64</v>
      </c>
    </row>
    <row r="6" spans="1:9" ht="12.75">
      <c r="A6" s="42">
        <v>2006</v>
      </c>
      <c r="B6" s="30">
        <v>330</v>
      </c>
      <c r="C6">
        <v>17</v>
      </c>
      <c r="D6">
        <v>9</v>
      </c>
      <c r="E6">
        <v>99</v>
      </c>
      <c r="F6">
        <v>87</v>
      </c>
      <c r="G6">
        <v>25</v>
      </c>
      <c r="H6">
        <v>29</v>
      </c>
      <c r="I6">
        <v>64</v>
      </c>
    </row>
    <row r="7" spans="1:9" ht="12.75">
      <c r="A7" s="42">
        <v>2007</v>
      </c>
      <c r="B7" s="30">
        <v>311</v>
      </c>
      <c r="C7">
        <v>20</v>
      </c>
      <c r="D7">
        <v>4</v>
      </c>
      <c r="E7">
        <v>89</v>
      </c>
      <c r="F7">
        <v>84</v>
      </c>
      <c r="G7">
        <v>42</v>
      </c>
      <c r="H7">
        <v>11</v>
      </c>
      <c r="I7">
        <v>61</v>
      </c>
    </row>
    <row r="8" spans="1:9" ht="12.75">
      <c r="A8" s="42">
        <v>2008</v>
      </c>
      <c r="B8" s="30">
        <v>331</v>
      </c>
      <c r="C8">
        <v>27</v>
      </c>
      <c r="D8">
        <v>14</v>
      </c>
      <c r="E8">
        <v>78</v>
      </c>
      <c r="F8">
        <v>84</v>
      </c>
      <c r="G8">
        <v>36</v>
      </c>
      <c r="H8">
        <v>20</v>
      </c>
      <c r="I8">
        <v>72</v>
      </c>
    </row>
    <row r="9" spans="1:9" ht="12.75">
      <c r="A9" s="42">
        <v>2009</v>
      </c>
      <c r="B9" s="30">
        <v>355</v>
      </c>
      <c r="C9">
        <v>17</v>
      </c>
      <c r="D9">
        <v>8</v>
      </c>
      <c r="E9">
        <v>96</v>
      </c>
      <c r="F9">
        <v>95</v>
      </c>
      <c r="G9">
        <v>40</v>
      </c>
      <c r="H9">
        <v>20</v>
      </c>
      <c r="I9">
        <v>79</v>
      </c>
    </row>
    <row r="10" spans="1:9" ht="12.75">
      <c r="A10" s="42">
        <v>2010</v>
      </c>
      <c r="B10" s="30">
        <v>309</v>
      </c>
      <c r="C10">
        <v>14</v>
      </c>
      <c r="D10">
        <v>13</v>
      </c>
      <c r="E10">
        <v>86</v>
      </c>
      <c r="F10">
        <v>81</v>
      </c>
      <c r="G10">
        <v>28</v>
      </c>
      <c r="H10">
        <v>14</v>
      </c>
      <c r="I10">
        <v>73</v>
      </c>
    </row>
    <row r="11" spans="1:9" ht="12.75">
      <c r="A11" s="42">
        <v>2011</v>
      </c>
      <c r="B11" s="30">
        <v>362</v>
      </c>
      <c r="C11">
        <v>18</v>
      </c>
      <c r="D11">
        <v>7</v>
      </c>
      <c r="E11">
        <v>105</v>
      </c>
      <c r="F11">
        <v>89</v>
      </c>
      <c r="G11">
        <v>44</v>
      </c>
      <c r="H11">
        <v>21</v>
      </c>
      <c r="I11">
        <v>78</v>
      </c>
    </row>
    <row r="12" spans="1:9" ht="12.75">
      <c r="A12" s="102">
        <v>2012</v>
      </c>
      <c r="B12" s="109">
        <v>348</v>
      </c>
      <c r="C12">
        <v>18</v>
      </c>
      <c r="D12">
        <v>5</v>
      </c>
      <c r="E12">
        <v>111</v>
      </c>
      <c r="F12">
        <v>83</v>
      </c>
      <c r="G12">
        <v>45</v>
      </c>
      <c r="H12">
        <v>20</v>
      </c>
      <c r="I12">
        <f>B12-SUM(C12:H12)</f>
        <v>66</v>
      </c>
    </row>
    <row r="13" spans="1:9" ht="12.75">
      <c r="A13" s="102">
        <v>2013</v>
      </c>
      <c r="B13" s="109">
        <v>334</v>
      </c>
      <c r="C13">
        <v>15</v>
      </c>
      <c r="D13">
        <v>7</v>
      </c>
      <c r="E13">
        <v>105</v>
      </c>
      <c r="F13">
        <v>80</v>
      </c>
      <c r="G13">
        <v>33</v>
      </c>
      <c r="H13">
        <v>19</v>
      </c>
      <c r="I13">
        <f>B13-SUM(C13:H13)</f>
        <v>75</v>
      </c>
    </row>
    <row r="14" spans="1:9" ht="12.75">
      <c r="A14" s="102">
        <v>2014</v>
      </c>
      <c r="B14" s="109">
        <v>347</v>
      </c>
      <c r="C14">
        <v>16</v>
      </c>
      <c r="D14">
        <v>10</v>
      </c>
      <c r="E14">
        <v>103</v>
      </c>
      <c r="F14">
        <v>79</v>
      </c>
      <c r="G14">
        <v>31</v>
      </c>
      <c r="H14">
        <v>19</v>
      </c>
      <c r="I14">
        <f>18+5+5+10+4+3+3+2+4+5+11+1+1+17</f>
        <v>89</v>
      </c>
    </row>
    <row r="15" spans="1:9" ht="12.75">
      <c r="A15" s="102">
        <v>2015</v>
      </c>
      <c r="B15" s="109">
        <v>355</v>
      </c>
      <c r="C15">
        <v>23</v>
      </c>
      <c r="D15">
        <v>5</v>
      </c>
      <c r="E15">
        <v>99</v>
      </c>
      <c r="F15">
        <v>85</v>
      </c>
      <c r="G15">
        <v>44</v>
      </c>
      <c r="H15">
        <v>18</v>
      </c>
      <c r="I15">
        <v>81</v>
      </c>
    </row>
    <row r="16" spans="1:9" ht="12.75">
      <c r="A16" s="102">
        <v>2016</v>
      </c>
      <c r="B16" s="109">
        <v>346</v>
      </c>
      <c r="C16">
        <v>20</v>
      </c>
      <c r="D16">
        <v>12</v>
      </c>
      <c r="E16">
        <v>93</v>
      </c>
      <c r="F16">
        <v>78</v>
      </c>
      <c r="G16">
        <v>46</v>
      </c>
      <c r="H16">
        <v>13</v>
      </c>
      <c r="I16">
        <v>84</v>
      </c>
    </row>
    <row r="17" spans="1:9" ht="12.75">
      <c r="A17" s="102">
        <v>2017</v>
      </c>
      <c r="B17" s="109">
        <v>337</v>
      </c>
      <c r="C17">
        <v>21</v>
      </c>
      <c r="D17">
        <v>8</v>
      </c>
      <c r="E17">
        <v>106</v>
      </c>
      <c r="F17">
        <v>82</v>
      </c>
      <c r="G17">
        <v>35</v>
      </c>
      <c r="H17">
        <v>13</v>
      </c>
      <c r="I17">
        <v>72</v>
      </c>
    </row>
  </sheetData>
  <sheetProtection/>
  <mergeCells count="2">
    <mergeCell ref="A1:I1"/>
    <mergeCell ref="A2:I2"/>
  </mergeCells>
  <printOptions/>
  <pageMargins left="0.787401575" right="0.787401575" top="0.984251969" bottom="0.984251969" header="0.4921259845" footer="0.4921259845"/>
  <pageSetup fitToHeight="0" fitToWidth="1" horizontalDpi="600" verticalDpi="600" orientation="portrait" paperSize="9" scale="72"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H18"/>
  <sheetViews>
    <sheetView zoomScalePageLayoutView="0" workbookViewId="0" topLeftCell="A1">
      <selection activeCell="A1" sqref="A1:H1"/>
    </sheetView>
  </sheetViews>
  <sheetFormatPr defaultColWidth="11.421875" defaultRowHeight="12.75"/>
  <cols>
    <col min="1" max="1" width="10.7109375" style="0" customWidth="1"/>
    <col min="2" max="2" width="5.57421875" style="0" bestFit="1" customWidth="1"/>
    <col min="3" max="4" width="12.7109375" style="0" customWidth="1"/>
    <col min="5" max="5" width="11.140625" style="0" customWidth="1"/>
    <col min="6" max="7" width="12.7109375" style="0" customWidth="1"/>
    <col min="8" max="8" width="29.00390625" style="0" customWidth="1"/>
  </cols>
  <sheetData>
    <row r="1" spans="1:8" ht="30.75" customHeight="1">
      <c r="A1" s="287" t="s">
        <v>48</v>
      </c>
      <c r="B1" s="287"/>
      <c r="C1" s="287"/>
      <c r="D1" s="287"/>
      <c r="E1" s="287"/>
      <c r="F1" s="287"/>
      <c r="G1" s="287"/>
      <c r="H1" s="287"/>
    </row>
    <row r="2" spans="1:8" ht="12.75">
      <c r="A2" s="247" t="s">
        <v>271</v>
      </c>
      <c r="B2" s="247"/>
      <c r="C2" s="247"/>
      <c r="D2" s="247"/>
      <c r="E2" s="247"/>
      <c r="F2" s="247"/>
      <c r="G2" s="247"/>
      <c r="H2" s="45"/>
    </row>
    <row r="3" spans="1:8" ht="12.75">
      <c r="A3" s="45"/>
      <c r="B3" s="46"/>
      <c r="C3" s="47"/>
      <c r="D3" s="47"/>
      <c r="E3" s="47"/>
      <c r="F3" s="47"/>
      <c r="G3" s="62" t="s">
        <v>100</v>
      </c>
      <c r="H3" s="75"/>
    </row>
    <row r="4" spans="1:8" ht="12.75">
      <c r="A4" s="75"/>
      <c r="B4" s="78" t="s">
        <v>2</v>
      </c>
      <c r="C4" s="81"/>
      <c r="D4" s="81"/>
      <c r="E4" s="278" t="s">
        <v>47</v>
      </c>
      <c r="F4" s="278"/>
      <c r="G4" s="278"/>
      <c r="H4" s="47"/>
    </row>
    <row r="5" spans="1:8" ht="12.75">
      <c r="A5" s="80"/>
      <c r="B5" s="51"/>
      <c r="C5" s="55" t="s">
        <v>3</v>
      </c>
      <c r="D5" s="55" t="s">
        <v>4</v>
      </c>
      <c r="E5" s="55" t="s">
        <v>45</v>
      </c>
      <c r="F5" s="55" t="s">
        <v>83</v>
      </c>
      <c r="G5" s="55" t="s">
        <v>46</v>
      </c>
      <c r="H5" s="47"/>
    </row>
    <row r="6" spans="1:8" ht="12.75">
      <c r="A6" s="187">
        <v>2005</v>
      </c>
      <c r="B6" s="49">
        <v>333</v>
      </c>
      <c r="C6" s="50">
        <v>199</v>
      </c>
      <c r="D6" s="50">
        <v>134</v>
      </c>
      <c r="E6" s="48" t="s">
        <v>55</v>
      </c>
      <c r="F6" s="48" t="s">
        <v>55</v>
      </c>
      <c r="G6" s="48" t="s">
        <v>55</v>
      </c>
      <c r="H6" s="47"/>
    </row>
    <row r="7" spans="1:8" ht="12.75">
      <c r="A7" s="44">
        <v>2006</v>
      </c>
      <c r="B7" s="52">
        <v>330</v>
      </c>
      <c r="C7" s="80">
        <v>200</v>
      </c>
      <c r="D7" s="80">
        <v>130</v>
      </c>
      <c r="E7" s="112" t="s">
        <v>55</v>
      </c>
      <c r="F7" s="112" t="s">
        <v>55</v>
      </c>
      <c r="G7" s="112" t="s">
        <v>55</v>
      </c>
      <c r="H7" s="47"/>
    </row>
    <row r="8" spans="1:8" ht="12.75">
      <c r="A8" s="44">
        <v>2007</v>
      </c>
      <c r="B8" s="52">
        <v>311</v>
      </c>
      <c r="C8" s="80">
        <v>200</v>
      </c>
      <c r="D8" s="80">
        <v>111</v>
      </c>
      <c r="E8" s="112" t="s">
        <v>55</v>
      </c>
      <c r="F8" s="112" t="s">
        <v>55</v>
      </c>
      <c r="G8" s="112" t="s">
        <v>55</v>
      </c>
      <c r="H8" s="47"/>
    </row>
    <row r="9" spans="1:8" ht="12.75">
      <c r="A9" s="44">
        <v>2008</v>
      </c>
      <c r="B9" s="52">
        <v>331</v>
      </c>
      <c r="C9" s="80">
        <v>207</v>
      </c>
      <c r="D9" s="80">
        <v>124</v>
      </c>
      <c r="E9" s="112" t="s">
        <v>55</v>
      </c>
      <c r="F9" s="112" t="s">
        <v>55</v>
      </c>
      <c r="G9" s="112" t="s">
        <v>55</v>
      </c>
      <c r="H9" s="47"/>
    </row>
    <row r="10" spans="1:8" ht="12.75">
      <c r="A10" s="44">
        <v>2009</v>
      </c>
      <c r="B10" s="52">
        <v>355</v>
      </c>
      <c r="C10" s="80">
        <v>216</v>
      </c>
      <c r="D10" s="80">
        <v>139</v>
      </c>
      <c r="E10" s="112" t="s">
        <v>55</v>
      </c>
      <c r="F10" s="112" t="s">
        <v>55</v>
      </c>
      <c r="G10" s="112" t="s">
        <v>55</v>
      </c>
      <c r="H10" s="47"/>
    </row>
    <row r="11" spans="1:8" ht="12.75">
      <c r="A11" s="44">
        <v>2010</v>
      </c>
      <c r="B11" s="52">
        <v>309</v>
      </c>
      <c r="C11" s="80">
        <v>190</v>
      </c>
      <c r="D11" s="80">
        <v>119</v>
      </c>
      <c r="E11" s="80">
        <v>175</v>
      </c>
      <c r="F11" s="80">
        <v>61</v>
      </c>
      <c r="G11" s="80">
        <v>73</v>
      </c>
      <c r="H11" s="47"/>
    </row>
    <row r="12" spans="1:7" ht="12.75">
      <c r="A12" s="102">
        <v>2011</v>
      </c>
      <c r="B12" s="109">
        <v>362</v>
      </c>
      <c r="C12" s="110">
        <v>203</v>
      </c>
      <c r="D12" s="110">
        <v>159</v>
      </c>
      <c r="E12">
        <v>198</v>
      </c>
      <c r="F12">
        <v>58</v>
      </c>
      <c r="G12">
        <v>106</v>
      </c>
    </row>
    <row r="13" spans="1:7" ht="12.75">
      <c r="A13" s="102">
        <v>2012</v>
      </c>
      <c r="B13" s="109">
        <v>348</v>
      </c>
      <c r="C13" s="110">
        <v>212</v>
      </c>
      <c r="D13" s="110">
        <v>136</v>
      </c>
      <c r="E13">
        <v>193</v>
      </c>
      <c r="F13">
        <v>103</v>
      </c>
      <c r="G13">
        <v>52</v>
      </c>
    </row>
    <row r="14" spans="1:7" ht="12.75">
      <c r="A14" s="102">
        <v>2013</v>
      </c>
      <c r="B14" s="109">
        <v>334</v>
      </c>
      <c r="C14" s="110">
        <v>207</v>
      </c>
      <c r="D14" s="110">
        <v>127</v>
      </c>
      <c r="E14">
        <v>206</v>
      </c>
      <c r="F14">
        <v>83</v>
      </c>
      <c r="G14">
        <v>45</v>
      </c>
    </row>
    <row r="15" spans="1:7" ht="12.75">
      <c r="A15" s="102">
        <v>2014</v>
      </c>
      <c r="B15" s="109">
        <v>347</v>
      </c>
      <c r="C15" s="110">
        <v>210</v>
      </c>
      <c r="D15" s="110">
        <v>137</v>
      </c>
      <c r="E15">
        <v>179</v>
      </c>
      <c r="F15">
        <v>110</v>
      </c>
      <c r="G15">
        <v>58</v>
      </c>
    </row>
    <row r="16" spans="1:7" ht="12.75">
      <c r="A16" s="102">
        <v>2015</v>
      </c>
      <c r="B16" s="109">
        <v>355</v>
      </c>
      <c r="C16" s="110">
        <v>209</v>
      </c>
      <c r="D16" s="110">
        <v>146</v>
      </c>
      <c r="E16">
        <v>194</v>
      </c>
      <c r="F16">
        <v>115</v>
      </c>
      <c r="G16">
        <v>46</v>
      </c>
    </row>
    <row r="17" spans="1:7" ht="12.75">
      <c r="A17" s="102">
        <v>2016</v>
      </c>
      <c r="B17" s="109">
        <v>346</v>
      </c>
      <c r="C17" s="110">
        <v>212</v>
      </c>
      <c r="D17" s="110">
        <v>134</v>
      </c>
      <c r="E17">
        <v>185</v>
      </c>
      <c r="F17">
        <v>111</v>
      </c>
      <c r="G17">
        <v>50</v>
      </c>
    </row>
    <row r="18" spans="1:7" ht="12.75">
      <c r="A18" s="102">
        <v>2017</v>
      </c>
      <c r="B18" s="109">
        <v>337</v>
      </c>
      <c r="C18">
        <v>209</v>
      </c>
      <c r="D18">
        <v>128</v>
      </c>
      <c r="E18">
        <v>171</v>
      </c>
      <c r="F18">
        <v>102</v>
      </c>
      <c r="G18">
        <v>64</v>
      </c>
    </row>
  </sheetData>
  <sheetProtection/>
  <mergeCells count="3">
    <mergeCell ref="E4:G4"/>
    <mergeCell ref="A2:G2"/>
    <mergeCell ref="A1:H1"/>
  </mergeCells>
  <printOptions/>
  <pageMargins left="0.787401575" right="0.787401575" top="0.984251969" bottom="0.984251969" header="0.4921259845" footer="0.4921259845"/>
  <pageSetup fitToHeight="0" fitToWidth="1" horizontalDpi="600" verticalDpi="600" orientation="portrait" paperSize="9" scale="81" r:id="rId2"/>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N25"/>
  <sheetViews>
    <sheetView zoomScalePageLayoutView="0" workbookViewId="0" topLeftCell="A1">
      <selection activeCell="A1" sqref="A1:N1"/>
    </sheetView>
  </sheetViews>
  <sheetFormatPr defaultColWidth="11.421875" defaultRowHeight="12.75"/>
  <cols>
    <col min="1" max="1" width="8.7109375" style="0" customWidth="1"/>
    <col min="2" max="2" width="5.57421875" style="0" bestFit="1" customWidth="1"/>
    <col min="3" max="5" width="8.7109375" style="0" customWidth="1"/>
    <col min="6" max="6" width="5.57421875" style="0" bestFit="1" customWidth="1"/>
    <col min="7" max="14" width="8.7109375" style="0" customWidth="1"/>
  </cols>
  <sheetData>
    <row r="1" spans="1:14" ht="15.75">
      <c r="A1" s="239" t="s">
        <v>33</v>
      </c>
      <c r="B1" s="239"/>
      <c r="C1" s="239"/>
      <c r="D1" s="239"/>
      <c r="E1" s="239"/>
      <c r="F1" s="239"/>
      <c r="G1" s="239"/>
      <c r="H1" s="239"/>
      <c r="I1" s="239"/>
      <c r="J1" s="239"/>
      <c r="K1" s="239"/>
      <c r="L1" s="239"/>
      <c r="M1" s="239"/>
      <c r="N1" s="239"/>
    </row>
    <row r="2" spans="1:14" ht="15.75">
      <c r="A2" s="241" t="s">
        <v>27</v>
      </c>
      <c r="B2" s="241"/>
      <c r="C2" s="241"/>
      <c r="D2" s="242"/>
      <c r="E2" s="242"/>
      <c r="F2" s="242"/>
      <c r="G2" s="242"/>
      <c r="H2" s="242"/>
      <c r="I2" s="242"/>
      <c r="J2" s="242"/>
      <c r="K2" s="242"/>
      <c r="L2" s="242"/>
      <c r="M2" s="242"/>
      <c r="N2" s="242"/>
    </row>
    <row r="3" spans="1:14" ht="12.75">
      <c r="A3" s="247" t="s">
        <v>274</v>
      </c>
      <c r="B3" s="247"/>
      <c r="C3" s="247"/>
      <c r="D3" s="247"/>
      <c r="E3" s="247"/>
      <c r="F3" s="247"/>
      <c r="G3" s="247"/>
      <c r="H3" s="247"/>
      <c r="I3" s="247"/>
      <c r="J3" s="247"/>
      <c r="K3" s="247"/>
      <c r="L3" s="247"/>
      <c r="M3" s="247"/>
      <c r="N3" s="247"/>
    </row>
    <row r="4" spans="12:14" ht="12.75">
      <c r="L4" s="263" t="s">
        <v>101</v>
      </c>
      <c r="M4" s="242"/>
      <c r="N4" s="242"/>
    </row>
    <row r="5" spans="2:14" ht="12.75">
      <c r="B5" s="288" t="s">
        <v>28</v>
      </c>
      <c r="C5" s="268"/>
      <c r="D5" s="268"/>
      <c r="E5" s="289" t="s">
        <v>127</v>
      </c>
      <c r="F5" s="288" t="s">
        <v>29</v>
      </c>
      <c r="G5" s="268"/>
      <c r="H5" s="268"/>
      <c r="I5" s="292" t="s">
        <v>103</v>
      </c>
      <c r="J5" s="293"/>
      <c r="K5" s="293"/>
      <c r="L5" s="292" t="s">
        <v>30</v>
      </c>
      <c r="M5" s="293"/>
      <c r="N5" s="293"/>
    </row>
    <row r="6" spans="1:14" ht="12.75">
      <c r="A6" s="5"/>
      <c r="B6" s="2" t="s">
        <v>2</v>
      </c>
      <c r="C6" s="16" t="s">
        <v>31</v>
      </c>
      <c r="D6" s="16" t="s">
        <v>32</v>
      </c>
      <c r="E6" s="290"/>
      <c r="F6" s="17" t="s">
        <v>2</v>
      </c>
      <c r="G6" s="16" t="s">
        <v>31</v>
      </c>
      <c r="H6" s="16" t="s">
        <v>32</v>
      </c>
      <c r="I6" s="16" t="s">
        <v>2</v>
      </c>
      <c r="J6" s="16" t="s">
        <v>31</v>
      </c>
      <c r="K6" s="16" t="s">
        <v>32</v>
      </c>
      <c r="L6" s="16" t="s">
        <v>2</v>
      </c>
      <c r="M6" s="16" t="s">
        <v>31</v>
      </c>
      <c r="N6" s="16" t="s">
        <v>32</v>
      </c>
    </row>
    <row r="7" spans="1:14" ht="12.75">
      <c r="A7" s="162">
        <v>2002</v>
      </c>
      <c r="B7" s="11">
        <v>425</v>
      </c>
      <c r="C7" s="38">
        <v>211</v>
      </c>
      <c r="D7" s="38">
        <v>214</v>
      </c>
      <c r="E7" s="38"/>
      <c r="F7" s="38">
        <v>110</v>
      </c>
      <c r="G7" s="38">
        <v>57</v>
      </c>
      <c r="H7" s="38">
        <v>53</v>
      </c>
      <c r="I7" s="38">
        <v>200</v>
      </c>
      <c r="J7" s="38">
        <v>101</v>
      </c>
      <c r="K7" s="38">
        <v>99</v>
      </c>
      <c r="L7" s="38">
        <v>115</v>
      </c>
      <c r="M7" s="38">
        <v>53</v>
      </c>
      <c r="N7" s="38">
        <v>62</v>
      </c>
    </row>
    <row r="8" spans="1:14" s="5" customFormat="1" ht="12.75">
      <c r="A8" s="61">
        <v>2003</v>
      </c>
      <c r="B8" s="32">
        <v>387</v>
      </c>
      <c r="C8" s="39">
        <v>194</v>
      </c>
      <c r="D8" s="39">
        <v>193</v>
      </c>
      <c r="E8" s="39"/>
      <c r="F8" s="39">
        <v>115</v>
      </c>
      <c r="G8" s="39">
        <v>62</v>
      </c>
      <c r="H8" s="39">
        <v>53</v>
      </c>
      <c r="I8" s="39">
        <v>181</v>
      </c>
      <c r="J8" s="39">
        <v>83</v>
      </c>
      <c r="K8" s="39">
        <v>98</v>
      </c>
      <c r="L8" s="39">
        <v>91</v>
      </c>
      <c r="M8" s="39">
        <v>49</v>
      </c>
      <c r="N8" s="39">
        <v>42</v>
      </c>
    </row>
    <row r="9" spans="1:14" s="5" customFormat="1" ht="12.75">
      <c r="A9" s="61">
        <v>2004</v>
      </c>
      <c r="B9" s="12">
        <v>402</v>
      </c>
      <c r="C9" s="39">
        <v>197</v>
      </c>
      <c r="D9" s="39">
        <v>205</v>
      </c>
      <c r="E9" s="39"/>
      <c r="F9" s="39">
        <v>114</v>
      </c>
      <c r="G9" s="39">
        <v>65</v>
      </c>
      <c r="H9" s="39">
        <v>49</v>
      </c>
      <c r="I9" s="39">
        <v>201</v>
      </c>
      <c r="J9" s="39">
        <v>101</v>
      </c>
      <c r="K9" s="39">
        <v>100</v>
      </c>
      <c r="L9" s="39">
        <v>87</v>
      </c>
      <c r="M9" s="39">
        <v>31</v>
      </c>
      <c r="N9" s="39">
        <v>56</v>
      </c>
    </row>
    <row r="10" spans="1:14" s="5" customFormat="1" ht="12.75">
      <c r="A10" s="61">
        <v>2005</v>
      </c>
      <c r="B10" s="12">
        <v>413</v>
      </c>
      <c r="C10" s="39">
        <v>205</v>
      </c>
      <c r="D10" s="39">
        <v>208</v>
      </c>
      <c r="E10" s="39"/>
      <c r="F10" s="39">
        <v>115</v>
      </c>
      <c r="G10" s="39">
        <v>60</v>
      </c>
      <c r="H10" s="39">
        <v>55</v>
      </c>
      <c r="I10" s="39">
        <v>202</v>
      </c>
      <c r="J10" s="39">
        <v>107</v>
      </c>
      <c r="K10" s="39">
        <v>95</v>
      </c>
      <c r="L10" s="39">
        <v>96</v>
      </c>
      <c r="M10" s="39">
        <v>38</v>
      </c>
      <c r="N10" s="39">
        <v>58</v>
      </c>
    </row>
    <row r="11" spans="1:14" s="5" customFormat="1" ht="12.75">
      <c r="A11" s="61">
        <v>2006</v>
      </c>
      <c r="B11" s="12">
        <v>384</v>
      </c>
      <c r="C11" s="39">
        <v>188</v>
      </c>
      <c r="D11" s="39">
        <v>196</v>
      </c>
      <c r="E11" s="39"/>
      <c r="F11" s="39">
        <v>109</v>
      </c>
      <c r="G11" s="39">
        <v>50</v>
      </c>
      <c r="H11" s="39">
        <v>59</v>
      </c>
      <c r="I11" s="39">
        <v>176</v>
      </c>
      <c r="J11" s="39">
        <v>91</v>
      </c>
      <c r="K11" s="39">
        <v>85</v>
      </c>
      <c r="L11" s="39">
        <v>99</v>
      </c>
      <c r="M11" s="39">
        <v>47</v>
      </c>
      <c r="N11" s="39">
        <v>52</v>
      </c>
    </row>
    <row r="12" spans="1:14" ht="12.75">
      <c r="A12" s="61">
        <v>2007</v>
      </c>
      <c r="B12" s="12">
        <v>430</v>
      </c>
      <c r="C12" s="35">
        <v>214</v>
      </c>
      <c r="D12" s="35">
        <v>216</v>
      </c>
      <c r="E12" s="35"/>
      <c r="F12" s="35">
        <v>106</v>
      </c>
      <c r="G12" s="35">
        <v>49</v>
      </c>
      <c r="H12" s="35">
        <v>57</v>
      </c>
      <c r="I12" s="35">
        <v>217</v>
      </c>
      <c r="J12" s="35">
        <v>113</v>
      </c>
      <c r="K12" s="35">
        <v>104</v>
      </c>
      <c r="L12" s="35">
        <v>107</v>
      </c>
      <c r="M12" s="35">
        <v>52</v>
      </c>
      <c r="N12" s="35">
        <v>55</v>
      </c>
    </row>
    <row r="13" spans="1:14" ht="12.75">
      <c r="A13" s="61">
        <v>2008</v>
      </c>
      <c r="B13" s="12">
        <v>411</v>
      </c>
      <c r="C13" s="35">
        <v>211</v>
      </c>
      <c r="D13" s="35">
        <v>200</v>
      </c>
      <c r="E13" s="35"/>
      <c r="F13" s="35">
        <v>105</v>
      </c>
      <c r="G13" s="35">
        <v>49</v>
      </c>
      <c r="H13" s="35">
        <v>56</v>
      </c>
      <c r="I13" s="35">
        <v>209</v>
      </c>
      <c r="J13" s="35">
        <v>113</v>
      </c>
      <c r="K13" s="35">
        <v>96</v>
      </c>
      <c r="L13" s="35">
        <v>97</v>
      </c>
      <c r="M13" s="35">
        <v>49</v>
      </c>
      <c r="N13" s="35">
        <v>48</v>
      </c>
    </row>
    <row r="14" spans="1:14" ht="12.75">
      <c r="A14" s="61">
        <v>2009</v>
      </c>
      <c r="B14" s="12">
        <v>392</v>
      </c>
      <c r="C14" s="35">
        <v>189</v>
      </c>
      <c r="D14" s="35">
        <v>203</v>
      </c>
      <c r="E14" s="35"/>
      <c r="F14" s="35">
        <v>94</v>
      </c>
      <c r="G14" s="35">
        <v>45</v>
      </c>
      <c r="H14" s="35">
        <v>49</v>
      </c>
      <c r="I14" s="35">
        <v>215</v>
      </c>
      <c r="J14" s="35">
        <v>106</v>
      </c>
      <c r="K14" s="35">
        <v>109</v>
      </c>
      <c r="L14" s="35">
        <v>83</v>
      </c>
      <c r="M14" s="35">
        <v>38</v>
      </c>
      <c r="N14" s="35">
        <v>45</v>
      </c>
    </row>
    <row r="15" spans="1:14" ht="12.75">
      <c r="A15" s="61">
        <v>2010</v>
      </c>
      <c r="B15" s="12">
        <v>405</v>
      </c>
      <c r="C15" s="35">
        <v>191</v>
      </c>
      <c r="D15" s="35">
        <v>214</v>
      </c>
      <c r="E15" s="35"/>
      <c r="F15" s="35">
        <v>96</v>
      </c>
      <c r="G15" s="35">
        <v>53</v>
      </c>
      <c r="H15" s="35">
        <v>43</v>
      </c>
      <c r="I15" s="35">
        <v>218</v>
      </c>
      <c r="J15" s="35">
        <v>94</v>
      </c>
      <c r="K15" s="35">
        <v>124</v>
      </c>
      <c r="L15" s="35">
        <v>91</v>
      </c>
      <c r="M15" s="35">
        <v>44</v>
      </c>
      <c r="N15" s="35">
        <v>47</v>
      </c>
    </row>
    <row r="16" spans="1:14" ht="12.75">
      <c r="A16" s="72">
        <v>2011</v>
      </c>
      <c r="B16" s="12">
        <v>387</v>
      </c>
      <c r="C16" s="35">
        <v>180</v>
      </c>
      <c r="D16" s="35">
        <v>207</v>
      </c>
      <c r="E16" s="35"/>
      <c r="F16" s="35">
        <v>103</v>
      </c>
      <c r="G16" s="35">
        <v>54</v>
      </c>
      <c r="H16" s="35">
        <v>49</v>
      </c>
      <c r="I16" s="35">
        <v>186</v>
      </c>
      <c r="J16" s="35">
        <v>85</v>
      </c>
      <c r="K16" s="35">
        <v>101</v>
      </c>
      <c r="L16" s="35">
        <v>98</v>
      </c>
      <c r="M16" s="35">
        <v>41</v>
      </c>
      <c r="N16" s="35">
        <v>57</v>
      </c>
    </row>
    <row r="17" spans="1:14" ht="12.75">
      <c r="A17" s="113">
        <v>2012</v>
      </c>
      <c r="B17" s="111">
        <v>381</v>
      </c>
      <c r="C17" s="45">
        <v>196</v>
      </c>
      <c r="D17" s="45">
        <v>185</v>
      </c>
      <c r="F17" s="45">
        <v>88</v>
      </c>
      <c r="G17" s="45">
        <v>49</v>
      </c>
      <c r="H17" s="45">
        <v>39</v>
      </c>
      <c r="I17" s="45">
        <v>206</v>
      </c>
      <c r="J17" s="45">
        <v>105</v>
      </c>
      <c r="K17" s="45">
        <v>101</v>
      </c>
      <c r="L17" s="45">
        <v>87</v>
      </c>
      <c r="M17" s="45">
        <v>42</v>
      </c>
      <c r="N17" s="45">
        <v>45</v>
      </c>
    </row>
    <row r="18" spans="1:14" ht="12.75">
      <c r="A18" s="113">
        <v>2013</v>
      </c>
      <c r="B18" s="111">
        <v>380</v>
      </c>
      <c r="C18" s="45">
        <v>185</v>
      </c>
      <c r="D18" s="45">
        <v>195</v>
      </c>
      <c r="F18" s="45">
        <v>101</v>
      </c>
      <c r="G18" s="45">
        <v>50</v>
      </c>
      <c r="H18" s="45">
        <v>51</v>
      </c>
      <c r="I18" s="45">
        <v>189</v>
      </c>
      <c r="J18" s="45">
        <v>95</v>
      </c>
      <c r="K18" s="45">
        <v>94</v>
      </c>
      <c r="L18" s="45">
        <v>90</v>
      </c>
      <c r="M18" s="45">
        <v>40</v>
      </c>
      <c r="N18" s="45">
        <v>50</v>
      </c>
    </row>
    <row r="19" spans="1:14" ht="12.75">
      <c r="A19" s="113">
        <v>2014</v>
      </c>
      <c r="B19" s="111">
        <v>343</v>
      </c>
      <c r="C19" s="45">
        <v>187</v>
      </c>
      <c r="D19" s="45">
        <v>156</v>
      </c>
      <c r="F19" s="45">
        <v>94</v>
      </c>
      <c r="G19" s="45">
        <v>51</v>
      </c>
      <c r="H19" s="45">
        <v>43</v>
      </c>
      <c r="I19" s="45">
        <v>169</v>
      </c>
      <c r="J19" s="45">
        <v>91</v>
      </c>
      <c r="K19" s="45">
        <v>78</v>
      </c>
      <c r="L19" s="45">
        <v>80</v>
      </c>
      <c r="M19" s="45">
        <v>45</v>
      </c>
      <c r="N19" s="45">
        <v>35</v>
      </c>
    </row>
    <row r="20" spans="1:14" ht="12.75">
      <c r="A20" s="113">
        <v>2015</v>
      </c>
      <c r="B20" s="111">
        <v>344</v>
      </c>
      <c r="C20" s="45">
        <v>166</v>
      </c>
      <c r="D20" s="45">
        <v>178</v>
      </c>
      <c r="F20" s="45">
        <v>86</v>
      </c>
      <c r="G20" s="45">
        <v>54</v>
      </c>
      <c r="H20" s="45">
        <v>32</v>
      </c>
      <c r="I20" s="45">
        <v>167</v>
      </c>
      <c r="J20" s="45">
        <v>77</v>
      </c>
      <c r="K20" s="45">
        <v>90</v>
      </c>
      <c r="L20" s="45">
        <v>91</v>
      </c>
      <c r="M20" s="45">
        <v>35</v>
      </c>
      <c r="N20" s="45">
        <v>56</v>
      </c>
    </row>
    <row r="21" spans="1:14" ht="12.75">
      <c r="A21" s="113">
        <v>2016</v>
      </c>
      <c r="B21" s="111">
        <v>382</v>
      </c>
      <c r="C21" s="45">
        <v>190</v>
      </c>
      <c r="D21" s="45">
        <v>192</v>
      </c>
      <c r="F21" s="45">
        <v>91</v>
      </c>
      <c r="G21" s="45">
        <v>46</v>
      </c>
      <c r="H21" s="45">
        <v>45</v>
      </c>
      <c r="I21" s="45">
        <v>197</v>
      </c>
      <c r="J21" s="45">
        <v>98</v>
      </c>
      <c r="K21" s="45">
        <v>99</v>
      </c>
      <c r="L21" s="45">
        <v>94</v>
      </c>
      <c r="M21" s="45">
        <v>46</v>
      </c>
      <c r="N21" s="45">
        <v>48</v>
      </c>
    </row>
    <row r="22" spans="1:14" ht="12.75">
      <c r="A22" s="113">
        <v>2017</v>
      </c>
      <c r="B22" s="111">
        <v>335</v>
      </c>
      <c r="C22" s="45">
        <v>175</v>
      </c>
      <c r="D22" s="45">
        <v>160</v>
      </c>
      <c r="F22" s="45">
        <v>94</v>
      </c>
      <c r="G22" s="45">
        <v>53</v>
      </c>
      <c r="H22" s="45">
        <v>41</v>
      </c>
      <c r="I22" s="45">
        <v>163</v>
      </c>
      <c r="J22" s="45">
        <v>84</v>
      </c>
      <c r="K22" s="45">
        <v>79</v>
      </c>
      <c r="L22" s="45">
        <v>78</v>
      </c>
      <c r="M22" s="45">
        <v>38</v>
      </c>
      <c r="N22" s="45">
        <v>40</v>
      </c>
    </row>
    <row r="24" spans="1:14" ht="12.75">
      <c r="A24" s="260" t="s">
        <v>86</v>
      </c>
      <c r="B24" s="260"/>
      <c r="C24" s="260"/>
      <c r="D24" s="260"/>
      <c r="E24" s="260"/>
      <c r="F24" s="260"/>
      <c r="G24" s="260"/>
      <c r="H24" s="260"/>
      <c r="I24" s="260"/>
      <c r="J24" s="260"/>
      <c r="K24" s="260"/>
      <c r="L24" s="260"/>
      <c r="M24" s="260"/>
      <c r="N24" s="260"/>
    </row>
    <row r="25" spans="1:14" ht="12.75">
      <c r="A25" s="291" t="s">
        <v>217</v>
      </c>
      <c r="B25" s="291"/>
      <c r="C25" s="291"/>
      <c r="D25" s="291"/>
      <c r="E25" s="291"/>
      <c r="F25" s="291"/>
      <c r="G25" s="291"/>
      <c r="H25" s="291"/>
      <c r="I25" s="291"/>
      <c r="J25" s="291"/>
      <c r="K25" s="291"/>
      <c r="L25" s="291"/>
      <c r="M25" s="291"/>
      <c r="N25" s="291"/>
    </row>
  </sheetData>
  <sheetProtection/>
  <mergeCells count="11">
    <mergeCell ref="A1:N1"/>
    <mergeCell ref="A2:N2"/>
    <mergeCell ref="L5:N5"/>
    <mergeCell ref="I5:K5"/>
    <mergeCell ref="F5:H5"/>
    <mergeCell ref="B5:D5"/>
    <mergeCell ref="L4:N4"/>
    <mergeCell ref="E5:E6"/>
    <mergeCell ref="A3:N3"/>
    <mergeCell ref="A24:N24"/>
    <mergeCell ref="A25:N25"/>
  </mergeCells>
  <printOptions/>
  <pageMargins left="0.787401575" right="0.787401575" top="0.984251969" bottom="0.984251969" header="0.4921259845" footer="0.4921259845"/>
  <pageSetup fitToHeight="0" fitToWidth="1" horizontalDpi="600" verticalDpi="600" orientation="portrait" paperSize="9" scale="75" r:id="rId2"/>
  <drawing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I21"/>
  <sheetViews>
    <sheetView zoomScalePageLayoutView="0" workbookViewId="0" topLeftCell="A1">
      <selection activeCell="A1" sqref="A1:I1"/>
    </sheetView>
  </sheetViews>
  <sheetFormatPr defaultColWidth="11.421875" defaultRowHeight="12.75"/>
  <cols>
    <col min="1" max="1" width="15.421875" style="0" customWidth="1"/>
    <col min="2" max="2" width="5.7109375" style="0" customWidth="1"/>
    <col min="3" max="3" width="11.00390625" style="0" customWidth="1"/>
    <col min="4" max="4" width="14.8515625" style="0" customWidth="1"/>
    <col min="5" max="5" width="10.8515625" style="0" customWidth="1"/>
    <col min="6" max="6" width="14.57421875" style="0" customWidth="1"/>
    <col min="7" max="7" width="14.00390625" style="0" customWidth="1"/>
    <col min="8" max="8" width="16.421875" style="0" customWidth="1"/>
    <col min="9" max="9" width="13.140625" style="0" customWidth="1"/>
  </cols>
  <sheetData>
    <row r="1" spans="1:9" ht="15.75">
      <c r="A1" s="267" t="s">
        <v>210</v>
      </c>
      <c r="B1" s="267"/>
      <c r="C1" s="242"/>
      <c r="D1" s="242"/>
      <c r="E1" s="242"/>
      <c r="F1" s="242"/>
      <c r="G1" s="242"/>
      <c r="H1" s="242"/>
      <c r="I1" s="242"/>
    </row>
    <row r="2" spans="1:9" ht="12.75">
      <c r="A2" s="247" t="s">
        <v>271</v>
      </c>
      <c r="B2" s="247"/>
      <c r="C2" s="247"/>
      <c r="D2" s="247"/>
      <c r="E2" s="247"/>
      <c r="F2" s="247"/>
      <c r="G2" s="247"/>
      <c r="H2" s="247"/>
      <c r="I2" s="247"/>
    </row>
    <row r="3" spans="1:9" ht="12.75">
      <c r="A3" s="45"/>
      <c r="B3" s="45"/>
      <c r="C3" s="45"/>
      <c r="D3" s="45"/>
      <c r="E3" s="45"/>
      <c r="F3" s="45"/>
      <c r="G3" s="45"/>
      <c r="H3" s="251" t="s">
        <v>102</v>
      </c>
      <c r="I3" s="294"/>
    </row>
    <row r="4" spans="1:9" ht="51">
      <c r="A4" s="128"/>
      <c r="B4" s="82" t="s">
        <v>2</v>
      </c>
      <c r="C4" s="55" t="s">
        <v>34</v>
      </c>
      <c r="D4" s="55" t="s">
        <v>128</v>
      </c>
      <c r="E4" s="55" t="s">
        <v>129</v>
      </c>
      <c r="F4" s="60" t="s">
        <v>197</v>
      </c>
      <c r="G4" s="55" t="s">
        <v>110</v>
      </c>
      <c r="H4" s="55" t="s">
        <v>130</v>
      </c>
      <c r="I4" s="55" t="s">
        <v>36</v>
      </c>
    </row>
    <row r="5" spans="1:9" ht="12.75">
      <c r="A5" s="187">
        <v>2005</v>
      </c>
      <c r="B5" s="49">
        <v>468</v>
      </c>
      <c r="C5" s="50">
        <v>97</v>
      </c>
      <c r="D5" s="50">
        <v>16</v>
      </c>
      <c r="E5" s="50">
        <v>218</v>
      </c>
      <c r="F5" s="50">
        <v>51</v>
      </c>
      <c r="G5" s="50">
        <v>70</v>
      </c>
      <c r="H5" s="50">
        <v>12</v>
      </c>
      <c r="I5" s="50">
        <v>4</v>
      </c>
    </row>
    <row r="6" spans="1:9" ht="12.75">
      <c r="A6" s="77">
        <v>2006</v>
      </c>
      <c r="B6" s="52">
        <v>501</v>
      </c>
      <c r="C6" s="80">
        <v>127</v>
      </c>
      <c r="D6" s="80">
        <v>33</v>
      </c>
      <c r="E6" s="80">
        <v>217</v>
      </c>
      <c r="F6" s="80">
        <v>31</v>
      </c>
      <c r="G6" s="80">
        <v>71</v>
      </c>
      <c r="H6" s="80">
        <v>8</v>
      </c>
      <c r="I6" s="80">
        <v>14</v>
      </c>
    </row>
    <row r="7" spans="1:9" ht="12.75">
      <c r="A7" s="77">
        <v>2007</v>
      </c>
      <c r="B7" s="52">
        <v>433</v>
      </c>
      <c r="C7" s="47">
        <v>99</v>
      </c>
      <c r="D7" s="47">
        <v>8</v>
      </c>
      <c r="E7" s="47">
        <v>201</v>
      </c>
      <c r="F7" s="47">
        <v>42</v>
      </c>
      <c r="G7" s="47">
        <v>65</v>
      </c>
      <c r="H7" s="47">
        <v>14</v>
      </c>
      <c r="I7" s="47">
        <v>4</v>
      </c>
    </row>
    <row r="8" spans="1:9" ht="12.75">
      <c r="A8" s="77">
        <v>2008</v>
      </c>
      <c r="B8" s="52">
        <v>465</v>
      </c>
      <c r="C8" s="47">
        <v>98</v>
      </c>
      <c r="D8" s="47">
        <v>12</v>
      </c>
      <c r="E8" s="47">
        <v>218</v>
      </c>
      <c r="F8" s="47">
        <v>38</v>
      </c>
      <c r="G8" s="47">
        <v>75</v>
      </c>
      <c r="H8" s="47">
        <v>14</v>
      </c>
      <c r="I8" s="47">
        <v>10</v>
      </c>
    </row>
    <row r="9" spans="1:9" ht="12.75">
      <c r="A9" s="77">
        <v>2009</v>
      </c>
      <c r="B9" s="52">
        <v>469</v>
      </c>
      <c r="C9" s="47">
        <v>126</v>
      </c>
      <c r="D9" s="47">
        <v>17</v>
      </c>
      <c r="E9" s="47">
        <v>209</v>
      </c>
      <c r="F9" s="47">
        <v>9</v>
      </c>
      <c r="G9" s="47">
        <v>68</v>
      </c>
      <c r="H9" s="47">
        <v>25</v>
      </c>
      <c r="I9" s="47">
        <v>15</v>
      </c>
    </row>
    <row r="10" spans="1:9" ht="12.75">
      <c r="A10" s="77">
        <v>2010</v>
      </c>
      <c r="B10" s="52">
        <v>440</v>
      </c>
      <c r="C10" s="47">
        <v>131</v>
      </c>
      <c r="D10" s="47">
        <v>5</v>
      </c>
      <c r="E10" s="47">
        <v>211</v>
      </c>
      <c r="F10" s="47">
        <v>16</v>
      </c>
      <c r="G10" s="47">
        <v>48</v>
      </c>
      <c r="H10" s="47">
        <v>20</v>
      </c>
      <c r="I10" s="47">
        <v>9</v>
      </c>
    </row>
    <row r="11" spans="1:9" ht="12.75">
      <c r="A11" s="83">
        <v>2011</v>
      </c>
      <c r="B11" s="52">
        <v>461</v>
      </c>
      <c r="C11" s="47">
        <v>140</v>
      </c>
      <c r="D11" s="47">
        <v>16</v>
      </c>
      <c r="E11" s="47">
        <v>211</v>
      </c>
      <c r="F11" s="47">
        <v>13</v>
      </c>
      <c r="G11" s="47">
        <v>56</v>
      </c>
      <c r="H11" s="47">
        <v>21</v>
      </c>
      <c r="I11" s="47">
        <v>4</v>
      </c>
    </row>
    <row r="12" spans="1:9" ht="12.75">
      <c r="A12" s="83">
        <v>2012</v>
      </c>
      <c r="B12" s="52">
        <v>501</v>
      </c>
      <c r="C12" s="45">
        <v>144</v>
      </c>
      <c r="D12" s="45">
        <v>17</v>
      </c>
      <c r="E12" s="45">
        <v>233</v>
      </c>
      <c r="F12" s="45">
        <v>14</v>
      </c>
      <c r="G12" s="45">
        <v>56</v>
      </c>
      <c r="H12" s="45">
        <v>27</v>
      </c>
      <c r="I12" s="45">
        <v>10</v>
      </c>
    </row>
    <row r="13" spans="1:9" ht="12.75">
      <c r="A13" s="83">
        <v>2013</v>
      </c>
      <c r="B13" s="52">
        <v>444</v>
      </c>
      <c r="C13" s="45">
        <v>122</v>
      </c>
      <c r="D13" s="45">
        <v>14</v>
      </c>
      <c r="E13" s="45">
        <v>215</v>
      </c>
      <c r="F13" s="45">
        <v>21</v>
      </c>
      <c r="G13" s="45">
        <v>47</v>
      </c>
      <c r="H13" s="45">
        <v>23</v>
      </c>
      <c r="I13" s="45">
        <v>2</v>
      </c>
    </row>
    <row r="14" spans="1:9" ht="12.75">
      <c r="A14" s="83">
        <v>2014</v>
      </c>
      <c r="B14" s="52">
        <v>481</v>
      </c>
      <c r="C14" s="45">
        <v>145</v>
      </c>
      <c r="D14" s="45">
        <v>15</v>
      </c>
      <c r="E14" s="45">
        <v>213</v>
      </c>
      <c r="F14" s="45">
        <v>20</v>
      </c>
      <c r="G14" s="45">
        <v>65</v>
      </c>
      <c r="H14" s="45">
        <v>21</v>
      </c>
      <c r="I14" s="45">
        <v>2</v>
      </c>
    </row>
    <row r="15" spans="1:9" ht="12.75">
      <c r="A15" s="83">
        <v>2015</v>
      </c>
      <c r="B15" s="52">
        <v>439</v>
      </c>
      <c r="C15" s="45">
        <v>126</v>
      </c>
      <c r="D15" s="45">
        <v>13</v>
      </c>
      <c r="E15" s="45">
        <v>204</v>
      </c>
      <c r="F15" s="45">
        <v>20</v>
      </c>
      <c r="G15" s="45">
        <v>45</v>
      </c>
      <c r="H15" s="45">
        <v>24</v>
      </c>
      <c r="I15" s="45">
        <v>7</v>
      </c>
    </row>
    <row r="16" spans="1:9" ht="12.75">
      <c r="A16" s="83">
        <v>2016</v>
      </c>
      <c r="B16" s="52">
        <v>445</v>
      </c>
      <c r="C16" s="45">
        <v>138</v>
      </c>
      <c r="D16" s="45">
        <v>14</v>
      </c>
      <c r="E16" s="45">
        <v>207</v>
      </c>
      <c r="F16" s="45">
        <v>10</v>
      </c>
      <c r="G16" s="45">
        <v>53</v>
      </c>
      <c r="H16" s="45">
        <v>14</v>
      </c>
      <c r="I16" s="45">
        <v>9</v>
      </c>
    </row>
    <row r="17" spans="1:9" ht="12.75">
      <c r="A17" s="83">
        <v>2017</v>
      </c>
      <c r="B17" s="52">
        <v>443</v>
      </c>
      <c r="C17" s="45">
        <v>143</v>
      </c>
      <c r="D17" s="45">
        <v>7</v>
      </c>
      <c r="E17" s="45">
        <v>190</v>
      </c>
      <c r="F17" s="45">
        <v>24</v>
      </c>
      <c r="G17" s="45">
        <v>52</v>
      </c>
      <c r="H17" s="45">
        <v>19</v>
      </c>
      <c r="I17" s="45">
        <v>8</v>
      </c>
    </row>
    <row r="18" spans="1:9" ht="12.75">
      <c r="A18" s="44"/>
      <c r="B18" s="47"/>
      <c r="C18" s="47"/>
      <c r="D18" s="47"/>
      <c r="E18" s="47"/>
      <c r="F18" s="47"/>
      <c r="G18" s="47"/>
      <c r="H18" s="47"/>
      <c r="I18" s="47"/>
    </row>
    <row r="19" spans="1:9" ht="12.75">
      <c r="A19" s="260" t="s">
        <v>86</v>
      </c>
      <c r="B19" s="245"/>
      <c r="C19" s="245"/>
      <c r="D19" s="245"/>
      <c r="E19" s="245"/>
      <c r="F19" s="245"/>
      <c r="G19" s="245"/>
      <c r="H19" s="245"/>
      <c r="I19" s="245"/>
    </row>
    <row r="20" spans="1:9" ht="12.75">
      <c r="A20" s="243" t="s">
        <v>198</v>
      </c>
      <c r="B20" s="244"/>
      <c r="C20" s="244"/>
      <c r="D20" s="244"/>
      <c r="E20" s="244"/>
      <c r="F20" s="244"/>
      <c r="G20" s="244"/>
      <c r="H20" s="244"/>
      <c r="I20" s="244"/>
    </row>
    <row r="21" spans="1:9" ht="25.5" customHeight="1">
      <c r="A21" s="244" t="s">
        <v>154</v>
      </c>
      <c r="B21" s="244"/>
      <c r="C21" s="244"/>
      <c r="D21" s="244"/>
      <c r="E21" s="244"/>
      <c r="F21" s="244"/>
      <c r="G21" s="244"/>
      <c r="H21" s="244"/>
      <c r="I21" s="244"/>
    </row>
  </sheetData>
  <sheetProtection/>
  <mergeCells count="6">
    <mergeCell ref="A20:I20"/>
    <mergeCell ref="A21:I21"/>
    <mergeCell ref="A1:I1"/>
    <mergeCell ref="H3:I3"/>
    <mergeCell ref="A19:I19"/>
    <mergeCell ref="A2:I2"/>
  </mergeCells>
  <printOptions/>
  <pageMargins left="0.787401575" right="0.787401575" top="0.984251969" bottom="0.984251969" header="0.4921259845" footer="0.4921259845"/>
  <pageSetup fitToHeight="0" fitToWidth="1"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I46"/>
  <sheetViews>
    <sheetView zoomScalePageLayoutView="0" workbookViewId="0" topLeftCell="A1">
      <selection activeCell="A1" sqref="A1:I1"/>
    </sheetView>
  </sheetViews>
  <sheetFormatPr defaultColWidth="11.421875" defaultRowHeight="12.75"/>
  <cols>
    <col min="1" max="1" width="13.7109375" style="0" customWidth="1"/>
    <col min="2" max="2" width="7.8515625" style="0" bestFit="1" customWidth="1"/>
    <col min="3" max="9" width="13.7109375" style="0" customWidth="1"/>
  </cols>
  <sheetData>
    <row r="1" spans="1:9" ht="15.75">
      <c r="A1" s="241" t="s">
        <v>146</v>
      </c>
      <c r="B1" s="242"/>
      <c r="C1" s="242"/>
      <c r="D1" s="242"/>
      <c r="E1" s="242"/>
      <c r="F1" s="242"/>
      <c r="G1" s="242"/>
      <c r="H1" s="242"/>
      <c r="I1" s="242"/>
    </row>
    <row r="2" spans="1:9" ht="15.75">
      <c r="A2" s="239" t="s">
        <v>214</v>
      </c>
      <c r="B2" s="240"/>
      <c r="C2" s="240"/>
      <c r="D2" s="240"/>
      <c r="E2" s="240"/>
      <c r="F2" s="240"/>
      <c r="G2" s="240"/>
      <c r="H2" s="240"/>
      <c r="I2" s="240"/>
    </row>
    <row r="3" spans="1:9" ht="12.75">
      <c r="A3" s="247" t="s">
        <v>267</v>
      </c>
      <c r="B3" s="247"/>
      <c r="C3" s="247"/>
      <c r="D3" s="247"/>
      <c r="E3" s="247"/>
      <c r="F3" s="247"/>
      <c r="G3" s="247"/>
      <c r="H3" s="247"/>
      <c r="I3" s="247"/>
    </row>
    <row r="4" spans="1:9" ht="12.75">
      <c r="A4" s="45"/>
      <c r="B4" s="46"/>
      <c r="C4" s="47"/>
      <c r="D4" s="47"/>
      <c r="E4" s="47"/>
      <c r="F4" s="47"/>
      <c r="G4" s="47"/>
      <c r="H4" s="47"/>
      <c r="I4" s="1" t="s">
        <v>153</v>
      </c>
    </row>
    <row r="5" spans="1:9" ht="38.25">
      <c r="A5" s="74"/>
      <c r="B5" s="54" t="s">
        <v>0</v>
      </c>
      <c r="C5" s="55" t="s">
        <v>106</v>
      </c>
      <c r="D5" s="55" t="s">
        <v>105</v>
      </c>
      <c r="E5" s="55" t="s">
        <v>107</v>
      </c>
      <c r="F5" s="55" t="s">
        <v>108</v>
      </c>
      <c r="G5" s="55" t="s">
        <v>109</v>
      </c>
      <c r="H5" s="55" t="s">
        <v>10</v>
      </c>
      <c r="I5" s="55" t="s">
        <v>110</v>
      </c>
    </row>
    <row r="6" spans="1:9" ht="12.75">
      <c r="A6" s="187" t="s">
        <v>147</v>
      </c>
      <c r="B6" s="49">
        <v>2435</v>
      </c>
      <c r="C6" s="48" t="s">
        <v>56</v>
      </c>
      <c r="D6" s="50">
        <v>1947</v>
      </c>
      <c r="E6" s="48" t="s">
        <v>55</v>
      </c>
      <c r="F6" s="48" t="s">
        <v>57</v>
      </c>
      <c r="G6" s="50">
        <v>273</v>
      </c>
      <c r="H6" s="50">
        <v>215</v>
      </c>
      <c r="I6" s="48" t="s">
        <v>56</v>
      </c>
    </row>
    <row r="7" spans="1:9" ht="12.75">
      <c r="A7" s="44" t="s">
        <v>148</v>
      </c>
      <c r="B7" s="52">
        <v>3269</v>
      </c>
      <c r="C7" s="47">
        <v>558</v>
      </c>
      <c r="D7" s="47">
        <v>2104</v>
      </c>
      <c r="E7" s="51" t="s">
        <v>55</v>
      </c>
      <c r="F7" s="51" t="s">
        <v>57</v>
      </c>
      <c r="G7" s="47">
        <v>303</v>
      </c>
      <c r="H7" s="47">
        <v>304</v>
      </c>
      <c r="I7" s="51" t="s">
        <v>56</v>
      </c>
    </row>
    <row r="8" spans="1:9" ht="12.75">
      <c r="A8" s="44" t="s">
        <v>12</v>
      </c>
      <c r="B8" s="52">
        <v>3763</v>
      </c>
      <c r="C8" s="47">
        <v>687</v>
      </c>
      <c r="D8" s="47">
        <v>2412</v>
      </c>
      <c r="E8" s="51" t="s">
        <v>55</v>
      </c>
      <c r="F8" s="51" t="s">
        <v>55</v>
      </c>
      <c r="G8" s="47">
        <v>318</v>
      </c>
      <c r="H8" s="47">
        <v>346</v>
      </c>
      <c r="I8" s="51" t="s">
        <v>56</v>
      </c>
    </row>
    <row r="9" spans="1:9" ht="12.75">
      <c r="A9" s="44" t="s">
        <v>77</v>
      </c>
      <c r="B9" s="52">
        <v>4414</v>
      </c>
      <c r="C9" s="47">
        <v>888</v>
      </c>
      <c r="D9" s="47">
        <v>2104</v>
      </c>
      <c r="E9" s="47">
        <v>30</v>
      </c>
      <c r="F9" s="47">
        <v>477</v>
      </c>
      <c r="G9" s="47">
        <v>644</v>
      </c>
      <c r="H9" s="47">
        <v>271</v>
      </c>
      <c r="I9" s="51" t="s">
        <v>56</v>
      </c>
    </row>
    <row r="10" spans="1:9" ht="12.75">
      <c r="A10" s="44" t="s">
        <v>78</v>
      </c>
      <c r="B10" s="52">
        <v>4337</v>
      </c>
      <c r="C10" s="47">
        <v>698</v>
      </c>
      <c r="D10" s="47">
        <v>1960</v>
      </c>
      <c r="E10" s="47">
        <v>39</v>
      </c>
      <c r="F10" s="47">
        <v>519</v>
      </c>
      <c r="G10" s="47">
        <v>750</v>
      </c>
      <c r="H10" s="47">
        <v>371</v>
      </c>
      <c r="I10" s="51" t="s">
        <v>56</v>
      </c>
    </row>
    <row r="11" spans="1:9" ht="12.75">
      <c r="A11" s="56" t="s">
        <v>79</v>
      </c>
      <c r="B11" s="57">
        <v>4080</v>
      </c>
      <c r="C11" s="58">
        <v>744</v>
      </c>
      <c r="D11" s="58">
        <v>1732</v>
      </c>
      <c r="E11" s="58">
        <v>42</v>
      </c>
      <c r="F11" s="58">
        <v>457</v>
      </c>
      <c r="G11" s="58">
        <v>654</v>
      </c>
      <c r="H11" s="58">
        <v>451</v>
      </c>
      <c r="I11" s="122" t="s">
        <v>56</v>
      </c>
    </row>
    <row r="12" spans="1:9" ht="12.75">
      <c r="A12" s="44" t="s">
        <v>58</v>
      </c>
      <c r="B12" s="52">
        <v>4153</v>
      </c>
      <c r="C12" s="47">
        <v>739</v>
      </c>
      <c r="D12" s="47">
        <v>1892</v>
      </c>
      <c r="E12" s="47">
        <v>65</v>
      </c>
      <c r="F12" s="47">
        <v>403</v>
      </c>
      <c r="G12" s="47">
        <v>567</v>
      </c>
      <c r="H12" s="47">
        <v>487</v>
      </c>
      <c r="I12" s="51" t="s">
        <v>56</v>
      </c>
    </row>
    <row r="13" spans="1:9" ht="12.75">
      <c r="A13" s="44" t="s">
        <v>59</v>
      </c>
      <c r="B13" s="52">
        <v>4156</v>
      </c>
      <c r="C13" s="47">
        <v>700</v>
      </c>
      <c r="D13" s="47">
        <v>1949</v>
      </c>
      <c r="E13" s="47">
        <v>61</v>
      </c>
      <c r="F13" s="47">
        <v>380</v>
      </c>
      <c r="G13" s="47">
        <v>577</v>
      </c>
      <c r="H13" s="47">
        <v>489</v>
      </c>
      <c r="I13" s="51" t="s">
        <v>56</v>
      </c>
    </row>
    <row r="14" spans="1:9" ht="12.75">
      <c r="A14" s="44" t="s">
        <v>60</v>
      </c>
      <c r="B14" s="52">
        <v>4341</v>
      </c>
      <c r="C14" s="47">
        <v>738</v>
      </c>
      <c r="D14" s="47">
        <v>1985</v>
      </c>
      <c r="E14" s="47">
        <v>58</v>
      </c>
      <c r="F14" s="47">
        <v>422</v>
      </c>
      <c r="G14" s="47">
        <v>629</v>
      </c>
      <c r="H14" s="47">
        <v>509</v>
      </c>
      <c r="I14" s="51" t="s">
        <v>56</v>
      </c>
    </row>
    <row r="15" spans="1:9" ht="12.75">
      <c r="A15" s="44" t="s">
        <v>61</v>
      </c>
      <c r="B15" s="52">
        <v>4538</v>
      </c>
      <c r="C15" s="47">
        <v>768</v>
      </c>
      <c r="D15" s="47">
        <v>1986</v>
      </c>
      <c r="E15" s="47">
        <v>61</v>
      </c>
      <c r="F15" s="47">
        <v>423</v>
      </c>
      <c r="G15" s="47">
        <v>738</v>
      </c>
      <c r="H15" s="47">
        <v>546</v>
      </c>
      <c r="I15" s="47">
        <v>16</v>
      </c>
    </row>
    <row r="16" spans="1:9" ht="12.75">
      <c r="A16" s="56" t="s">
        <v>62</v>
      </c>
      <c r="B16" s="57">
        <v>4612</v>
      </c>
      <c r="C16" s="58">
        <v>778</v>
      </c>
      <c r="D16" s="58">
        <v>1914</v>
      </c>
      <c r="E16" s="58">
        <v>62</v>
      </c>
      <c r="F16" s="58">
        <v>458</v>
      </c>
      <c r="G16" s="58">
        <v>796</v>
      </c>
      <c r="H16" s="58">
        <v>567</v>
      </c>
      <c r="I16" s="58">
        <v>37</v>
      </c>
    </row>
    <row r="17" spans="1:9" ht="12.75">
      <c r="A17" s="44" t="s">
        <v>63</v>
      </c>
      <c r="B17" s="52">
        <v>4683</v>
      </c>
      <c r="C17" s="47">
        <v>801</v>
      </c>
      <c r="D17" s="47">
        <v>1963</v>
      </c>
      <c r="E17" s="47">
        <v>69</v>
      </c>
      <c r="F17" s="47">
        <v>450</v>
      </c>
      <c r="G17" s="47">
        <v>783</v>
      </c>
      <c r="H17" s="47">
        <v>582</v>
      </c>
      <c r="I17" s="47">
        <v>35</v>
      </c>
    </row>
    <row r="18" spans="1:9" ht="12.75">
      <c r="A18" s="44" t="s">
        <v>64</v>
      </c>
      <c r="B18" s="52">
        <v>4737</v>
      </c>
      <c r="C18" s="47">
        <v>786</v>
      </c>
      <c r="D18" s="47">
        <v>1998</v>
      </c>
      <c r="E18" s="47">
        <v>66</v>
      </c>
      <c r="F18" s="47">
        <v>474</v>
      </c>
      <c r="G18" s="47">
        <v>776</v>
      </c>
      <c r="H18" s="47">
        <v>592</v>
      </c>
      <c r="I18" s="47">
        <v>45</v>
      </c>
    </row>
    <row r="19" spans="1:9" ht="12.75">
      <c r="A19" s="44" t="s">
        <v>65</v>
      </c>
      <c r="B19" s="52">
        <v>4743</v>
      </c>
      <c r="C19" s="47">
        <v>788</v>
      </c>
      <c r="D19" s="47">
        <v>2021</v>
      </c>
      <c r="E19" s="47">
        <v>76</v>
      </c>
      <c r="F19" s="47">
        <v>453</v>
      </c>
      <c r="G19" s="47">
        <v>764</v>
      </c>
      <c r="H19" s="47">
        <v>597</v>
      </c>
      <c r="I19" s="47">
        <v>44</v>
      </c>
    </row>
    <row r="20" spans="1:9" ht="12.75">
      <c r="A20" s="44" t="s">
        <v>66</v>
      </c>
      <c r="B20" s="52">
        <v>4702</v>
      </c>
      <c r="C20" s="47">
        <v>795</v>
      </c>
      <c r="D20" s="47">
        <v>2048</v>
      </c>
      <c r="E20" s="47">
        <v>72</v>
      </c>
      <c r="F20" s="47">
        <v>421</v>
      </c>
      <c r="G20" s="47">
        <v>693</v>
      </c>
      <c r="H20" s="47">
        <v>616</v>
      </c>
      <c r="I20" s="47">
        <v>57</v>
      </c>
    </row>
    <row r="21" spans="1:9" ht="12.75">
      <c r="A21" s="56" t="s">
        <v>67</v>
      </c>
      <c r="B21" s="57">
        <v>4775</v>
      </c>
      <c r="C21" s="58">
        <v>826</v>
      </c>
      <c r="D21" s="58">
        <v>2053</v>
      </c>
      <c r="E21" s="58">
        <v>67</v>
      </c>
      <c r="F21" s="58">
        <v>433</v>
      </c>
      <c r="G21" s="58">
        <v>705</v>
      </c>
      <c r="H21" s="58">
        <v>651</v>
      </c>
      <c r="I21" s="58">
        <v>40</v>
      </c>
    </row>
    <row r="22" spans="1:9" ht="12.75">
      <c r="A22" s="44" t="s">
        <v>11</v>
      </c>
      <c r="B22" s="53">
        <v>4885</v>
      </c>
      <c r="C22" s="47">
        <v>862</v>
      </c>
      <c r="D22" s="47">
        <v>2111</v>
      </c>
      <c r="E22" s="47">
        <v>71</v>
      </c>
      <c r="F22" s="47">
        <v>423</v>
      </c>
      <c r="G22" s="47">
        <v>700</v>
      </c>
      <c r="H22" s="47">
        <v>679</v>
      </c>
      <c r="I22" s="47">
        <v>39</v>
      </c>
    </row>
    <row r="23" spans="1:9" ht="12.75">
      <c r="A23" s="44" t="s">
        <v>68</v>
      </c>
      <c r="B23" s="53">
        <v>4937</v>
      </c>
      <c r="C23" s="47">
        <v>862</v>
      </c>
      <c r="D23" s="47">
        <v>2122</v>
      </c>
      <c r="E23" s="47">
        <v>102</v>
      </c>
      <c r="F23" s="47">
        <v>430</v>
      </c>
      <c r="G23" s="47">
        <v>686</v>
      </c>
      <c r="H23" s="47">
        <v>684</v>
      </c>
      <c r="I23" s="47">
        <v>51</v>
      </c>
    </row>
    <row r="24" spans="1:9" ht="12.75">
      <c r="A24" s="44" t="s">
        <v>21</v>
      </c>
      <c r="B24" s="53">
        <f>SUM(C24:I24)</f>
        <v>5168</v>
      </c>
      <c r="C24" s="47">
        <v>811</v>
      </c>
      <c r="D24" s="47">
        <v>2218</v>
      </c>
      <c r="E24" s="47">
        <v>111</v>
      </c>
      <c r="F24" s="47">
        <v>452</v>
      </c>
      <c r="G24" s="47">
        <v>810</v>
      </c>
      <c r="H24" s="47">
        <v>724</v>
      </c>
      <c r="I24" s="47">
        <v>42</v>
      </c>
    </row>
    <row r="25" spans="1:9" ht="12.75">
      <c r="A25" s="44" t="s">
        <v>69</v>
      </c>
      <c r="B25" s="53">
        <f aca="true" t="shared" si="0" ref="B25:B35">SUM(C25:I25)</f>
        <v>5244</v>
      </c>
      <c r="C25" s="47">
        <v>834</v>
      </c>
      <c r="D25" s="47">
        <v>2266</v>
      </c>
      <c r="E25" s="47">
        <v>110</v>
      </c>
      <c r="F25" s="47">
        <v>437</v>
      </c>
      <c r="G25" s="47">
        <v>800</v>
      </c>
      <c r="H25" s="47">
        <v>738</v>
      </c>
      <c r="I25" s="47">
        <v>59</v>
      </c>
    </row>
    <row r="26" spans="1:9" ht="12.75">
      <c r="A26" s="56" t="s">
        <v>70</v>
      </c>
      <c r="B26" s="53">
        <f t="shared" si="0"/>
        <v>5217</v>
      </c>
      <c r="C26" s="58">
        <v>815</v>
      </c>
      <c r="D26" s="58">
        <v>2235</v>
      </c>
      <c r="E26" s="58">
        <v>119</v>
      </c>
      <c r="F26" s="58">
        <v>422</v>
      </c>
      <c r="G26" s="58">
        <v>817</v>
      </c>
      <c r="H26" s="58">
        <v>744</v>
      </c>
      <c r="I26" s="58">
        <v>65</v>
      </c>
    </row>
    <row r="27" spans="1:9" ht="12.75">
      <c r="A27" s="44" t="s">
        <v>71</v>
      </c>
      <c r="B27" s="94">
        <f t="shared" si="0"/>
        <v>5194</v>
      </c>
      <c r="C27" s="47">
        <v>799</v>
      </c>
      <c r="D27" s="45">
        <v>2236</v>
      </c>
      <c r="E27" s="45">
        <v>116</v>
      </c>
      <c r="F27" s="45">
        <v>438</v>
      </c>
      <c r="G27" s="47">
        <v>838</v>
      </c>
      <c r="H27" s="47">
        <v>695</v>
      </c>
      <c r="I27" s="47">
        <v>72</v>
      </c>
    </row>
    <row r="28" spans="1:9" ht="12.75">
      <c r="A28" s="44" t="s">
        <v>72</v>
      </c>
      <c r="B28" s="53">
        <f t="shared" si="0"/>
        <v>5158</v>
      </c>
      <c r="C28" s="47">
        <v>786</v>
      </c>
      <c r="D28" s="45">
        <v>2239</v>
      </c>
      <c r="E28" s="45">
        <v>114</v>
      </c>
      <c r="F28" s="45">
        <v>411</v>
      </c>
      <c r="G28" s="47">
        <v>825</v>
      </c>
      <c r="H28" s="47">
        <v>699</v>
      </c>
      <c r="I28" s="47">
        <v>84</v>
      </c>
    </row>
    <row r="29" spans="1:9" ht="12.75">
      <c r="A29" s="44" t="s">
        <v>73</v>
      </c>
      <c r="B29" s="53">
        <f t="shared" si="0"/>
        <v>5069</v>
      </c>
      <c r="C29" s="47">
        <v>736</v>
      </c>
      <c r="D29" s="45">
        <v>2153</v>
      </c>
      <c r="E29" s="45">
        <v>97</v>
      </c>
      <c r="F29" s="45">
        <v>417</v>
      </c>
      <c r="G29" s="47">
        <v>858</v>
      </c>
      <c r="H29" s="47">
        <v>730</v>
      </c>
      <c r="I29" s="47">
        <v>78</v>
      </c>
    </row>
    <row r="30" spans="1:9" ht="12.75">
      <c r="A30" s="44" t="s">
        <v>74</v>
      </c>
      <c r="B30" s="53">
        <f t="shared" si="0"/>
        <v>5016</v>
      </c>
      <c r="C30" s="47">
        <v>714</v>
      </c>
      <c r="D30" s="45">
        <v>2134</v>
      </c>
      <c r="E30" s="45">
        <v>81</v>
      </c>
      <c r="F30" s="45">
        <v>422</v>
      </c>
      <c r="G30" s="47">
        <v>842</v>
      </c>
      <c r="H30" s="47">
        <v>746</v>
      </c>
      <c r="I30" s="47">
        <v>77</v>
      </c>
    </row>
    <row r="31" spans="1:9" ht="12.75">
      <c r="A31" s="56" t="s">
        <v>5</v>
      </c>
      <c r="B31" s="53">
        <f t="shared" si="0"/>
        <v>4960</v>
      </c>
      <c r="C31" s="58">
        <v>748</v>
      </c>
      <c r="D31" s="58">
        <v>2067</v>
      </c>
      <c r="E31" s="58">
        <v>78</v>
      </c>
      <c r="F31" s="58">
        <v>396</v>
      </c>
      <c r="G31" s="58">
        <v>861</v>
      </c>
      <c r="H31" s="58">
        <v>738</v>
      </c>
      <c r="I31" s="58">
        <v>72</v>
      </c>
    </row>
    <row r="32" spans="1:9" ht="12.75">
      <c r="A32" s="44" t="s">
        <v>75</v>
      </c>
      <c r="B32" s="94">
        <f t="shared" si="0"/>
        <v>4898</v>
      </c>
      <c r="C32" s="47">
        <v>725</v>
      </c>
      <c r="D32" s="47">
        <v>2014</v>
      </c>
      <c r="E32" s="47">
        <v>84</v>
      </c>
      <c r="F32" s="47">
        <v>389</v>
      </c>
      <c r="G32" s="47">
        <v>885</v>
      </c>
      <c r="H32" s="47">
        <v>741</v>
      </c>
      <c r="I32" s="47">
        <v>60</v>
      </c>
    </row>
    <row r="33" spans="1:9" ht="12.75">
      <c r="A33" s="102" t="s">
        <v>156</v>
      </c>
      <c r="B33" s="52">
        <f t="shared" si="0"/>
        <v>4890</v>
      </c>
      <c r="C33" s="45">
        <v>747</v>
      </c>
      <c r="D33" s="45">
        <v>1980</v>
      </c>
      <c r="E33" s="45">
        <v>81</v>
      </c>
      <c r="F33" s="45">
        <v>398</v>
      </c>
      <c r="G33" s="45">
        <v>854</v>
      </c>
      <c r="H33" s="45">
        <v>764</v>
      </c>
      <c r="I33" s="45">
        <v>66</v>
      </c>
    </row>
    <row r="34" spans="1:9" ht="12.75">
      <c r="A34" s="102" t="s">
        <v>194</v>
      </c>
      <c r="B34" s="52">
        <f t="shared" si="0"/>
        <v>4810</v>
      </c>
      <c r="C34" s="45">
        <v>728</v>
      </c>
      <c r="D34" s="45">
        <v>1928</v>
      </c>
      <c r="E34" s="45">
        <v>79</v>
      </c>
      <c r="F34" s="45">
        <v>384</v>
      </c>
      <c r="G34" s="45">
        <v>838</v>
      </c>
      <c r="H34" s="45">
        <v>788</v>
      </c>
      <c r="I34" s="45">
        <v>65</v>
      </c>
    </row>
    <row r="35" spans="1:9" ht="12.75">
      <c r="A35" s="102" t="s">
        <v>203</v>
      </c>
      <c r="B35" s="52">
        <f t="shared" si="0"/>
        <v>4778</v>
      </c>
      <c r="C35" s="45">
        <v>740</v>
      </c>
      <c r="D35" s="45">
        <v>1925</v>
      </c>
      <c r="E35" s="45">
        <v>87</v>
      </c>
      <c r="F35" s="45">
        <v>420</v>
      </c>
      <c r="G35" s="45">
        <v>769</v>
      </c>
      <c r="H35" s="45">
        <v>779</v>
      </c>
      <c r="I35" s="45">
        <v>58</v>
      </c>
    </row>
    <row r="36" spans="1:9" ht="12.75">
      <c r="A36" s="228" t="s">
        <v>218</v>
      </c>
      <c r="B36" s="52">
        <v>4765</v>
      </c>
      <c r="C36" s="140">
        <v>778</v>
      </c>
      <c r="D36" s="140">
        <v>1938</v>
      </c>
      <c r="E36" s="140">
        <v>80</v>
      </c>
      <c r="F36" s="140">
        <v>407</v>
      </c>
      <c r="G36" s="140">
        <f>673+59</f>
        <v>732</v>
      </c>
      <c r="H36" s="140">
        <f>403+353</f>
        <v>756</v>
      </c>
      <c r="I36" s="140">
        <v>74</v>
      </c>
    </row>
    <row r="37" spans="1:9" ht="12.75">
      <c r="A37" s="229" t="s">
        <v>234</v>
      </c>
      <c r="B37" s="230">
        <v>4756</v>
      </c>
      <c r="C37" s="231">
        <v>757</v>
      </c>
      <c r="D37" s="231">
        <v>1956</v>
      </c>
      <c r="E37" s="231">
        <v>82</v>
      </c>
      <c r="F37" s="231">
        <v>415</v>
      </c>
      <c r="G37" s="231">
        <v>719</v>
      </c>
      <c r="H37" s="231">
        <v>771</v>
      </c>
      <c r="I37" s="231">
        <v>56</v>
      </c>
    </row>
    <row r="38" spans="1:9" ht="12.75">
      <c r="A38" s="102" t="s">
        <v>283</v>
      </c>
      <c r="B38" s="52">
        <v>4760</v>
      </c>
      <c r="C38" s="203">
        <v>745</v>
      </c>
      <c r="D38" s="203">
        <v>1963</v>
      </c>
      <c r="E38" s="203">
        <v>86</v>
      </c>
      <c r="F38" s="203">
        <v>393</v>
      </c>
      <c r="G38" s="203">
        <v>732</v>
      </c>
      <c r="H38" s="203">
        <v>779</v>
      </c>
      <c r="I38" s="203">
        <v>62</v>
      </c>
    </row>
    <row r="39" spans="1:9" ht="15">
      <c r="A39" s="47"/>
      <c r="B39" s="202"/>
      <c r="C39" s="202"/>
      <c r="D39" s="202"/>
      <c r="E39" s="202"/>
      <c r="F39" s="202"/>
      <c r="G39" s="202"/>
      <c r="H39" s="200"/>
      <c r="I39" s="202"/>
    </row>
    <row r="40" spans="1:9" ht="15">
      <c r="A40" s="47"/>
      <c r="B40" s="47"/>
      <c r="C40" s="47"/>
      <c r="D40" s="47"/>
      <c r="E40" s="47"/>
      <c r="F40" s="47"/>
      <c r="G40" s="47"/>
      <c r="H40" s="201"/>
      <c r="I40" s="80"/>
    </row>
    <row r="41" spans="1:9" ht="12.75">
      <c r="A41" s="245" t="s">
        <v>86</v>
      </c>
      <c r="B41" s="245"/>
      <c r="C41" s="245"/>
      <c r="D41" s="245"/>
      <c r="E41" s="245"/>
      <c r="F41" s="245"/>
      <c r="G41" s="245"/>
      <c r="H41" s="245"/>
      <c r="I41" s="245"/>
    </row>
    <row r="42" spans="1:9" ht="12.75">
      <c r="A42" s="246" t="s">
        <v>76</v>
      </c>
      <c r="B42" s="246"/>
      <c r="C42" s="246"/>
      <c r="D42" s="246"/>
      <c r="E42" s="246"/>
      <c r="F42" s="246"/>
      <c r="G42" s="246"/>
      <c r="H42" s="246"/>
      <c r="I42" s="246"/>
    </row>
    <row r="43" spans="1:9" ht="12.75">
      <c r="A43" s="243" t="s">
        <v>215</v>
      </c>
      <c r="B43" s="244"/>
      <c r="C43" s="244"/>
      <c r="D43" s="244"/>
      <c r="E43" s="244"/>
      <c r="F43" s="244"/>
      <c r="G43" s="244"/>
      <c r="H43" s="244"/>
      <c r="I43" s="244"/>
    </row>
    <row r="45" ht="12.75">
      <c r="A45" s="45"/>
    </row>
    <row r="46" ht="12.75">
      <c r="A46" s="45"/>
    </row>
  </sheetData>
  <sheetProtection/>
  <mergeCells count="6">
    <mergeCell ref="A2:I2"/>
    <mergeCell ref="A1:I1"/>
    <mergeCell ref="A43:I43"/>
    <mergeCell ref="A41:I41"/>
    <mergeCell ref="A42:I42"/>
    <mergeCell ref="A3:I3"/>
  </mergeCells>
  <printOptions/>
  <pageMargins left="0.787401575" right="0.787401575" top="0.984251969" bottom="0.984251969" header="0.4921259845" footer="0.4921259845"/>
  <pageSetup fitToHeight="0" fitToWidth="1" horizontalDpi="600" verticalDpi="600" orientation="portrait" paperSize="9" scale="74" r:id="rId2"/>
  <drawing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M17"/>
  <sheetViews>
    <sheetView zoomScalePageLayoutView="0" workbookViewId="0" topLeftCell="A1">
      <selection activeCell="A1" sqref="A1:M1"/>
    </sheetView>
  </sheetViews>
  <sheetFormatPr defaultColWidth="11.421875" defaultRowHeight="12.75"/>
  <cols>
    <col min="1" max="1" width="9.57421875" style="0" customWidth="1"/>
    <col min="2" max="2" width="8.00390625" style="0" customWidth="1"/>
    <col min="3" max="4" width="12.7109375" style="0" customWidth="1"/>
    <col min="5" max="5" width="9.421875" style="0" customWidth="1"/>
    <col min="6" max="6" width="8.7109375" style="0" customWidth="1"/>
    <col min="7" max="8" width="12.7109375" style="0" customWidth="1"/>
    <col min="9" max="9" width="9.28125" style="0" customWidth="1"/>
    <col min="10" max="10" width="7.57421875" style="0" customWidth="1"/>
    <col min="11" max="12" width="12.7109375" style="0" customWidth="1"/>
    <col min="13" max="13" width="9.421875" style="0" customWidth="1"/>
  </cols>
  <sheetData>
    <row r="1" spans="1:13" ht="18.75" customHeight="1">
      <c r="A1" s="267" t="s">
        <v>41</v>
      </c>
      <c r="B1" s="267"/>
      <c r="C1" s="242"/>
      <c r="D1" s="242"/>
      <c r="E1" s="242"/>
      <c r="F1" s="242"/>
      <c r="G1" s="242"/>
      <c r="H1" s="242"/>
      <c r="I1" s="242"/>
      <c r="J1" s="242"/>
      <c r="K1" s="242"/>
      <c r="L1" s="242"/>
      <c r="M1" s="242"/>
    </row>
    <row r="2" spans="1:13" ht="18" customHeight="1">
      <c r="A2" s="267" t="s">
        <v>169</v>
      </c>
      <c r="B2" s="267"/>
      <c r="C2" s="242"/>
      <c r="D2" s="242"/>
      <c r="E2" s="242"/>
      <c r="F2" s="242"/>
      <c r="G2" s="242"/>
      <c r="H2" s="242"/>
      <c r="I2" s="242"/>
      <c r="J2" s="242"/>
      <c r="K2" s="242"/>
      <c r="L2" s="242"/>
      <c r="M2" s="242"/>
    </row>
    <row r="3" spans="1:13" ht="18" customHeight="1">
      <c r="A3" s="247" t="s">
        <v>275</v>
      </c>
      <c r="B3" s="247"/>
      <c r="C3" s="247"/>
      <c r="D3" s="247"/>
      <c r="E3" s="247"/>
      <c r="F3" s="247"/>
      <c r="G3" s="247"/>
      <c r="H3" s="247"/>
      <c r="I3" s="247"/>
      <c r="J3" s="247"/>
      <c r="K3" s="247"/>
      <c r="L3" s="247"/>
      <c r="M3" s="9"/>
    </row>
    <row r="4" spans="12:13" ht="12.75">
      <c r="L4" s="1"/>
      <c r="M4" s="1" t="s">
        <v>38</v>
      </c>
    </row>
    <row r="5" spans="2:13" ht="31.5" customHeight="1">
      <c r="B5" s="295" t="s">
        <v>168</v>
      </c>
      <c r="C5" s="242"/>
      <c r="D5" s="242"/>
      <c r="E5" s="242"/>
      <c r="F5" s="295" t="s">
        <v>164</v>
      </c>
      <c r="G5" s="242"/>
      <c r="H5" s="242"/>
      <c r="I5" s="242"/>
      <c r="J5" s="295" t="s">
        <v>165</v>
      </c>
      <c r="K5" s="242"/>
      <c r="L5" s="242"/>
      <c r="M5" s="242"/>
    </row>
    <row r="6" spans="1:13" ht="56.25" customHeight="1">
      <c r="A6" s="141"/>
      <c r="B6" s="2" t="s">
        <v>0</v>
      </c>
      <c r="C6" s="146" t="s">
        <v>167</v>
      </c>
      <c r="D6" s="146" t="s">
        <v>166</v>
      </c>
      <c r="E6" s="146" t="s">
        <v>1</v>
      </c>
      <c r="F6" s="2" t="s">
        <v>0</v>
      </c>
      <c r="G6" s="146" t="s">
        <v>167</v>
      </c>
      <c r="H6" s="146" t="s">
        <v>166</v>
      </c>
      <c r="I6" s="146" t="s">
        <v>1</v>
      </c>
      <c r="J6" s="2" t="s">
        <v>0</v>
      </c>
      <c r="K6" s="146" t="s">
        <v>167</v>
      </c>
      <c r="L6" s="146" t="s">
        <v>166</v>
      </c>
      <c r="M6" s="146" t="s">
        <v>1</v>
      </c>
    </row>
    <row r="7" spans="1:13" ht="12.75">
      <c r="A7" s="191" t="s">
        <v>75</v>
      </c>
      <c r="B7" s="129">
        <f aca="true" t="shared" si="0" ref="B7:E8">SUM(F7,J7)</f>
        <v>742</v>
      </c>
      <c r="C7" s="136">
        <v>684</v>
      </c>
      <c r="D7" s="136">
        <v>34</v>
      </c>
      <c r="E7" s="136">
        <f t="shared" si="0"/>
        <v>24</v>
      </c>
      <c r="F7" s="4">
        <v>692</v>
      </c>
      <c r="G7" s="4">
        <v>642</v>
      </c>
      <c r="H7" s="4">
        <v>31</v>
      </c>
      <c r="I7" s="4">
        <v>19</v>
      </c>
      <c r="J7" s="4">
        <v>50</v>
      </c>
      <c r="K7" s="4">
        <v>42</v>
      </c>
      <c r="L7" s="4">
        <v>3</v>
      </c>
      <c r="M7" s="4">
        <v>5</v>
      </c>
    </row>
    <row r="8" spans="1:13" ht="12.75">
      <c r="A8" s="45" t="s">
        <v>156</v>
      </c>
      <c r="B8" s="135">
        <f t="shared" si="0"/>
        <v>742</v>
      </c>
      <c r="C8" s="134">
        <v>686</v>
      </c>
      <c r="D8" s="134">
        <v>31</v>
      </c>
      <c r="E8" s="134">
        <f t="shared" si="0"/>
        <v>25</v>
      </c>
      <c r="F8" s="20">
        <v>686</v>
      </c>
      <c r="G8" s="114">
        <v>638</v>
      </c>
      <c r="H8" s="114">
        <v>29</v>
      </c>
      <c r="I8" s="114">
        <v>19</v>
      </c>
      <c r="J8" s="114">
        <v>56</v>
      </c>
      <c r="K8" s="114">
        <v>48</v>
      </c>
      <c r="L8" s="114">
        <v>2</v>
      </c>
      <c r="M8" s="114">
        <v>6</v>
      </c>
    </row>
    <row r="9" spans="1:13" ht="12.75">
      <c r="A9" s="45" t="s">
        <v>194</v>
      </c>
      <c r="B9" s="135">
        <v>743</v>
      </c>
      <c r="C9">
        <v>688</v>
      </c>
      <c r="D9">
        <v>31</v>
      </c>
      <c r="E9">
        <v>24</v>
      </c>
      <c r="F9">
        <v>688</v>
      </c>
      <c r="G9">
        <v>641</v>
      </c>
      <c r="H9">
        <v>28</v>
      </c>
      <c r="I9">
        <v>19</v>
      </c>
      <c r="J9">
        <v>55</v>
      </c>
      <c r="K9">
        <v>47</v>
      </c>
      <c r="L9">
        <v>3</v>
      </c>
      <c r="M9">
        <v>5</v>
      </c>
    </row>
    <row r="10" spans="1:13" ht="12.75">
      <c r="A10" s="45" t="s">
        <v>203</v>
      </c>
      <c r="B10" s="135">
        <v>744</v>
      </c>
      <c r="C10">
        <v>698</v>
      </c>
      <c r="D10">
        <v>25</v>
      </c>
      <c r="E10">
        <v>21</v>
      </c>
      <c r="F10">
        <v>693</v>
      </c>
      <c r="G10">
        <v>651</v>
      </c>
      <c r="H10">
        <v>22</v>
      </c>
      <c r="I10">
        <v>20</v>
      </c>
      <c r="J10">
        <v>51</v>
      </c>
      <c r="K10">
        <v>47</v>
      </c>
      <c r="L10">
        <v>3</v>
      </c>
      <c r="M10">
        <v>1</v>
      </c>
    </row>
    <row r="11" spans="1:13" ht="12.75">
      <c r="A11" s="45" t="s">
        <v>218</v>
      </c>
      <c r="B11" s="135">
        <v>736</v>
      </c>
      <c r="C11">
        <v>685</v>
      </c>
      <c r="D11">
        <v>27</v>
      </c>
      <c r="E11">
        <v>24</v>
      </c>
      <c r="F11">
        <v>688</v>
      </c>
      <c r="G11">
        <v>642</v>
      </c>
      <c r="H11">
        <v>24</v>
      </c>
      <c r="I11">
        <v>22</v>
      </c>
      <c r="J11">
        <v>48</v>
      </c>
      <c r="K11">
        <v>43</v>
      </c>
      <c r="L11">
        <v>3</v>
      </c>
      <c r="M11">
        <v>2</v>
      </c>
    </row>
    <row r="12" spans="1:13" ht="12.75">
      <c r="A12" s="45" t="s">
        <v>234</v>
      </c>
      <c r="B12" s="135">
        <f>SUM(F12,J12)</f>
        <v>749</v>
      </c>
      <c r="C12" s="36">
        <v>698</v>
      </c>
      <c r="D12" s="36">
        <v>27</v>
      </c>
      <c r="E12" s="36">
        <v>24</v>
      </c>
      <c r="F12">
        <v>702</v>
      </c>
      <c r="G12">
        <v>656</v>
      </c>
      <c r="H12">
        <v>24</v>
      </c>
      <c r="I12">
        <v>22</v>
      </c>
      <c r="J12">
        <v>47</v>
      </c>
      <c r="K12">
        <v>42</v>
      </c>
      <c r="L12">
        <v>3</v>
      </c>
      <c r="M12">
        <v>2</v>
      </c>
    </row>
    <row r="13" spans="1:13" ht="12.75">
      <c r="A13" s="45" t="s">
        <v>283</v>
      </c>
      <c r="B13" s="135">
        <v>746</v>
      </c>
      <c r="C13" s="222">
        <v>694</v>
      </c>
      <c r="D13" s="222">
        <v>27</v>
      </c>
      <c r="E13" s="222">
        <v>25</v>
      </c>
      <c r="F13" s="134">
        <v>700</v>
      </c>
      <c r="G13" s="134">
        <v>653</v>
      </c>
      <c r="H13" s="134">
        <v>24</v>
      </c>
      <c r="I13" s="134">
        <v>23</v>
      </c>
      <c r="J13" s="134">
        <v>46</v>
      </c>
      <c r="K13" s="134">
        <v>41</v>
      </c>
      <c r="L13" s="134">
        <v>3</v>
      </c>
      <c r="M13" s="134">
        <v>2</v>
      </c>
    </row>
    <row r="15" spans="1:13" ht="12.75">
      <c r="A15" s="247" t="s">
        <v>86</v>
      </c>
      <c r="B15" s="242"/>
      <c r="C15" s="242"/>
      <c r="D15" s="242"/>
      <c r="E15" s="242"/>
      <c r="F15" s="242"/>
      <c r="G15" s="242"/>
      <c r="H15" s="242"/>
      <c r="I15" s="242"/>
      <c r="J15" s="242"/>
      <c r="K15" s="242"/>
      <c r="L15" s="242"/>
      <c r="M15" s="242"/>
    </row>
    <row r="16" spans="1:13" ht="32.25" customHeight="1">
      <c r="A16" s="243" t="s">
        <v>211</v>
      </c>
      <c r="B16" s="254"/>
      <c r="C16" s="254"/>
      <c r="D16" s="254"/>
      <c r="E16" s="254"/>
      <c r="F16" s="254"/>
      <c r="G16" s="254"/>
      <c r="H16" s="254"/>
      <c r="I16" s="254"/>
      <c r="J16" s="254"/>
      <c r="K16" s="254"/>
      <c r="L16" s="254"/>
      <c r="M16" s="254"/>
    </row>
    <row r="17" spans="1:13" ht="12.75">
      <c r="A17" s="36"/>
      <c r="B17" s="36"/>
      <c r="C17" s="36"/>
      <c r="D17" s="36"/>
      <c r="E17" s="36"/>
      <c r="F17" s="36"/>
      <c r="G17" s="36"/>
      <c r="H17" s="36"/>
      <c r="I17" s="36"/>
      <c r="J17" s="36"/>
      <c r="K17" s="36"/>
      <c r="L17" s="36"/>
      <c r="M17" s="36"/>
    </row>
  </sheetData>
  <sheetProtection/>
  <mergeCells count="8">
    <mergeCell ref="A15:M15"/>
    <mergeCell ref="A16:M16"/>
    <mergeCell ref="A1:M1"/>
    <mergeCell ref="A3:L3"/>
    <mergeCell ref="A2:M2"/>
    <mergeCell ref="B5:E5"/>
    <mergeCell ref="F5:I5"/>
    <mergeCell ref="J5:M5"/>
  </mergeCells>
  <printOptions/>
  <pageMargins left="0.787401575" right="0.787401575" top="0.984251969" bottom="0.984251969" header="0.4921259845" footer="0.4921259845"/>
  <pageSetup fitToHeight="0" fitToWidth="1" horizontalDpi="600" verticalDpi="600" orientation="portrait" paperSize="9" scale="58" r:id="rId2"/>
  <drawing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M12"/>
  <sheetViews>
    <sheetView zoomScalePageLayoutView="0" workbookViewId="0" topLeftCell="A1">
      <selection activeCell="A1" sqref="A1:M1"/>
    </sheetView>
  </sheetViews>
  <sheetFormatPr defaultColWidth="11.421875" defaultRowHeight="12.75"/>
  <cols>
    <col min="1" max="1" width="7.421875" style="0" customWidth="1"/>
    <col min="2" max="2" width="9.140625" style="0" customWidth="1"/>
    <col min="3" max="4" width="12.7109375" style="0" customWidth="1"/>
    <col min="5" max="5" width="9.28125" style="0" customWidth="1"/>
    <col min="6" max="6" width="8.57421875" style="0" customWidth="1"/>
    <col min="7" max="7" width="12.8515625" style="0" customWidth="1"/>
    <col min="8" max="8" width="12.7109375" style="0" customWidth="1"/>
    <col min="9" max="9" width="9.28125" style="0" customWidth="1"/>
    <col min="10" max="10" width="8.28125" style="0" customWidth="1"/>
    <col min="11" max="11" width="13.57421875" style="0" customWidth="1"/>
    <col min="12" max="12" width="12.7109375" style="0" customWidth="1"/>
    <col min="13" max="13" width="9.140625" style="0" customWidth="1"/>
  </cols>
  <sheetData>
    <row r="1" spans="1:13" ht="18" customHeight="1">
      <c r="A1" s="267" t="s">
        <v>258</v>
      </c>
      <c r="B1" s="267"/>
      <c r="C1" s="242"/>
      <c r="D1" s="242"/>
      <c r="E1" s="242"/>
      <c r="F1" s="242"/>
      <c r="G1" s="242"/>
      <c r="H1" s="242"/>
      <c r="I1" s="242"/>
      <c r="J1" s="242"/>
      <c r="K1" s="242"/>
      <c r="L1" s="242"/>
      <c r="M1" s="242"/>
    </row>
    <row r="2" spans="1:13" ht="18" customHeight="1">
      <c r="A2" s="260" t="s">
        <v>275</v>
      </c>
      <c r="B2" s="260"/>
      <c r="C2" s="260"/>
      <c r="D2" s="260"/>
      <c r="E2" s="260"/>
      <c r="F2" s="260"/>
      <c r="G2" s="260"/>
      <c r="H2" s="260"/>
      <c r="I2" s="260"/>
      <c r="J2" s="260"/>
      <c r="K2" s="260"/>
      <c r="L2" s="260"/>
      <c r="M2" s="260"/>
    </row>
    <row r="3" spans="1:13" ht="12.75">
      <c r="A3" s="263" t="s">
        <v>39</v>
      </c>
      <c r="B3" s="242"/>
      <c r="C3" s="242"/>
      <c r="D3" s="242"/>
      <c r="E3" s="242"/>
      <c r="F3" s="242"/>
      <c r="G3" s="242"/>
      <c r="H3" s="242"/>
      <c r="I3" s="242"/>
      <c r="J3" s="242"/>
      <c r="K3" s="242"/>
      <c r="L3" s="242"/>
      <c r="M3" s="242"/>
    </row>
    <row r="4" spans="2:13" ht="31.5" customHeight="1">
      <c r="B4" s="295" t="s">
        <v>168</v>
      </c>
      <c r="C4" s="242"/>
      <c r="D4" s="242"/>
      <c r="E4" s="242"/>
      <c r="F4" s="295" t="s">
        <v>164</v>
      </c>
      <c r="G4" s="295"/>
      <c r="H4" s="242"/>
      <c r="I4" s="242"/>
      <c r="J4" s="295" t="s">
        <v>165</v>
      </c>
      <c r="K4" s="295"/>
      <c r="L4" s="242"/>
      <c r="M4" s="242"/>
    </row>
    <row r="5" spans="1:13" ht="56.25" customHeight="1">
      <c r="A5" s="140"/>
      <c r="B5" s="3" t="s">
        <v>0</v>
      </c>
      <c r="C5" s="3" t="s">
        <v>167</v>
      </c>
      <c r="D5" s="3" t="s">
        <v>166</v>
      </c>
      <c r="E5" s="3" t="s">
        <v>1</v>
      </c>
      <c r="F5" s="3" t="s">
        <v>0</v>
      </c>
      <c r="G5" s="3" t="s">
        <v>167</v>
      </c>
      <c r="H5" s="3" t="s">
        <v>166</v>
      </c>
      <c r="I5" s="3" t="s">
        <v>1</v>
      </c>
      <c r="J5" s="3" t="s">
        <v>0</v>
      </c>
      <c r="K5" s="3" t="s">
        <v>167</v>
      </c>
      <c r="L5" s="3" t="s">
        <v>166</v>
      </c>
      <c r="M5" s="3" t="s">
        <v>1</v>
      </c>
    </row>
    <row r="6" spans="1:13" ht="12.75">
      <c r="A6" s="191" t="s">
        <v>75</v>
      </c>
      <c r="B6" s="129">
        <v>588.9</v>
      </c>
      <c r="C6" s="117">
        <v>549</v>
      </c>
      <c r="D6" s="117">
        <v>25.1</v>
      </c>
      <c r="E6" s="117">
        <v>14.7</v>
      </c>
      <c r="F6" s="117">
        <v>556.3</v>
      </c>
      <c r="G6" s="118">
        <v>520.6</v>
      </c>
      <c r="H6" s="118">
        <v>22.9</v>
      </c>
      <c r="I6" s="118">
        <v>12.9</v>
      </c>
      <c r="J6" s="118">
        <v>32.6</v>
      </c>
      <c r="K6" s="118">
        <v>28.4</v>
      </c>
      <c r="L6" s="118">
        <v>2.3</v>
      </c>
      <c r="M6" s="118">
        <v>1.9</v>
      </c>
    </row>
    <row r="7" spans="1:13" ht="12.75">
      <c r="A7" s="45" t="s">
        <v>156</v>
      </c>
      <c r="B7" s="107">
        <v>593.1</v>
      </c>
      <c r="C7" s="115">
        <v>552.8</v>
      </c>
      <c r="D7" s="115">
        <v>24.8</v>
      </c>
      <c r="E7" s="115">
        <v>15.5</v>
      </c>
      <c r="F7" s="115">
        <v>556.2</v>
      </c>
      <c r="G7" s="116">
        <v>520.7</v>
      </c>
      <c r="H7" s="116">
        <v>22.5</v>
      </c>
      <c r="I7" s="116">
        <v>13</v>
      </c>
      <c r="J7" s="116">
        <v>36.9</v>
      </c>
      <c r="K7" s="116">
        <v>32.1</v>
      </c>
      <c r="L7" s="116">
        <v>2.3</v>
      </c>
      <c r="M7" s="116">
        <v>2.6</v>
      </c>
    </row>
    <row r="8" spans="1:13" ht="12.75">
      <c r="A8" s="45" t="s">
        <v>194</v>
      </c>
      <c r="B8" s="107">
        <v>592.3</v>
      </c>
      <c r="C8" s="137">
        <v>552.49</v>
      </c>
      <c r="D8" s="137">
        <v>24.63</v>
      </c>
      <c r="E8" s="137">
        <v>15.14</v>
      </c>
      <c r="F8" s="137">
        <v>555.75</v>
      </c>
      <c r="G8" s="137">
        <v>521.27</v>
      </c>
      <c r="H8" s="137">
        <v>21.63</v>
      </c>
      <c r="I8" s="137">
        <v>12.85</v>
      </c>
      <c r="J8" s="137">
        <v>36.51</v>
      </c>
      <c r="K8" s="137">
        <v>31.22</v>
      </c>
      <c r="L8" s="137">
        <v>3</v>
      </c>
      <c r="M8" s="137">
        <v>2.29</v>
      </c>
    </row>
    <row r="9" spans="1:13" ht="12.75">
      <c r="A9" s="45" t="s">
        <v>203</v>
      </c>
      <c r="B9" s="131">
        <v>588.38</v>
      </c>
      <c r="C9" s="22">
        <v>549.11</v>
      </c>
      <c r="D9" s="22">
        <v>24.81</v>
      </c>
      <c r="E9" s="22">
        <v>14.45</v>
      </c>
      <c r="F9" s="22">
        <v>554.43</v>
      </c>
      <c r="G9" s="22">
        <v>519.16</v>
      </c>
      <c r="H9" s="22">
        <v>21.81</v>
      </c>
      <c r="I9" s="22">
        <v>13.45</v>
      </c>
      <c r="J9" s="22">
        <v>33.95</v>
      </c>
      <c r="K9" s="22">
        <v>29.95</v>
      </c>
      <c r="L9" s="22">
        <v>3</v>
      </c>
      <c r="M9" s="22">
        <v>1</v>
      </c>
    </row>
    <row r="10" spans="1:13" ht="12.75">
      <c r="A10" s="45" t="s">
        <v>218</v>
      </c>
      <c r="B10" s="107">
        <v>578.6</v>
      </c>
      <c r="C10" s="22">
        <v>539.2</v>
      </c>
      <c r="D10" s="22">
        <v>24.4</v>
      </c>
      <c r="E10" s="22">
        <v>15</v>
      </c>
      <c r="F10" s="22">
        <v>547.5</v>
      </c>
      <c r="G10" s="22">
        <v>512.5</v>
      </c>
      <c r="H10" s="22">
        <v>21.4</v>
      </c>
      <c r="I10" s="22">
        <v>13.6</v>
      </c>
      <c r="J10" s="22">
        <v>31.1</v>
      </c>
      <c r="K10" s="22">
        <v>26.7</v>
      </c>
      <c r="L10" s="22">
        <v>3</v>
      </c>
      <c r="M10" s="22">
        <v>1.4</v>
      </c>
    </row>
    <row r="11" spans="1:13" ht="12.75">
      <c r="A11" s="45" t="s">
        <v>234</v>
      </c>
      <c r="B11" s="131">
        <v>587.19</v>
      </c>
      <c r="C11" s="22">
        <v>547.01</v>
      </c>
      <c r="D11" s="22">
        <v>24.11</v>
      </c>
      <c r="E11" s="22">
        <v>16.07</v>
      </c>
      <c r="F11" s="22">
        <v>556.82</v>
      </c>
      <c r="G11" s="22">
        <v>521.04</v>
      </c>
      <c r="H11" s="22">
        <v>21.11</v>
      </c>
      <c r="I11" s="22">
        <v>14.67</v>
      </c>
      <c r="J11" s="22">
        <v>30.37</v>
      </c>
      <c r="K11" s="22">
        <v>25.97</v>
      </c>
      <c r="L11" s="22">
        <v>3</v>
      </c>
      <c r="M11" s="22">
        <v>1.4</v>
      </c>
    </row>
    <row r="12" spans="1:13" ht="12.75">
      <c r="A12" s="45" t="s">
        <v>283</v>
      </c>
      <c r="B12" s="131">
        <v>589.1</v>
      </c>
      <c r="C12" s="22">
        <v>548.24</v>
      </c>
      <c r="D12" s="22">
        <v>24.53</v>
      </c>
      <c r="E12" s="22">
        <v>16.33</v>
      </c>
      <c r="F12" s="22">
        <v>558.66</v>
      </c>
      <c r="G12" s="22">
        <v>522.2</v>
      </c>
      <c r="H12" s="22">
        <v>21.53</v>
      </c>
      <c r="I12" s="22">
        <v>14.93</v>
      </c>
      <c r="J12" s="22">
        <v>30.44</v>
      </c>
      <c r="K12" s="22">
        <v>26.04</v>
      </c>
      <c r="L12" s="22">
        <v>3</v>
      </c>
      <c r="M12" s="22">
        <v>1.4</v>
      </c>
    </row>
  </sheetData>
  <sheetProtection/>
  <mergeCells count="6">
    <mergeCell ref="A1:M1"/>
    <mergeCell ref="B4:E4"/>
    <mergeCell ref="F4:I4"/>
    <mergeCell ref="J4:M4"/>
    <mergeCell ref="A2:M2"/>
    <mergeCell ref="A3:M3"/>
  </mergeCells>
  <printOptions/>
  <pageMargins left="0.787401575" right="0.787401575" top="0.984251969" bottom="0.984251969" header="0.4921259845" footer="0.4921259845"/>
  <pageSetup fitToHeight="1" fitToWidth="1" horizontalDpi="600" verticalDpi="600" orientation="portrait" paperSize="9" scale="59" r:id="rId2"/>
  <drawing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L16"/>
  <sheetViews>
    <sheetView zoomScalePageLayoutView="0" workbookViewId="0" topLeftCell="A1">
      <selection activeCell="A1" sqref="A1:L1"/>
    </sheetView>
  </sheetViews>
  <sheetFormatPr defaultColWidth="11.421875" defaultRowHeight="12.75"/>
  <cols>
    <col min="1" max="1" width="7.421875" style="0" customWidth="1"/>
    <col min="2" max="2" width="10.00390625" style="0" customWidth="1"/>
    <col min="3" max="3" width="12.7109375" style="0" customWidth="1"/>
    <col min="4" max="4" width="11.421875" style="0" customWidth="1"/>
    <col min="5" max="5" width="13.28125" style="0" customWidth="1"/>
    <col min="6" max="6" width="11.140625" style="0" customWidth="1"/>
    <col min="7" max="7" width="10.57421875" style="0" customWidth="1"/>
    <col min="8" max="8" width="8.7109375" style="0" customWidth="1"/>
    <col min="9" max="9" width="12.28125" style="0" customWidth="1"/>
    <col min="10" max="10" width="10.57421875" style="0" customWidth="1"/>
    <col min="11" max="11" width="10.00390625" style="0" customWidth="1"/>
    <col min="12" max="12" width="8.7109375" style="0" customWidth="1"/>
  </cols>
  <sheetData>
    <row r="1" spans="1:12" ht="22.5" customHeight="1">
      <c r="A1" s="267" t="s">
        <v>175</v>
      </c>
      <c r="B1" s="242"/>
      <c r="C1" s="242"/>
      <c r="D1" s="242"/>
      <c r="E1" s="242"/>
      <c r="F1" s="242"/>
      <c r="G1" s="242"/>
      <c r="H1" s="242"/>
      <c r="I1" s="242"/>
      <c r="J1" s="242"/>
      <c r="K1" s="242"/>
      <c r="L1" s="242"/>
    </row>
    <row r="2" spans="1:12" ht="18" customHeight="1">
      <c r="A2" s="247" t="s">
        <v>275</v>
      </c>
      <c r="B2" s="242"/>
      <c r="C2" s="242"/>
      <c r="D2" s="242"/>
      <c r="E2" s="242"/>
      <c r="F2" s="242"/>
      <c r="G2" s="242"/>
      <c r="H2" s="242"/>
      <c r="I2" s="242"/>
      <c r="J2" s="242"/>
      <c r="K2" s="242"/>
      <c r="L2" s="242"/>
    </row>
    <row r="3" spans="10:12" ht="12.75">
      <c r="J3" s="263" t="s">
        <v>49</v>
      </c>
      <c r="K3" s="263"/>
      <c r="L3" s="263"/>
    </row>
    <row r="4" spans="1:12" ht="51">
      <c r="A4" s="140"/>
      <c r="B4" s="3" t="s">
        <v>170</v>
      </c>
      <c r="C4" s="3" t="s">
        <v>284</v>
      </c>
      <c r="D4" s="3" t="s">
        <v>171</v>
      </c>
      <c r="E4" s="3" t="s">
        <v>205</v>
      </c>
      <c r="F4" s="3" t="s">
        <v>172</v>
      </c>
      <c r="G4" s="3" t="s">
        <v>173</v>
      </c>
      <c r="H4" s="3" t="s">
        <v>177</v>
      </c>
      <c r="I4" s="3" t="s">
        <v>30</v>
      </c>
      <c r="J4" s="3" t="s">
        <v>35</v>
      </c>
      <c r="K4" s="3" t="s">
        <v>282</v>
      </c>
      <c r="L4" s="3" t="s">
        <v>37</v>
      </c>
    </row>
    <row r="5" spans="1:12" ht="12.75">
      <c r="A5" s="191" t="s">
        <v>75</v>
      </c>
      <c r="B5" s="129">
        <v>742</v>
      </c>
      <c r="C5" s="4">
        <f aca="true" t="shared" si="0" ref="C5:C10">D5-B5</f>
        <v>104</v>
      </c>
      <c r="D5" s="107">
        <v>846</v>
      </c>
      <c r="E5" s="19">
        <v>362</v>
      </c>
      <c r="F5" s="4">
        <v>118</v>
      </c>
      <c r="G5" s="4">
        <v>141</v>
      </c>
      <c r="H5" s="4">
        <v>37</v>
      </c>
      <c r="I5" s="4">
        <v>126</v>
      </c>
      <c r="J5" s="4">
        <v>17</v>
      </c>
      <c r="K5" s="4">
        <v>22</v>
      </c>
      <c r="L5" s="4">
        <v>23</v>
      </c>
    </row>
    <row r="6" spans="1:12" ht="12.75">
      <c r="A6" s="45" t="s">
        <v>156</v>
      </c>
      <c r="B6" s="107">
        <v>742</v>
      </c>
      <c r="C6">
        <f t="shared" si="0"/>
        <v>109</v>
      </c>
      <c r="D6" s="107">
        <v>851</v>
      </c>
      <c r="E6" s="20">
        <v>359</v>
      </c>
      <c r="F6">
        <v>114</v>
      </c>
      <c r="G6">
        <v>142</v>
      </c>
      <c r="H6">
        <v>38</v>
      </c>
      <c r="I6">
        <v>131</v>
      </c>
      <c r="J6">
        <v>19</v>
      </c>
      <c r="K6">
        <v>23</v>
      </c>
      <c r="L6">
        <v>25</v>
      </c>
    </row>
    <row r="7" spans="1:12" ht="12.75">
      <c r="A7" s="45" t="s">
        <v>194</v>
      </c>
      <c r="B7" s="107">
        <v>743</v>
      </c>
      <c r="C7">
        <f t="shared" si="0"/>
        <v>92</v>
      </c>
      <c r="D7" s="107">
        <v>835</v>
      </c>
      <c r="E7" s="20">
        <v>350</v>
      </c>
      <c r="F7">
        <v>110</v>
      </c>
      <c r="G7">
        <v>134</v>
      </c>
      <c r="H7">
        <v>34</v>
      </c>
      <c r="I7">
        <v>140</v>
      </c>
      <c r="J7">
        <v>18</v>
      </c>
      <c r="K7">
        <v>24</v>
      </c>
      <c r="L7">
        <v>25</v>
      </c>
    </row>
    <row r="8" spans="1:12" ht="12.75">
      <c r="A8" s="45" t="s">
        <v>203</v>
      </c>
      <c r="B8" s="107">
        <v>744</v>
      </c>
      <c r="C8">
        <f t="shared" si="0"/>
        <v>92</v>
      </c>
      <c r="D8" s="107">
        <v>836</v>
      </c>
      <c r="E8">
        <v>363</v>
      </c>
      <c r="F8">
        <v>113</v>
      </c>
      <c r="G8">
        <v>126</v>
      </c>
      <c r="H8">
        <v>32</v>
      </c>
      <c r="I8">
        <v>135</v>
      </c>
      <c r="J8">
        <v>19</v>
      </c>
      <c r="K8">
        <v>23</v>
      </c>
      <c r="L8">
        <v>25</v>
      </c>
    </row>
    <row r="9" spans="1:12" ht="12.75">
      <c r="A9" s="45" t="s">
        <v>218</v>
      </c>
      <c r="B9" s="107">
        <v>736</v>
      </c>
      <c r="C9">
        <f t="shared" si="0"/>
        <v>83</v>
      </c>
      <c r="D9" s="107">
        <v>819</v>
      </c>
      <c r="E9">
        <v>363</v>
      </c>
      <c r="F9">
        <v>108</v>
      </c>
      <c r="G9">
        <v>120</v>
      </c>
      <c r="H9">
        <v>30</v>
      </c>
      <c r="I9">
        <v>133</v>
      </c>
      <c r="J9">
        <v>18</v>
      </c>
      <c r="K9">
        <v>25</v>
      </c>
      <c r="L9">
        <v>22</v>
      </c>
    </row>
    <row r="10" spans="1:12" ht="12.75">
      <c r="A10" s="45" t="s">
        <v>234</v>
      </c>
      <c r="B10" s="107">
        <v>749</v>
      </c>
      <c r="C10">
        <f t="shared" si="0"/>
        <v>71</v>
      </c>
      <c r="D10" s="107">
        <v>820</v>
      </c>
      <c r="E10">
        <v>367</v>
      </c>
      <c r="F10">
        <v>109</v>
      </c>
      <c r="G10">
        <v>122</v>
      </c>
      <c r="H10">
        <v>26</v>
      </c>
      <c r="I10">
        <v>129</v>
      </c>
      <c r="J10">
        <v>17</v>
      </c>
      <c r="K10">
        <v>24</v>
      </c>
      <c r="L10">
        <v>26</v>
      </c>
    </row>
    <row r="11" spans="1:12" ht="12.75">
      <c r="A11" s="45" t="s">
        <v>283</v>
      </c>
      <c r="B11" s="107">
        <v>746</v>
      </c>
      <c r="C11">
        <v>78</v>
      </c>
      <c r="D11" s="107">
        <v>824</v>
      </c>
      <c r="E11">
        <v>359</v>
      </c>
      <c r="F11">
        <v>110</v>
      </c>
      <c r="G11">
        <v>123</v>
      </c>
      <c r="H11">
        <v>30</v>
      </c>
      <c r="I11">
        <v>127</v>
      </c>
      <c r="J11">
        <v>20</v>
      </c>
      <c r="K11">
        <v>27</v>
      </c>
      <c r="L11">
        <v>28</v>
      </c>
    </row>
    <row r="13" spans="1:12" ht="12.75">
      <c r="A13" s="260" t="s">
        <v>86</v>
      </c>
      <c r="B13" s="260"/>
      <c r="C13" s="260"/>
      <c r="D13" s="260"/>
      <c r="E13" s="260"/>
      <c r="F13" s="260"/>
      <c r="G13" s="260"/>
      <c r="H13" s="260"/>
      <c r="I13" s="260"/>
      <c r="J13" s="260"/>
      <c r="K13" s="260"/>
      <c r="L13" s="260"/>
    </row>
    <row r="14" spans="1:12" ht="12.75">
      <c r="A14" s="291" t="s">
        <v>174</v>
      </c>
      <c r="B14" s="291"/>
      <c r="C14" s="291"/>
      <c r="D14" s="291"/>
      <c r="E14" s="291"/>
      <c r="F14" s="291"/>
      <c r="G14" s="291"/>
      <c r="H14" s="291"/>
      <c r="I14" s="291"/>
      <c r="J14" s="291"/>
      <c r="K14" s="291"/>
      <c r="L14" s="291"/>
    </row>
    <row r="15" spans="1:12" ht="12.75">
      <c r="A15" s="291" t="s">
        <v>189</v>
      </c>
      <c r="B15" s="291"/>
      <c r="C15" s="291"/>
      <c r="D15" s="291"/>
      <c r="E15" s="291"/>
      <c r="F15" s="291"/>
      <c r="G15" s="291"/>
      <c r="H15" s="291"/>
      <c r="I15" s="291"/>
      <c r="J15" s="291"/>
      <c r="K15" s="291"/>
      <c r="L15" s="291"/>
    </row>
    <row r="16" spans="1:12" ht="28.5" customHeight="1">
      <c r="A16" s="243" t="s">
        <v>207</v>
      </c>
      <c r="B16" s="254"/>
      <c r="C16" s="254"/>
      <c r="D16" s="254"/>
      <c r="E16" s="254"/>
      <c r="F16" s="254"/>
      <c r="G16" s="254"/>
      <c r="H16" s="254"/>
      <c r="I16" s="254"/>
      <c r="J16" s="254"/>
      <c r="K16" s="254"/>
      <c r="L16" s="254"/>
    </row>
  </sheetData>
  <sheetProtection/>
  <mergeCells count="7">
    <mergeCell ref="A16:L16"/>
    <mergeCell ref="A15:L15"/>
    <mergeCell ref="A1:L1"/>
    <mergeCell ref="A2:L2"/>
    <mergeCell ref="A13:L13"/>
    <mergeCell ref="A14:L14"/>
    <mergeCell ref="J3:L3"/>
  </mergeCells>
  <printOptions/>
  <pageMargins left="0.787401575" right="0.787401575" top="0.984251969" bottom="0.984251969" header="0.4921259845" footer="0.4921259845"/>
  <pageSetup fitToHeight="0" fitToWidth="1" horizontalDpi="600" verticalDpi="600" orientation="portrait" paperSize="9" scale="65" r:id="rId2"/>
  <drawing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J15"/>
  <sheetViews>
    <sheetView zoomScalePageLayoutView="0" workbookViewId="0" topLeftCell="A1">
      <selection activeCell="A1" sqref="A1:J1"/>
    </sheetView>
  </sheetViews>
  <sheetFormatPr defaultColWidth="11.421875" defaultRowHeight="12.75"/>
  <cols>
    <col min="1" max="1" width="7.421875" style="0" customWidth="1"/>
    <col min="2" max="2" width="10.00390625" style="0" customWidth="1"/>
    <col min="3" max="3" width="15.57421875" style="0" customWidth="1"/>
    <col min="4" max="5" width="11.00390625" style="0" customWidth="1"/>
    <col min="6" max="6" width="9.8515625" style="0" customWidth="1"/>
    <col min="7" max="7" width="11.57421875" style="0" customWidth="1"/>
    <col min="8" max="8" width="10.8515625" style="0" customWidth="1"/>
    <col min="9" max="9" width="16.28125" style="0" customWidth="1"/>
    <col min="10" max="10" width="8.7109375" style="0" customWidth="1"/>
  </cols>
  <sheetData>
    <row r="1" spans="1:10" ht="22.5" customHeight="1">
      <c r="A1" s="267" t="s">
        <v>262</v>
      </c>
      <c r="B1" s="242"/>
      <c r="C1" s="242"/>
      <c r="D1" s="242"/>
      <c r="E1" s="242"/>
      <c r="F1" s="242"/>
      <c r="G1" s="242"/>
      <c r="H1" s="242"/>
      <c r="I1" s="242"/>
      <c r="J1" s="242"/>
    </row>
    <row r="2" spans="1:10" ht="18" customHeight="1">
      <c r="A2" s="247" t="s">
        <v>275</v>
      </c>
      <c r="B2" s="242"/>
      <c r="C2" s="242"/>
      <c r="D2" s="242"/>
      <c r="E2" s="242"/>
      <c r="F2" s="242"/>
      <c r="G2" s="242"/>
      <c r="H2" s="242"/>
      <c r="I2" s="242"/>
      <c r="J2" s="242"/>
    </row>
    <row r="3" ht="12.75">
      <c r="J3" s="1" t="s">
        <v>176</v>
      </c>
    </row>
    <row r="4" spans="1:10" ht="38.25">
      <c r="A4" s="140"/>
      <c r="B4" s="3" t="s">
        <v>2</v>
      </c>
      <c r="C4" s="232" t="s">
        <v>205</v>
      </c>
      <c r="D4" s="232" t="s">
        <v>172</v>
      </c>
      <c r="E4" s="232" t="s">
        <v>173</v>
      </c>
      <c r="F4" s="232" t="s">
        <v>202</v>
      </c>
      <c r="G4" s="232" t="s">
        <v>30</v>
      </c>
      <c r="H4" s="232" t="s">
        <v>35</v>
      </c>
      <c r="I4" s="232" t="s">
        <v>282</v>
      </c>
      <c r="J4" s="232" t="s">
        <v>289</v>
      </c>
    </row>
    <row r="5" spans="1:10" ht="12.75">
      <c r="A5" s="191" t="s">
        <v>75</v>
      </c>
      <c r="B5" s="130">
        <v>588.9</v>
      </c>
      <c r="C5" s="26">
        <v>277.6</v>
      </c>
      <c r="D5" s="26">
        <v>76.3</v>
      </c>
      <c r="E5" s="26">
        <v>91.9</v>
      </c>
      <c r="F5" s="26">
        <v>16.5</v>
      </c>
      <c r="G5" s="26">
        <v>85.4</v>
      </c>
      <c r="H5" s="26">
        <v>12.1</v>
      </c>
      <c r="I5" s="26">
        <v>11</v>
      </c>
      <c r="J5" s="26">
        <v>18.2</v>
      </c>
    </row>
    <row r="6" spans="1:10" ht="12.75">
      <c r="A6" s="45" t="s">
        <v>156</v>
      </c>
      <c r="B6" s="131">
        <v>593.1</v>
      </c>
      <c r="C6" s="22">
        <v>279.9</v>
      </c>
      <c r="D6" s="22">
        <v>77.7</v>
      </c>
      <c r="E6" s="22">
        <v>87.7</v>
      </c>
      <c r="F6" s="22">
        <v>17</v>
      </c>
      <c r="G6" s="22">
        <v>88.5</v>
      </c>
      <c r="H6" s="22">
        <v>12.5</v>
      </c>
      <c r="I6" s="22">
        <v>11</v>
      </c>
      <c r="J6" s="22">
        <v>18.7</v>
      </c>
    </row>
    <row r="7" spans="1:10" ht="12.75">
      <c r="A7" s="45" t="s">
        <v>194</v>
      </c>
      <c r="B7" s="131">
        <v>592.26</v>
      </c>
      <c r="C7" s="22">
        <v>274.7</v>
      </c>
      <c r="D7" s="22">
        <v>76.34</v>
      </c>
      <c r="E7" s="22">
        <v>86.16</v>
      </c>
      <c r="F7" s="22">
        <v>16.12</v>
      </c>
      <c r="G7" s="22">
        <v>95.36</v>
      </c>
      <c r="H7" s="22">
        <v>12.83</v>
      </c>
      <c r="I7" s="22">
        <v>12.08</v>
      </c>
      <c r="J7" s="22">
        <v>18.69</v>
      </c>
    </row>
    <row r="8" spans="1:10" ht="12.75">
      <c r="A8" s="45" t="s">
        <v>203</v>
      </c>
      <c r="B8" s="131">
        <v>588.38</v>
      </c>
      <c r="C8" s="22">
        <v>277.22</v>
      </c>
      <c r="D8" s="22">
        <v>77.02</v>
      </c>
      <c r="E8" s="22">
        <v>81.83</v>
      </c>
      <c r="F8" s="22">
        <v>13.4</v>
      </c>
      <c r="G8" s="22">
        <v>93.78999999999999</v>
      </c>
      <c r="H8" s="22">
        <v>14.05</v>
      </c>
      <c r="I8" s="22">
        <v>12.38</v>
      </c>
      <c r="J8" s="22">
        <v>18.69</v>
      </c>
    </row>
    <row r="9" spans="1:10" ht="12.75">
      <c r="A9" s="45" t="s">
        <v>218</v>
      </c>
      <c r="B9" s="131">
        <v>578.6</v>
      </c>
      <c r="C9" s="22">
        <v>275.3</v>
      </c>
      <c r="D9" s="22">
        <v>75.5</v>
      </c>
      <c r="E9" s="22">
        <v>80.3</v>
      </c>
      <c r="F9" s="22">
        <v>12.3</v>
      </c>
      <c r="G9" s="22">
        <v>91.3</v>
      </c>
      <c r="H9" s="22">
        <v>13.4</v>
      </c>
      <c r="I9" s="22">
        <v>12.4</v>
      </c>
      <c r="J9" s="22">
        <v>18.2</v>
      </c>
    </row>
    <row r="10" spans="1:10" ht="12.75">
      <c r="A10" s="45" t="s">
        <v>234</v>
      </c>
      <c r="B10" s="131">
        <v>587.19</v>
      </c>
      <c r="C10" s="22">
        <v>279.34</v>
      </c>
      <c r="D10" s="22">
        <v>79.82</v>
      </c>
      <c r="E10" s="22">
        <v>79.87</v>
      </c>
      <c r="F10" s="22">
        <v>12.9</v>
      </c>
      <c r="G10" s="22">
        <v>89.49000000000001</v>
      </c>
      <c r="H10" s="22">
        <v>12.82</v>
      </c>
      <c r="I10" s="22">
        <v>12.38</v>
      </c>
      <c r="J10" s="22">
        <v>20.59</v>
      </c>
    </row>
    <row r="11" spans="1:10" ht="12.75">
      <c r="A11" s="45" t="s">
        <v>283</v>
      </c>
      <c r="B11" s="131">
        <v>589.1</v>
      </c>
      <c r="C11" s="22">
        <v>276.28000000000003</v>
      </c>
      <c r="D11" s="22">
        <v>79.89</v>
      </c>
      <c r="E11" s="22">
        <v>80.63</v>
      </c>
      <c r="F11" s="22">
        <v>13.45</v>
      </c>
      <c r="G11" s="22">
        <v>89.94</v>
      </c>
      <c r="H11" s="22">
        <v>13.8</v>
      </c>
      <c r="I11" s="22">
        <v>14.83</v>
      </c>
      <c r="J11" s="22">
        <v>20.28</v>
      </c>
    </row>
    <row r="12" spans="2:10" ht="12.75">
      <c r="B12" s="22"/>
      <c r="C12" s="22"/>
      <c r="D12" s="22"/>
      <c r="E12" s="22"/>
      <c r="F12" s="22"/>
      <c r="G12" s="22"/>
      <c r="H12" s="22"/>
      <c r="I12" s="22"/>
      <c r="J12" s="22"/>
    </row>
    <row r="13" spans="1:10" ht="12.75">
      <c r="A13" s="260" t="s">
        <v>86</v>
      </c>
      <c r="B13" s="260"/>
      <c r="C13" s="260"/>
      <c r="D13" s="260"/>
      <c r="E13" s="260"/>
      <c r="F13" s="260"/>
      <c r="G13" s="260"/>
      <c r="H13" s="260"/>
      <c r="I13" s="260"/>
      <c r="J13" s="260"/>
    </row>
    <row r="14" spans="1:10" ht="30.75" customHeight="1">
      <c r="A14" s="243" t="s">
        <v>206</v>
      </c>
      <c r="B14" s="254"/>
      <c r="C14" s="254"/>
      <c r="D14" s="254"/>
      <c r="E14" s="254"/>
      <c r="F14" s="254"/>
      <c r="G14" s="254"/>
      <c r="H14" s="254"/>
      <c r="I14" s="254"/>
      <c r="J14" s="254"/>
    </row>
    <row r="15" spans="1:10" ht="35.25" customHeight="1">
      <c r="A15" s="252" t="s">
        <v>249</v>
      </c>
      <c r="B15" s="253"/>
      <c r="C15" s="253"/>
      <c r="D15" s="253"/>
      <c r="E15" s="253"/>
      <c r="F15" s="253"/>
      <c r="G15" s="253"/>
      <c r="H15" s="253"/>
      <c r="I15" s="253"/>
      <c r="J15" s="253"/>
    </row>
  </sheetData>
  <sheetProtection/>
  <mergeCells count="5">
    <mergeCell ref="A1:J1"/>
    <mergeCell ref="A2:J2"/>
    <mergeCell ref="A13:J13"/>
    <mergeCell ref="A14:J14"/>
    <mergeCell ref="A15:J15"/>
  </mergeCells>
  <printOptions/>
  <pageMargins left="0.787401575" right="0.787401575" top="0.984251969" bottom="0.984251969" header="0.4921259845" footer="0.4921259845"/>
  <pageSetup fitToHeight="0" fitToWidth="1" horizontalDpi="600" verticalDpi="600" orientation="portrait" paperSize="9" scale="74" r:id="rId2"/>
  <drawing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N17"/>
  <sheetViews>
    <sheetView zoomScalePageLayoutView="0" workbookViewId="0" topLeftCell="A1">
      <selection activeCell="A1" sqref="A1:N1"/>
    </sheetView>
  </sheetViews>
  <sheetFormatPr defaultColWidth="11.421875" defaultRowHeight="12.75"/>
  <cols>
    <col min="1" max="1" width="9.00390625" style="0" customWidth="1"/>
    <col min="2" max="2" width="5.7109375" style="0" customWidth="1"/>
    <col min="3" max="3" width="6.57421875" style="0" customWidth="1"/>
    <col min="4" max="4" width="12.7109375" style="0" customWidth="1"/>
    <col min="5" max="5" width="14.57421875" style="0" customWidth="1"/>
    <col min="6" max="6" width="11.00390625" style="0" customWidth="1"/>
    <col min="7" max="7" width="5.7109375" style="0" customWidth="1"/>
    <col min="8" max="8" width="6.140625" style="0" customWidth="1"/>
    <col min="10" max="10" width="9.28125" style="0" customWidth="1"/>
    <col min="11" max="11" width="6.421875" style="0" customWidth="1"/>
    <col min="12" max="12" width="6.8515625" style="0" customWidth="1"/>
    <col min="14" max="14" width="10.140625" style="0" customWidth="1"/>
  </cols>
  <sheetData>
    <row r="1" spans="1:14" ht="19.5" customHeight="1">
      <c r="A1" s="248" t="s">
        <v>50</v>
      </c>
      <c r="B1" s="248"/>
      <c r="C1" s="248"/>
      <c r="D1" s="248"/>
      <c r="E1" s="248"/>
      <c r="F1" s="248"/>
      <c r="G1" s="248"/>
      <c r="H1" s="248"/>
      <c r="I1" s="248"/>
      <c r="J1" s="248"/>
      <c r="K1" s="248"/>
      <c r="L1" s="248"/>
      <c r="M1" s="248"/>
      <c r="N1" s="248"/>
    </row>
    <row r="2" spans="1:14" ht="12.75">
      <c r="A2" s="260" t="s">
        <v>276</v>
      </c>
      <c r="B2" s="260"/>
      <c r="C2" s="260"/>
      <c r="D2" s="260"/>
      <c r="E2" s="260"/>
      <c r="F2" s="260"/>
      <c r="G2" s="260"/>
      <c r="H2" s="260"/>
      <c r="I2" s="260"/>
      <c r="J2" s="260"/>
      <c r="K2" s="260"/>
      <c r="L2" s="260"/>
      <c r="M2" s="260"/>
      <c r="N2" s="260"/>
    </row>
    <row r="3" spans="1:14" ht="12.75">
      <c r="A3" s="263" t="s">
        <v>180</v>
      </c>
      <c r="B3" s="242"/>
      <c r="C3" s="242"/>
      <c r="D3" s="242"/>
      <c r="E3" s="242"/>
      <c r="F3" s="242"/>
      <c r="G3" s="242"/>
      <c r="H3" s="242"/>
      <c r="I3" s="242"/>
      <c r="J3" s="242"/>
      <c r="K3" s="242"/>
      <c r="L3" s="242"/>
      <c r="M3" s="242"/>
      <c r="N3" s="242"/>
    </row>
    <row r="4" spans="2:14" ht="45.75" customHeight="1">
      <c r="B4" s="303" t="s">
        <v>178</v>
      </c>
      <c r="C4" s="295"/>
      <c r="D4" s="295"/>
      <c r="E4" s="295"/>
      <c r="F4" s="295"/>
      <c r="G4" s="303" t="s">
        <v>179</v>
      </c>
      <c r="H4" s="295"/>
      <c r="I4" s="295"/>
      <c r="J4" s="295"/>
      <c r="K4" s="296" t="s">
        <v>221</v>
      </c>
      <c r="L4" s="297"/>
      <c r="M4" s="297"/>
      <c r="N4" s="297"/>
    </row>
    <row r="5" spans="1:14" ht="51">
      <c r="A5" s="140"/>
      <c r="B5" s="2" t="s">
        <v>2</v>
      </c>
      <c r="C5" s="13" t="s">
        <v>224</v>
      </c>
      <c r="D5" s="13" t="s">
        <v>40</v>
      </c>
      <c r="E5" s="13" t="s">
        <v>288</v>
      </c>
      <c r="F5" s="13" t="s">
        <v>225</v>
      </c>
      <c r="G5" s="2" t="s">
        <v>2</v>
      </c>
      <c r="H5" s="13" t="s">
        <v>224</v>
      </c>
      <c r="I5" s="13" t="s">
        <v>40</v>
      </c>
      <c r="J5" s="13" t="s">
        <v>225</v>
      </c>
      <c r="K5" s="2" t="s">
        <v>2</v>
      </c>
      <c r="L5" s="13" t="s">
        <v>224</v>
      </c>
      <c r="M5" s="13" t="s">
        <v>40</v>
      </c>
      <c r="N5" s="13" t="s">
        <v>225</v>
      </c>
    </row>
    <row r="6" spans="1:14" ht="12.75">
      <c r="A6" s="191" t="s">
        <v>75</v>
      </c>
      <c r="B6" s="15">
        <v>198</v>
      </c>
      <c r="C6" s="4">
        <v>13</v>
      </c>
      <c r="D6" s="4">
        <v>48</v>
      </c>
      <c r="E6" s="4">
        <v>48</v>
      </c>
      <c r="F6" s="4">
        <v>89</v>
      </c>
      <c r="G6" s="151" t="s">
        <v>55</v>
      </c>
      <c r="H6" s="119" t="s">
        <v>55</v>
      </c>
      <c r="I6" s="119" t="s">
        <v>55</v>
      </c>
      <c r="J6" s="119">
        <v>3</v>
      </c>
      <c r="K6" s="151" t="s">
        <v>84</v>
      </c>
      <c r="L6" s="119" t="s">
        <v>84</v>
      </c>
      <c r="M6" s="119" t="s">
        <v>84</v>
      </c>
      <c r="N6" s="119" t="s">
        <v>84</v>
      </c>
    </row>
    <row r="7" spans="1:14" ht="12.75">
      <c r="A7" s="45" t="s">
        <v>156</v>
      </c>
      <c r="B7" s="6">
        <v>206</v>
      </c>
      <c r="C7">
        <v>14</v>
      </c>
      <c r="D7">
        <v>59</v>
      </c>
      <c r="E7">
        <v>42</v>
      </c>
      <c r="F7">
        <v>91</v>
      </c>
      <c r="G7" s="152" t="s">
        <v>55</v>
      </c>
      <c r="H7" s="111" t="s">
        <v>55</v>
      </c>
      <c r="I7" s="28">
        <v>1</v>
      </c>
      <c r="J7" s="28">
        <v>3</v>
      </c>
      <c r="K7" s="152" t="s">
        <v>84</v>
      </c>
      <c r="L7" s="111" t="s">
        <v>84</v>
      </c>
      <c r="M7" s="28" t="s">
        <v>84</v>
      </c>
      <c r="N7" s="28" t="s">
        <v>84</v>
      </c>
    </row>
    <row r="8" spans="1:14" ht="12.75">
      <c r="A8" s="45" t="s">
        <v>194</v>
      </c>
      <c r="B8" s="6">
        <v>219</v>
      </c>
      <c r="C8">
        <v>15</v>
      </c>
      <c r="D8">
        <v>51</v>
      </c>
      <c r="E8">
        <v>45</v>
      </c>
      <c r="F8">
        <v>108</v>
      </c>
      <c r="G8" s="152" t="s">
        <v>55</v>
      </c>
      <c r="H8" s="28" t="s">
        <v>55</v>
      </c>
      <c r="I8" s="28" t="s">
        <v>55</v>
      </c>
      <c r="J8">
        <v>7</v>
      </c>
      <c r="K8" s="152" t="s">
        <v>84</v>
      </c>
      <c r="L8" s="28" t="s">
        <v>84</v>
      </c>
      <c r="M8" s="28" t="s">
        <v>84</v>
      </c>
      <c r="N8" s="28" t="s">
        <v>84</v>
      </c>
    </row>
    <row r="9" spans="1:14" ht="12.75">
      <c r="A9" s="45" t="s">
        <v>203</v>
      </c>
      <c r="B9" s="6">
        <v>214</v>
      </c>
      <c r="C9">
        <v>15</v>
      </c>
      <c r="D9">
        <v>46</v>
      </c>
      <c r="E9">
        <v>37</v>
      </c>
      <c r="F9">
        <v>116</v>
      </c>
      <c r="G9" s="152" t="s">
        <v>55</v>
      </c>
      <c r="H9" s="28">
        <v>2</v>
      </c>
      <c r="I9" s="28" t="s">
        <v>55</v>
      </c>
      <c r="J9">
        <v>6</v>
      </c>
      <c r="K9" s="152" t="s">
        <v>55</v>
      </c>
      <c r="L9" s="28" t="s">
        <v>55</v>
      </c>
      <c r="M9" s="28" t="s">
        <v>55</v>
      </c>
      <c r="N9" s="28" t="s">
        <v>55</v>
      </c>
    </row>
    <row r="10" spans="1:14" ht="12.75">
      <c r="A10" s="45" t="s">
        <v>218</v>
      </c>
      <c r="B10" s="6">
        <v>195</v>
      </c>
      <c r="C10">
        <v>15</v>
      </c>
      <c r="D10">
        <v>77</v>
      </c>
      <c r="E10">
        <v>27</v>
      </c>
      <c r="F10">
        <v>76</v>
      </c>
      <c r="G10" s="152">
        <v>10</v>
      </c>
      <c r="H10" s="28">
        <v>4</v>
      </c>
      <c r="I10" s="111" t="s">
        <v>84</v>
      </c>
      <c r="J10" s="28">
        <v>6</v>
      </c>
      <c r="K10" s="152">
        <v>8</v>
      </c>
      <c r="L10" s="28">
        <v>2</v>
      </c>
      <c r="M10" s="111">
        <v>2</v>
      </c>
      <c r="N10" s="28">
        <v>4</v>
      </c>
    </row>
    <row r="11" spans="1:14" ht="12.75">
      <c r="A11" s="45" t="s">
        <v>234</v>
      </c>
      <c r="B11" s="6">
        <v>193</v>
      </c>
      <c r="C11">
        <v>13</v>
      </c>
      <c r="D11">
        <v>72</v>
      </c>
      <c r="E11">
        <v>27</v>
      </c>
      <c r="F11">
        <v>81</v>
      </c>
      <c r="G11" s="152">
        <v>10</v>
      </c>
      <c r="H11" s="28">
        <v>4</v>
      </c>
      <c r="I11" s="111" t="s">
        <v>84</v>
      </c>
      <c r="J11" s="28">
        <v>6</v>
      </c>
      <c r="K11" s="152">
        <v>7</v>
      </c>
      <c r="L11" s="28">
        <v>2</v>
      </c>
      <c r="M11" s="111">
        <v>2</v>
      </c>
      <c r="N11" s="28">
        <v>3</v>
      </c>
    </row>
    <row r="12" spans="1:14" ht="12.75">
      <c r="A12" s="45" t="s">
        <v>283</v>
      </c>
      <c r="B12" s="6">
        <v>196</v>
      </c>
      <c r="C12">
        <v>11</v>
      </c>
      <c r="D12">
        <v>73</v>
      </c>
      <c r="E12">
        <v>29</v>
      </c>
      <c r="F12">
        <v>83</v>
      </c>
      <c r="G12" s="152">
        <v>9</v>
      </c>
      <c r="H12">
        <v>4</v>
      </c>
      <c r="I12" s="28" t="s">
        <v>84</v>
      </c>
      <c r="J12">
        <v>5</v>
      </c>
      <c r="K12" s="152">
        <v>4</v>
      </c>
      <c r="L12">
        <v>2</v>
      </c>
      <c r="M12">
        <v>1</v>
      </c>
      <c r="N12">
        <v>1</v>
      </c>
    </row>
    <row r="13" spans="1:11" s="20" customFormat="1" ht="12.75">
      <c r="A13" s="224"/>
      <c r="G13" s="225"/>
      <c r="I13" s="226"/>
      <c r="K13" s="225"/>
    </row>
    <row r="14" spans="1:14" ht="12.75">
      <c r="A14" s="260" t="s">
        <v>181</v>
      </c>
      <c r="B14" s="260"/>
      <c r="C14" s="260"/>
      <c r="D14" s="260"/>
      <c r="E14" s="260"/>
      <c r="F14" s="260"/>
      <c r="G14" s="260"/>
      <c r="H14" s="260"/>
      <c r="I14" s="260"/>
      <c r="J14" s="260"/>
      <c r="K14" s="260"/>
      <c r="L14" s="260"/>
      <c r="M14" s="260"/>
      <c r="N14" s="260"/>
    </row>
    <row r="15" spans="1:14" ht="43.5" customHeight="1">
      <c r="A15" s="300" t="s">
        <v>229</v>
      </c>
      <c r="B15" s="301"/>
      <c r="C15" s="301"/>
      <c r="D15" s="301"/>
      <c r="E15" s="301"/>
      <c r="F15" s="301"/>
      <c r="G15" s="301"/>
      <c r="H15" s="301"/>
      <c r="I15" s="301"/>
      <c r="J15" s="301"/>
      <c r="K15" s="302"/>
      <c r="L15" s="302"/>
      <c r="M15" s="302"/>
      <c r="N15" s="302"/>
    </row>
    <row r="16" spans="1:14" ht="43.5" customHeight="1">
      <c r="A16" s="243" t="s">
        <v>232</v>
      </c>
      <c r="B16" s="254"/>
      <c r="C16" s="254"/>
      <c r="D16" s="254"/>
      <c r="E16" s="254"/>
      <c r="F16" s="254"/>
      <c r="G16" s="254"/>
      <c r="H16" s="254"/>
      <c r="I16" s="254"/>
      <c r="J16" s="254"/>
      <c r="K16" s="254"/>
      <c r="L16" s="254"/>
      <c r="M16" s="254"/>
      <c r="N16" s="254"/>
    </row>
    <row r="17" spans="1:14" ht="44.25" customHeight="1">
      <c r="A17" s="298" t="s">
        <v>255</v>
      </c>
      <c r="B17" s="299"/>
      <c r="C17" s="299"/>
      <c r="D17" s="299"/>
      <c r="E17" s="299"/>
      <c r="F17" s="299"/>
      <c r="G17" s="299"/>
      <c r="H17" s="299"/>
      <c r="I17" s="299"/>
      <c r="J17" s="299"/>
      <c r="K17" s="299"/>
      <c r="L17" s="299"/>
      <c r="M17" s="299"/>
      <c r="N17" s="299"/>
    </row>
  </sheetData>
  <sheetProtection/>
  <mergeCells count="10">
    <mergeCell ref="A1:N1"/>
    <mergeCell ref="A2:N2"/>
    <mergeCell ref="A16:N16"/>
    <mergeCell ref="K4:N4"/>
    <mergeCell ref="A3:N3"/>
    <mergeCell ref="A17:N17"/>
    <mergeCell ref="A15:N15"/>
    <mergeCell ref="A14:N14"/>
    <mergeCell ref="B4:F4"/>
    <mergeCell ref="G4:J4"/>
  </mergeCells>
  <printOptions/>
  <pageMargins left="0.787401575" right="0.787401575" top="0.984251969" bottom="0.984251969" header="0.4921259845" footer="0.4921259845"/>
  <pageSetup fitToHeight="0" fitToWidth="1" horizontalDpi="600" verticalDpi="600" orientation="portrait" paperSize="9" scale="68" r:id="rId2"/>
  <drawing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N17"/>
  <sheetViews>
    <sheetView zoomScalePageLayoutView="0" workbookViewId="0" topLeftCell="A1">
      <selection activeCell="A1" sqref="A1:N1"/>
    </sheetView>
  </sheetViews>
  <sheetFormatPr defaultColWidth="11.421875" defaultRowHeight="12.75"/>
  <cols>
    <col min="1" max="1" width="9.00390625" style="0" customWidth="1"/>
    <col min="2" max="2" width="8.140625" style="0" customWidth="1"/>
    <col min="3" max="3" width="8.28125" style="0" customWidth="1"/>
    <col min="4" max="4" width="12.7109375" style="0" customWidth="1"/>
    <col min="5" max="5" width="14.57421875" style="0" customWidth="1"/>
    <col min="6" max="6" width="11.00390625" style="0" customWidth="1"/>
    <col min="7" max="7" width="6.57421875" style="0" customWidth="1"/>
    <col min="8" max="8" width="7.00390625" style="0" customWidth="1"/>
    <col min="11" max="11" width="5.7109375" style="0" customWidth="1"/>
    <col min="12" max="12" width="8.00390625" style="0" customWidth="1"/>
    <col min="14" max="14" width="10.8515625" style="0" customWidth="1"/>
  </cols>
  <sheetData>
    <row r="1" spans="1:14" ht="19.5" customHeight="1">
      <c r="A1" s="248" t="s">
        <v>263</v>
      </c>
      <c r="B1" s="248"/>
      <c r="C1" s="248"/>
      <c r="D1" s="248"/>
      <c r="E1" s="248"/>
      <c r="F1" s="248"/>
      <c r="G1" s="248"/>
      <c r="H1" s="248"/>
      <c r="I1" s="248"/>
      <c r="J1" s="248"/>
      <c r="K1" s="248"/>
      <c r="L1" s="248"/>
      <c r="M1" s="248"/>
      <c r="N1" s="248"/>
    </row>
    <row r="2" spans="1:14" ht="12.75">
      <c r="A2" s="260" t="s">
        <v>276</v>
      </c>
      <c r="B2" s="260"/>
      <c r="C2" s="260"/>
      <c r="D2" s="260"/>
      <c r="E2" s="260"/>
      <c r="F2" s="260"/>
      <c r="G2" s="260"/>
      <c r="H2" s="260"/>
      <c r="I2" s="260"/>
      <c r="J2" s="260"/>
      <c r="K2" s="260"/>
      <c r="L2" s="260"/>
      <c r="M2" s="260"/>
      <c r="N2" s="260"/>
    </row>
    <row r="3" spans="1:14" ht="12.75">
      <c r="A3" s="263" t="s">
        <v>182</v>
      </c>
      <c r="B3" s="242"/>
      <c r="C3" s="242"/>
      <c r="D3" s="242"/>
      <c r="E3" s="242"/>
      <c r="F3" s="242"/>
      <c r="G3" s="242"/>
      <c r="H3" s="242"/>
      <c r="I3" s="242"/>
      <c r="J3" s="242"/>
      <c r="K3" s="242"/>
      <c r="L3" s="242"/>
      <c r="M3" s="242"/>
      <c r="N3" s="242"/>
    </row>
    <row r="4" spans="2:14" ht="27" customHeight="1">
      <c r="B4" s="303" t="s">
        <v>178</v>
      </c>
      <c r="C4" s="295"/>
      <c r="D4" s="295"/>
      <c r="E4" s="295"/>
      <c r="F4" s="295"/>
      <c r="G4" s="303" t="s">
        <v>179</v>
      </c>
      <c r="H4" s="295"/>
      <c r="I4" s="295"/>
      <c r="J4" s="295"/>
      <c r="K4" s="296" t="s">
        <v>221</v>
      </c>
      <c r="L4" s="297"/>
      <c r="M4" s="297"/>
      <c r="N4" s="297"/>
    </row>
    <row r="5" spans="1:14" ht="66" customHeight="1">
      <c r="A5" s="140"/>
      <c r="B5" s="2" t="s">
        <v>2</v>
      </c>
      <c r="C5" s="13" t="s">
        <v>226</v>
      </c>
      <c r="D5" s="13" t="s">
        <v>40</v>
      </c>
      <c r="E5" s="13" t="s">
        <v>287</v>
      </c>
      <c r="F5" s="13" t="s">
        <v>225</v>
      </c>
      <c r="G5" s="2" t="s">
        <v>2</v>
      </c>
      <c r="H5" s="13" t="s">
        <v>226</v>
      </c>
      <c r="I5" s="13" t="s">
        <v>287</v>
      </c>
      <c r="J5" s="13" t="s">
        <v>225</v>
      </c>
      <c r="K5" s="2" t="s">
        <v>2</v>
      </c>
      <c r="L5" s="13" t="s">
        <v>226</v>
      </c>
      <c r="M5" s="13" t="s">
        <v>40</v>
      </c>
      <c r="N5" s="13" t="s">
        <v>225</v>
      </c>
    </row>
    <row r="6" spans="1:14" ht="12.75">
      <c r="A6" s="191" t="s">
        <v>75</v>
      </c>
      <c r="B6" s="15">
        <v>114.1</v>
      </c>
      <c r="C6" s="4">
        <v>12.1</v>
      </c>
      <c r="D6" s="4">
        <v>25.7</v>
      </c>
      <c r="E6" s="4">
        <v>20.1</v>
      </c>
      <c r="F6" s="4">
        <v>56.3</v>
      </c>
      <c r="G6" s="151" t="s">
        <v>55</v>
      </c>
      <c r="H6" s="119" t="s">
        <v>55</v>
      </c>
      <c r="I6" s="119" t="s">
        <v>55</v>
      </c>
      <c r="J6" s="119">
        <v>2.2</v>
      </c>
      <c r="K6" s="151" t="s">
        <v>84</v>
      </c>
      <c r="L6" s="119" t="s">
        <v>84</v>
      </c>
      <c r="M6" s="119" t="s">
        <v>84</v>
      </c>
      <c r="N6" s="119" t="s">
        <v>84</v>
      </c>
    </row>
    <row r="7" spans="1:14" ht="12.75">
      <c r="A7" s="45" t="s">
        <v>156</v>
      </c>
      <c r="B7" s="6">
        <v>122.2</v>
      </c>
      <c r="C7">
        <v>12.6</v>
      </c>
      <c r="D7">
        <v>33.1</v>
      </c>
      <c r="E7">
        <v>18.7</v>
      </c>
      <c r="F7">
        <v>57.9</v>
      </c>
      <c r="G7" s="152" t="s">
        <v>55</v>
      </c>
      <c r="H7" s="111" t="s">
        <v>55</v>
      </c>
      <c r="I7" s="111" t="s">
        <v>55</v>
      </c>
      <c r="J7" s="28">
        <v>2.2</v>
      </c>
      <c r="K7" s="152" t="s">
        <v>84</v>
      </c>
      <c r="L7" s="111" t="s">
        <v>84</v>
      </c>
      <c r="M7" s="28" t="s">
        <v>84</v>
      </c>
      <c r="N7" s="28" t="s">
        <v>84</v>
      </c>
    </row>
    <row r="8" spans="1:14" ht="12.75">
      <c r="A8" s="45" t="s">
        <v>194</v>
      </c>
      <c r="B8" s="6">
        <v>128.1</v>
      </c>
      <c r="C8">
        <v>14.2</v>
      </c>
      <c r="D8" s="22">
        <v>28</v>
      </c>
      <c r="E8">
        <v>20.5</v>
      </c>
      <c r="F8">
        <v>65.5</v>
      </c>
      <c r="G8" s="152" t="s">
        <v>55</v>
      </c>
      <c r="H8" s="111" t="s">
        <v>55</v>
      </c>
      <c r="I8" s="111" t="s">
        <v>55</v>
      </c>
      <c r="J8" s="28">
        <v>3.6</v>
      </c>
      <c r="K8" s="152" t="s">
        <v>84</v>
      </c>
      <c r="L8" s="28" t="s">
        <v>84</v>
      </c>
      <c r="M8" s="28" t="s">
        <v>84</v>
      </c>
      <c r="N8" s="28" t="s">
        <v>84</v>
      </c>
    </row>
    <row r="9" spans="1:14" ht="12.75">
      <c r="A9" s="45" t="s">
        <v>203</v>
      </c>
      <c r="B9" s="142">
        <v>123.65</v>
      </c>
      <c r="C9" s="22">
        <v>14</v>
      </c>
      <c r="D9" s="22">
        <v>24.75</v>
      </c>
      <c r="E9">
        <v>17.6</v>
      </c>
      <c r="F9">
        <v>67.3</v>
      </c>
      <c r="G9" s="152" t="s">
        <v>55</v>
      </c>
      <c r="H9" s="111">
        <v>0.4</v>
      </c>
      <c r="I9" s="111" t="s">
        <v>55</v>
      </c>
      <c r="J9" s="149">
        <v>3.56</v>
      </c>
      <c r="K9" s="152" t="s">
        <v>55</v>
      </c>
      <c r="L9" s="28" t="s">
        <v>55</v>
      </c>
      <c r="M9" s="28" t="s">
        <v>55</v>
      </c>
      <c r="N9" s="28" t="s">
        <v>55</v>
      </c>
    </row>
    <row r="10" spans="1:14" ht="12.75">
      <c r="A10" s="45" t="s">
        <v>218</v>
      </c>
      <c r="B10" s="142">
        <v>123.9</v>
      </c>
      <c r="C10" s="22">
        <v>13.9</v>
      </c>
      <c r="D10" s="22">
        <v>31.6</v>
      </c>
      <c r="E10">
        <v>24.4</v>
      </c>
      <c r="F10" s="22">
        <v>54</v>
      </c>
      <c r="G10" s="152">
        <v>5.3</v>
      </c>
      <c r="H10" s="111">
        <v>0.8</v>
      </c>
      <c r="I10" s="111">
        <v>0.1</v>
      </c>
      <c r="J10" s="149">
        <v>4.4</v>
      </c>
      <c r="K10" s="152">
        <v>4.1</v>
      </c>
      <c r="L10" s="28">
        <v>1.5</v>
      </c>
      <c r="M10" s="111">
        <v>1.1</v>
      </c>
      <c r="N10" s="28">
        <v>1.5</v>
      </c>
    </row>
    <row r="11" spans="1:14" ht="12.75">
      <c r="A11" s="45" t="s">
        <v>234</v>
      </c>
      <c r="B11" s="142">
        <v>122.5218</v>
      </c>
      <c r="C11" s="22">
        <v>12.7596</v>
      </c>
      <c r="D11" s="22">
        <v>32.072399999999995</v>
      </c>
      <c r="E11" s="22">
        <v>22.579099999999997</v>
      </c>
      <c r="F11" s="22">
        <v>55.110699999999994</v>
      </c>
      <c r="G11" s="168">
        <v>4.85</v>
      </c>
      <c r="H11" s="153">
        <v>0.8140000000000001</v>
      </c>
      <c r="I11" s="153">
        <v>0.086</v>
      </c>
      <c r="J11" s="149">
        <v>3.95</v>
      </c>
      <c r="K11" s="168">
        <v>3.9833</v>
      </c>
      <c r="L11" s="149">
        <v>1.5</v>
      </c>
      <c r="M11" s="153">
        <v>1.1</v>
      </c>
      <c r="N11" s="149">
        <v>1.3833000000000002</v>
      </c>
    </row>
    <row r="12" spans="1:14" ht="12.75">
      <c r="A12" s="45" t="s">
        <v>283</v>
      </c>
      <c r="B12" s="142">
        <v>119.52940000000001</v>
      </c>
      <c r="C12" s="137">
        <v>11.18</v>
      </c>
      <c r="D12" s="137">
        <v>28.697</v>
      </c>
      <c r="E12" s="137">
        <v>24.578000000000003</v>
      </c>
      <c r="F12" s="137">
        <v>55.0744</v>
      </c>
      <c r="G12" s="168">
        <v>4.2296</v>
      </c>
      <c r="H12" s="137">
        <v>0.7875</v>
      </c>
      <c r="I12" s="137">
        <v>0.1321</v>
      </c>
      <c r="J12" s="137">
        <v>3.31</v>
      </c>
      <c r="K12" s="168">
        <v>3.3832999999999998</v>
      </c>
      <c r="L12" s="137">
        <v>1.5</v>
      </c>
      <c r="M12" s="137">
        <v>0.8332999999999999</v>
      </c>
      <c r="N12" s="137">
        <v>1.05</v>
      </c>
    </row>
    <row r="13" spans="1:14" s="20" customFormat="1" ht="12.75">
      <c r="A13" s="224"/>
      <c r="B13" s="115"/>
      <c r="C13" s="227"/>
      <c r="D13" s="227"/>
      <c r="E13" s="227"/>
      <c r="F13" s="227"/>
      <c r="G13" s="115"/>
      <c r="H13" s="227"/>
      <c r="I13" s="227"/>
      <c r="J13" s="227"/>
      <c r="K13" s="115"/>
      <c r="L13" s="227"/>
      <c r="M13" s="227"/>
      <c r="N13" s="227"/>
    </row>
    <row r="14" spans="1:14" ht="12.75">
      <c r="A14" s="260" t="s">
        <v>181</v>
      </c>
      <c r="B14" s="260"/>
      <c r="C14" s="260"/>
      <c r="D14" s="260"/>
      <c r="E14" s="260"/>
      <c r="F14" s="260"/>
      <c r="G14" s="260"/>
      <c r="H14" s="260"/>
      <c r="I14" s="260"/>
      <c r="J14" s="260"/>
      <c r="K14" s="260"/>
      <c r="L14" s="260"/>
      <c r="M14" s="260"/>
      <c r="N14" s="260"/>
    </row>
    <row r="15" spans="1:14" ht="38.25" customHeight="1">
      <c r="A15" s="243" t="s">
        <v>230</v>
      </c>
      <c r="B15" s="254"/>
      <c r="C15" s="254"/>
      <c r="D15" s="254"/>
      <c r="E15" s="254"/>
      <c r="F15" s="254"/>
      <c r="G15" s="254"/>
      <c r="H15" s="254"/>
      <c r="I15" s="254"/>
      <c r="J15" s="254"/>
      <c r="K15" s="254"/>
      <c r="L15" s="254"/>
      <c r="M15" s="254"/>
      <c r="N15" s="254"/>
    </row>
    <row r="16" spans="1:14" ht="42.75" customHeight="1">
      <c r="A16" s="243" t="s">
        <v>231</v>
      </c>
      <c r="B16" s="254"/>
      <c r="C16" s="254"/>
      <c r="D16" s="254"/>
      <c r="E16" s="254"/>
      <c r="F16" s="254"/>
      <c r="G16" s="254"/>
      <c r="H16" s="254"/>
      <c r="I16" s="254"/>
      <c r="J16" s="254"/>
      <c r="K16" s="254"/>
      <c r="L16" s="254"/>
      <c r="M16" s="254"/>
      <c r="N16" s="254"/>
    </row>
    <row r="17" spans="1:14" ht="40.5" customHeight="1">
      <c r="A17" s="304" t="s">
        <v>256</v>
      </c>
      <c r="B17" s="305"/>
      <c r="C17" s="305"/>
      <c r="D17" s="305"/>
      <c r="E17" s="305"/>
      <c r="F17" s="305"/>
      <c r="G17" s="305"/>
      <c r="H17" s="305"/>
      <c r="I17" s="305"/>
      <c r="J17" s="305"/>
      <c r="K17" s="242"/>
      <c r="L17" s="242"/>
      <c r="M17" s="242"/>
      <c r="N17" s="242"/>
    </row>
    <row r="23" ht="12" customHeight="1"/>
  </sheetData>
  <sheetProtection/>
  <mergeCells count="10">
    <mergeCell ref="G4:J4"/>
    <mergeCell ref="A1:N1"/>
    <mergeCell ref="A2:N2"/>
    <mergeCell ref="A14:N14"/>
    <mergeCell ref="A17:N17"/>
    <mergeCell ref="K4:N4"/>
    <mergeCell ref="A3:N3"/>
    <mergeCell ref="A15:N15"/>
    <mergeCell ref="A16:N16"/>
    <mergeCell ref="B4:F4"/>
  </mergeCells>
  <printOptions/>
  <pageMargins left="0.787401575" right="0.787401575" top="0.984251969" bottom="0.984251969" header="0.4921259845" footer="0.4921259845"/>
  <pageSetup fitToHeight="0" fitToWidth="1" horizontalDpi="600" verticalDpi="600" orientation="portrait" paperSize="9" scale="63" r:id="rId2"/>
  <drawing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H27"/>
  <sheetViews>
    <sheetView zoomScalePageLayoutView="0" workbookViewId="0" topLeftCell="A1">
      <selection activeCell="A1" sqref="A1:G1"/>
    </sheetView>
  </sheetViews>
  <sheetFormatPr defaultColWidth="11.421875" defaultRowHeight="12.75"/>
  <cols>
    <col min="1" max="1" width="17.8515625" style="0" customWidth="1"/>
    <col min="2" max="2" width="18.00390625" style="0" customWidth="1"/>
    <col min="3" max="5" width="17.7109375" style="0" customWidth="1"/>
    <col min="6" max="6" width="20.57421875" style="0" customWidth="1"/>
    <col min="7" max="7" width="22.00390625" style="0" customWidth="1"/>
  </cols>
  <sheetData>
    <row r="1" spans="1:7" ht="15.75">
      <c r="A1" s="241" t="s">
        <v>186</v>
      </c>
      <c r="B1" s="241"/>
      <c r="C1" s="242"/>
      <c r="D1" s="242"/>
      <c r="E1" s="242"/>
      <c r="F1" s="242"/>
      <c r="G1" s="242"/>
    </row>
    <row r="2" spans="1:7" ht="15.75">
      <c r="A2" s="241" t="s">
        <v>51</v>
      </c>
      <c r="B2" s="241"/>
      <c r="C2" s="242"/>
      <c r="D2" s="242"/>
      <c r="E2" s="242"/>
      <c r="F2" s="242"/>
      <c r="G2" s="242"/>
    </row>
    <row r="3" spans="1:7" ht="12.75">
      <c r="A3" s="247" t="s">
        <v>277</v>
      </c>
      <c r="B3" s="242"/>
      <c r="C3" s="242"/>
      <c r="D3" s="242"/>
      <c r="E3" s="242"/>
      <c r="F3" s="242"/>
      <c r="G3" s="242"/>
    </row>
    <row r="4" spans="1:7" ht="12.75">
      <c r="A4" s="35"/>
      <c r="B4" s="35"/>
      <c r="C4" s="35"/>
      <c r="D4" s="35"/>
      <c r="E4" s="35"/>
      <c r="F4" s="1"/>
      <c r="G4" s="1" t="s">
        <v>183</v>
      </c>
    </row>
    <row r="5" spans="1:7" ht="63.75">
      <c r="A5" s="235"/>
      <c r="B5" s="73" t="s">
        <v>212</v>
      </c>
      <c r="C5" s="60" t="s">
        <v>200</v>
      </c>
      <c r="D5" s="60" t="s">
        <v>201</v>
      </c>
      <c r="E5" s="60" t="s">
        <v>213</v>
      </c>
      <c r="F5" s="60" t="s">
        <v>199</v>
      </c>
      <c r="G5" s="60" t="s">
        <v>190</v>
      </c>
    </row>
    <row r="6" spans="1:7" ht="12.75">
      <c r="A6" s="61">
        <v>2004</v>
      </c>
      <c r="B6" s="84">
        <v>156.63717354</v>
      </c>
      <c r="C6" s="85">
        <v>4527.085940462428</v>
      </c>
      <c r="D6" s="85">
        <v>3554.1</v>
      </c>
      <c r="E6" s="86">
        <v>4.40722471342956</v>
      </c>
      <c r="F6" s="86">
        <v>1038.533</v>
      </c>
      <c r="G6" s="86">
        <v>15.082541771903253</v>
      </c>
    </row>
    <row r="7" spans="1:7" ht="12.75">
      <c r="A7" s="42">
        <v>2005</v>
      </c>
      <c r="B7" s="87">
        <v>166.08986258000002</v>
      </c>
      <c r="C7" s="88">
        <v>4758.340139808051</v>
      </c>
      <c r="D7" s="88">
        <v>3892.6</v>
      </c>
      <c r="E7" s="89">
        <v>4.266810424395007</v>
      </c>
      <c r="F7" s="90">
        <v>1078.18896749</v>
      </c>
      <c r="G7" s="89">
        <v>15.404522545491586</v>
      </c>
    </row>
    <row r="8" spans="1:7" ht="12.75">
      <c r="A8" s="42">
        <v>2006</v>
      </c>
      <c r="B8" s="87">
        <v>171.40740296</v>
      </c>
      <c r="C8" s="88">
        <v>4873.95936533212</v>
      </c>
      <c r="D8" s="88">
        <v>4396.9</v>
      </c>
      <c r="E8" s="89">
        <v>3.898369372967318</v>
      </c>
      <c r="F8" s="90">
        <v>1118.18102974</v>
      </c>
      <c r="G8" s="89">
        <v>15.329128146616453</v>
      </c>
    </row>
    <row r="9" spans="1:7" ht="12.75">
      <c r="A9" s="42">
        <v>2007</v>
      </c>
      <c r="B9" s="87">
        <v>186.43829243000002</v>
      </c>
      <c r="C9" s="88">
        <v>5273.1726561262585</v>
      </c>
      <c r="D9" s="88">
        <v>4946.2</v>
      </c>
      <c r="E9" s="89">
        <v>3.769323772390927</v>
      </c>
      <c r="F9" s="90">
        <v>1223.66303083</v>
      </c>
      <c r="G9" s="89">
        <v>15.236081154101758</v>
      </c>
    </row>
    <row r="10" spans="1:7" ht="12.75">
      <c r="A10" s="42">
        <v>2008</v>
      </c>
      <c r="B10" s="87">
        <v>205.87681146</v>
      </c>
      <c r="C10" s="88">
        <v>5784.843953468769</v>
      </c>
      <c r="D10" s="88">
        <v>4949.4</v>
      </c>
      <c r="E10" s="89">
        <v>4.159631702024488</v>
      </c>
      <c r="F10" s="90">
        <v>1566.65743861</v>
      </c>
      <c r="G10" s="89">
        <v>13.141150476562508</v>
      </c>
    </row>
    <row r="11" spans="1:7" ht="12.75">
      <c r="A11" s="42">
        <v>2009</v>
      </c>
      <c r="B11" s="87">
        <v>193.179</v>
      </c>
      <c r="C11" s="88">
        <v>5389.230629074496</v>
      </c>
      <c r="D11" s="88">
        <v>4210.2</v>
      </c>
      <c r="E11" s="89">
        <v>4.590437688656858</v>
      </c>
      <c r="F11" s="90">
        <v>1382.55419168</v>
      </c>
      <c r="G11" s="89">
        <v>13.991570483392165</v>
      </c>
    </row>
    <row r="12" spans="1:7" ht="12.75">
      <c r="A12" s="42">
        <v>2010</v>
      </c>
      <c r="B12" s="89">
        <v>194</v>
      </c>
      <c r="C12" s="88">
        <v>5330.714542587623</v>
      </c>
      <c r="D12" s="121">
        <v>4469.8</v>
      </c>
      <c r="E12" s="91">
        <v>4.3159065628476085</v>
      </c>
      <c r="F12" s="90">
        <v>1444.2060000000001</v>
      </c>
      <c r="G12" s="89">
        <v>13.4</v>
      </c>
    </row>
    <row r="13" spans="1:7" ht="12.75">
      <c r="A13" s="42">
        <v>2011</v>
      </c>
      <c r="B13" s="89">
        <v>183.1</v>
      </c>
      <c r="C13" s="88">
        <v>5019.876627827279</v>
      </c>
      <c r="D13" s="121">
        <v>4024.7</v>
      </c>
      <c r="E13" s="91">
        <v>4.549407409247895</v>
      </c>
      <c r="F13" s="90">
        <v>1533.9623092000002</v>
      </c>
      <c r="G13" s="89">
        <v>11.93640801353791</v>
      </c>
    </row>
    <row r="14" spans="1:7" ht="12.75">
      <c r="A14" s="42">
        <v>2012</v>
      </c>
      <c r="B14" s="89">
        <v>184.5</v>
      </c>
      <c r="C14" s="88">
        <v>5008.415223410609</v>
      </c>
      <c r="D14" s="121">
        <v>3570.6</v>
      </c>
      <c r="E14" s="91">
        <v>5.167198790119308</v>
      </c>
      <c r="F14" s="90">
        <v>1513.7285777000002</v>
      </c>
      <c r="G14" s="89">
        <v>12.188446642153922</v>
      </c>
    </row>
    <row r="15" spans="1:7" ht="12.75">
      <c r="A15" s="169" t="s">
        <v>247</v>
      </c>
      <c r="B15" s="170">
        <v>180.164782</v>
      </c>
      <c r="C15" s="171">
        <v>4852.400603302001</v>
      </c>
      <c r="D15" s="172">
        <v>4072.6</v>
      </c>
      <c r="E15" s="173">
        <v>4.423827088346511</v>
      </c>
      <c r="F15" s="174">
        <v>1140.03251463</v>
      </c>
      <c r="G15" s="170">
        <v>15.803477505066851</v>
      </c>
    </row>
    <row r="16" spans="1:7" ht="24" customHeight="1">
      <c r="A16" s="169" t="s">
        <v>248</v>
      </c>
      <c r="B16" s="170">
        <v>180.164782</v>
      </c>
      <c r="C16" s="171">
        <v>4852.400603302001</v>
      </c>
      <c r="D16" s="172">
        <v>4737</v>
      </c>
      <c r="E16" s="173">
        <v>3.8033519527126876</v>
      </c>
      <c r="F16" s="174">
        <v>1140.03251463</v>
      </c>
      <c r="G16" s="170">
        <v>15.803477505066851</v>
      </c>
    </row>
    <row r="17" spans="1:7" ht="12.75">
      <c r="A17" s="102">
        <v>2014</v>
      </c>
      <c r="B17" s="22">
        <f>178488569/1000000</f>
        <v>178.488569</v>
      </c>
      <c r="C17" s="145">
        <v>4776.76414387411</v>
      </c>
      <c r="D17" s="175">
        <v>4923.6</v>
      </c>
      <c r="E17" s="176">
        <v>3.625163884149809</v>
      </c>
      <c r="F17" s="90">
        <v>1131.63179356</v>
      </c>
      <c r="G17" s="89">
        <v>15.772671819204806</v>
      </c>
    </row>
    <row r="18" spans="1:7" ht="12.75">
      <c r="A18" s="102">
        <v>2015</v>
      </c>
      <c r="B18" s="137">
        <v>187.313128</v>
      </c>
      <c r="C18" s="215">
        <v>4978.818988889479</v>
      </c>
      <c r="D18" s="154">
        <v>5032.2</v>
      </c>
      <c r="E18" s="153">
        <v>3.7222910059218637</v>
      </c>
      <c r="F18" s="90">
        <v>1048.19233373</v>
      </c>
      <c r="G18" s="137">
        <v>17.870110472325713</v>
      </c>
    </row>
    <row r="19" spans="1:7" ht="12.75">
      <c r="A19" s="102">
        <v>2016</v>
      </c>
      <c r="B19" s="137">
        <f>186530587/1000000</f>
        <v>186.530587</v>
      </c>
      <c r="C19" s="215">
        <v>4932.714187491736</v>
      </c>
      <c r="D19" s="154" t="s">
        <v>55</v>
      </c>
      <c r="E19" s="153" t="s">
        <v>55</v>
      </c>
      <c r="F19" s="90">
        <v>1047.1438953</v>
      </c>
      <c r="G19" s="137">
        <v>17.813271684743977</v>
      </c>
    </row>
    <row r="20" spans="1:3" ht="12.75">
      <c r="A20" s="102"/>
      <c r="B20" s="22"/>
      <c r="C20" s="22"/>
    </row>
    <row r="21" spans="1:7" ht="12.75">
      <c r="A21" s="260" t="s">
        <v>86</v>
      </c>
      <c r="B21" s="260"/>
      <c r="C21" s="260"/>
      <c r="D21" s="260"/>
      <c r="E21" s="260"/>
      <c r="F21" s="260"/>
      <c r="G21" s="260"/>
    </row>
    <row r="22" spans="1:8" ht="34.5" customHeight="1">
      <c r="A22" s="255" t="s">
        <v>285</v>
      </c>
      <c r="B22" s="275"/>
      <c r="C22" s="275"/>
      <c r="D22" s="275"/>
      <c r="E22" s="275"/>
      <c r="F22" s="275"/>
      <c r="G22" s="275"/>
      <c r="H22" s="157"/>
    </row>
    <row r="23" spans="1:7" ht="51.75" customHeight="1">
      <c r="A23" s="308" t="s">
        <v>292</v>
      </c>
      <c r="B23" s="309"/>
      <c r="C23" s="309"/>
      <c r="D23" s="309"/>
      <c r="E23" s="309"/>
      <c r="F23" s="309"/>
      <c r="G23" s="309"/>
    </row>
    <row r="25" spans="1:7" ht="12.75">
      <c r="A25" s="306" t="s">
        <v>293</v>
      </c>
      <c r="B25" s="306"/>
      <c r="C25" s="306"/>
      <c r="D25" s="306"/>
      <c r="E25" s="306"/>
      <c r="F25" s="306"/>
      <c r="G25" s="306"/>
    </row>
    <row r="26" spans="1:7" ht="12.75">
      <c r="A26" s="306" t="s">
        <v>294</v>
      </c>
      <c r="B26" s="306"/>
      <c r="C26" s="306"/>
      <c r="D26" s="306"/>
      <c r="E26" s="306"/>
      <c r="F26" s="306"/>
      <c r="G26" s="306"/>
    </row>
    <row r="27" spans="1:7" ht="12.75">
      <c r="A27" s="306" t="s">
        <v>295</v>
      </c>
      <c r="B27" s="307"/>
      <c r="C27" s="307"/>
      <c r="D27" s="307"/>
      <c r="E27" s="307"/>
      <c r="F27" s="307"/>
      <c r="G27" s="307"/>
    </row>
  </sheetData>
  <sheetProtection/>
  <mergeCells count="9">
    <mergeCell ref="A26:G26"/>
    <mergeCell ref="A27:G27"/>
    <mergeCell ref="A25:G25"/>
    <mergeCell ref="A21:G21"/>
    <mergeCell ref="A1:G1"/>
    <mergeCell ref="A2:G2"/>
    <mergeCell ref="A3:G3"/>
    <mergeCell ref="A22:G22"/>
    <mergeCell ref="A23:G23"/>
  </mergeCells>
  <printOptions/>
  <pageMargins left="0.787401575" right="0.787401575" top="0.984251969" bottom="0.984251969" header="0.4921259845" footer="0.4921259845"/>
  <pageSetup fitToHeight="0" fitToWidth="1" horizontalDpi="600" verticalDpi="600" orientation="portrait" paperSize="9" scale="66" r:id="rId2"/>
  <drawing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I18"/>
  <sheetViews>
    <sheetView zoomScalePageLayoutView="0" workbookViewId="0" topLeftCell="A1">
      <selection activeCell="A1" sqref="A1:I1"/>
    </sheetView>
  </sheetViews>
  <sheetFormatPr defaultColWidth="11.421875" defaultRowHeight="12.75"/>
  <cols>
    <col min="1" max="1" width="9.140625" style="0" customWidth="1"/>
    <col min="2" max="2" width="5.57421875" style="0" bestFit="1" customWidth="1"/>
    <col min="3" max="5" width="15.421875" style="0" customWidth="1"/>
    <col min="6" max="6" width="17.421875" style="0" customWidth="1"/>
    <col min="7" max="9" width="15.421875" style="0" customWidth="1"/>
  </cols>
  <sheetData>
    <row r="1" spans="1:9" ht="15.75" customHeight="1">
      <c r="A1" s="239" t="s">
        <v>52</v>
      </c>
      <c r="B1" s="239"/>
      <c r="C1" s="239"/>
      <c r="D1" s="239"/>
      <c r="E1" s="239"/>
      <c r="F1" s="239"/>
      <c r="G1" s="239"/>
      <c r="H1" s="239"/>
      <c r="I1" s="239"/>
    </row>
    <row r="2" spans="1:9" ht="12.75">
      <c r="A2" s="247" t="s">
        <v>277</v>
      </c>
      <c r="B2" s="247"/>
      <c r="C2" s="247"/>
      <c r="D2" s="247"/>
      <c r="E2" s="247"/>
      <c r="F2" s="247"/>
      <c r="G2" s="247"/>
      <c r="H2" s="247"/>
      <c r="I2" s="247"/>
    </row>
    <row r="3" spans="3:9" ht="12.75">
      <c r="C3" s="13"/>
      <c r="D3" s="13"/>
      <c r="E3" s="13"/>
      <c r="F3" s="13"/>
      <c r="G3" s="13"/>
      <c r="H3" s="263" t="s">
        <v>184</v>
      </c>
      <c r="I3" s="242"/>
    </row>
    <row r="4" spans="1:9" ht="38.25">
      <c r="A4" s="21"/>
      <c r="B4" s="92" t="s">
        <v>2</v>
      </c>
      <c r="C4" s="92" t="s">
        <v>138</v>
      </c>
      <c r="D4" s="93" t="s">
        <v>139</v>
      </c>
      <c r="E4" s="93" t="s">
        <v>140</v>
      </c>
      <c r="F4" s="93" t="s">
        <v>286</v>
      </c>
      <c r="G4" s="93" t="s">
        <v>141</v>
      </c>
      <c r="H4" s="93" t="s">
        <v>142</v>
      </c>
      <c r="I4" s="92" t="s">
        <v>143</v>
      </c>
    </row>
    <row r="5" spans="1:9" ht="12.75">
      <c r="A5" s="97"/>
      <c r="B5" s="310" t="s">
        <v>145</v>
      </c>
      <c r="C5" s="310"/>
      <c r="D5" s="310"/>
      <c r="E5" s="310"/>
      <c r="F5" s="310"/>
      <c r="G5" s="310"/>
      <c r="H5" s="310"/>
      <c r="I5" s="310"/>
    </row>
    <row r="6" spans="1:9" ht="12.75">
      <c r="A6" s="69">
        <v>2004</v>
      </c>
      <c r="B6" s="24">
        <v>156.63717354</v>
      </c>
      <c r="C6" s="26">
        <v>140.273</v>
      </c>
      <c r="D6" s="26">
        <v>76.49</v>
      </c>
      <c r="E6" s="26">
        <v>62.861</v>
      </c>
      <c r="F6" s="26">
        <v>13.63</v>
      </c>
      <c r="G6" s="26">
        <v>17.919</v>
      </c>
      <c r="H6" s="26">
        <v>45.863</v>
      </c>
      <c r="I6" s="27">
        <v>16.36417354</v>
      </c>
    </row>
    <row r="7" spans="1:9" ht="12.75">
      <c r="A7" s="41">
        <v>2005</v>
      </c>
      <c r="B7" s="25">
        <v>166.08986258000002</v>
      </c>
      <c r="C7" s="22">
        <v>147.27</v>
      </c>
      <c r="D7" s="22">
        <v>79.61</v>
      </c>
      <c r="E7" s="22">
        <v>67.696</v>
      </c>
      <c r="F7" s="22">
        <v>11.915</v>
      </c>
      <c r="G7" s="22">
        <v>17.196</v>
      </c>
      <c r="H7" s="22">
        <v>50.464</v>
      </c>
      <c r="I7" s="23">
        <v>18.81986258</v>
      </c>
    </row>
    <row r="8" spans="1:9" ht="12.75">
      <c r="A8" s="41">
        <v>2006</v>
      </c>
      <c r="B8" s="25">
        <v>171.40740296</v>
      </c>
      <c r="C8" s="22">
        <v>147.727</v>
      </c>
      <c r="D8" s="22">
        <v>79.582</v>
      </c>
      <c r="E8" s="22">
        <v>66.904</v>
      </c>
      <c r="F8" s="22">
        <v>12.678</v>
      </c>
      <c r="G8" s="22">
        <v>15.793</v>
      </c>
      <c r="H8" s="22">
        <v>52.352</v>
      </c>
      <c r="I8" s="23">
        <v>23.680402959999995</v>
      </c>
    </row>
    <row r="9" spans="1:9" ht="12.75">
      <c r="A9" s="41">
        <v>2007</v>
      </c>
      <c r="B9" s="25">
        <v>186.43829243000002</v>
      </c>
      <c r="C9" s="22">
        <v>153.377</v>
      </c>
      <c r="D9" s="22">
        <v>82.15299999999999</v>
      </c>
      <c r="E9" s="22">
        <v>68.419</v>
      </c>
      <c r="F9" s="22">
        <v>13.734</v>
      </c>
      <c r="G9" s="22">
        <v>18.497</v>
      </c>
      <c r="H9" s="22">
        <v>52.728</v>
      </c>
      <c r="I9" s="23">
        <v>33.06129243</v>
      </c>
    </row>
    <row r="10" spans="1:9" ht="12.75">
      <c r="A10" s="41">
        <v>2008</v>
      </c>
      <c r="B10" s="25">
        <v>205.87681146</v>
      </c>
      <c r="C10" s="22">
        <v>161.37</v>
      </c>
      <c r="D10" s="22">
        <v>83.836</v>
      </c>
      <c r="E10" s="22">
        <v>68.931</v>
      </c>
      <c r="F10" s="22">
        <v>14.905</v>
      </c>
      <c r="G10" s="22">
        <v>20.308</v>
      </c>
      <c r="H10" s="22">
        <v>57.226</v>
      </c>
      <c r="I10" s="23">
        <v>44.506811459999994</v>
      </c>
    </row>
    <row r="11" spans="1:9" ht="12.75">
      <c r="A11" s="41">
        <v>2009</v>
      </c>
      <c r="B11" s="25">
        <v>193.179</v>
      </c>
      <c r="C11" s="22">
        <v>171.043</v>
      </c>
      <c r="D11" s="22">
        <v>89.909</v>
      </c>
      <c r="E11" s="22">
        <v>75.326</v>
      </c>
      <c r="F11" s="22">
        <v>14.582</v>
      </c>
      <c r="G11" s="22">
        <v>23.146</v>
      </c>
      <c r="H11" s="22">
        <v>57.988</v>
      </c>
      <c r="I11" s="23">
        <v>22.136</v>
      </c>
    </row>
    <row r="12" spans="1:9" ht="12.75">
      <c r="A12" s="41">
        <v>2010</v>
      </c>
      <c r="B12" s="25">
        <v>194</v>
      </c>
      <c r="C12" s="22">
        <v>174.6</v>
      </c>
      <c r="D12" s="22">
        <v>93.4</v>
      </c>
      <c r="E12" s="22">
        <v>77.7</v>
      </c>
      <c r="F12" s="22">
        <v>15.7</v>
      </c>
      <c r="G12" s="22">
        <v>20.9</v>
      </c>
      <c r="H12" s="22">
        <v>60.2</v>
      </c>
      <c r="I12" s="23">
        <v>19.5</v>
      </c>
    </row>
    <row r="13" spans="1:9" ht="12.75">
      <c r="A13" s="41">
        <v>2011</v>
      </c>
      <c r="B13" s="25">
        <v>183.1</v>
      </c>
      <c r="C13" s="22">
        <v>174</v>
      </c>
      <c r="D13" s="22">
        <v>91.9</v>
      </c>
      <c r="E13" s="22">
        <v>76.3</v>
      </c>
      <c r="F13" s="22">
        <v>15.6</v>
      </c>
      <c r="G13" s="22">
        <v>20.5</v>
      </c>
      <c r="H13" s="22">
        <v>61.6</v>
      </c>
      <c r="I13" s="120">
        <v>9.1</v>
      </c>
    </row>
    <row r="14" spans="1:9" ht="12.75">
      <c r="A14" s="41">
        <v>2012</v>
      </c>
      <c r="B14" s="25">
        <v>184.5</v>
      </c>
      <c r="C14" s="22">
        <v>172.5</v>
      </c>
      <c r="D14" s="22">
        <v>91.6</v>
      </c>
      <c r="E14" s="22">
        <v>76.4</v>
      </c>
      <c r="F14" s="22">
        <v>15.2</v>
      </c>
      <c r="G14" s="22">
        <v>18</v>
      </c>
      <c r="H14" s="22">
        <v>63</v>
      </c>
      <c r="I14" s="120">
        <v>12</v>
      </c>
    </row>
    <row r="15" spans="1:9" ht="12.75">
      <c r="A15" s="41">
        <v>2013</v>
      </c>
      <c r="B15" s="25">
        <v>180.2</v>
      </c>
      <c r="C15" s="22">
        <v>171.2</v>
      </c>
      <c r="D15" s="22">
        <v>90.1</v>
      </c>
      <c r="E15" s="22">
        <v>73.1</v>
      </c>
      <c r="F15" s="22">
        <v>17</v>
      </c>
      <c r="G15" s="22">
        <v>19.4</v>
      </c>
      <c r="H15" s="22">
        <v>61.7</v>
      </c>
      <c r="I15" s="120">
        <v>8.9</v>
      </c>
    </row>
    <row r="16" spans="1:9" ht="12.75">
      <c r="A16" s="41">
        <v>2014</v>
      </c>
      <c r="B16" s="25">
        <v>178.488569</v>
      </c>
      <c r="C16" s="22">
        <f>168856171/1000000</f>
        <v>168.856171</v>
      </c>
      <c r="D16" s="22">
        <f>90499001/1000000</f>
        <v>90.499001</v>
      </c>
      <c r="E16" s="22">
        <f>76079054/1000000</f>
        <v>76.079054</v>
      </c>
      <c r="F16" s="22">
        <f>14419947/1000000</f>
        <v>14.419947</v>
      </c>
      <c r="G16" s="22">
        <f>17337220/1000000</f>
        <v>17.33722</v>
      </c>
      <c r="H16" s="22">
        <f>61019950/1000000</f>
        <v>61.01995</v>
      </c>
      <c r="I16" s="120">
        <f>9632399/1000000</f>
        <v>9.632399</v>
      </c>
    </row>
    <row r="17" spans="1:9" ht="12.75">
      <c r="A17" s="41">
        <v>2015</v>
      </c>
      <c r="B17" s="216">
        <v>187.313128</v>
      </c>
      <c r="C17" s="22">
        <v>171.080245</v>
      </c>
      <c r="D17" s="22">
        <v>90.150571</v>
      </c>
      <c r="E17" s="22">
        <v>76.005217</v>
      </c>
      <c r="F17" s="22">
        <v>14.145354</v>
      </c>
      <c r="G17" s="22">
        <v>19.991862</v>
      </c>
      <c r="H17" s="22">
        <v>60.937811</v>
      </c>
      <c r="I17" s="120">
        <v>16.232883</v>
      </c>
    </row>
    <row r="18" spans="1:9" ht="12.75">
      <c r="A18" s="41">
        <v>2016</v>
      </c>
      <c r="B18" s="25">
        <v>186.530587</v>
      </c>
      <c r="C18" s="22">
        <v>171.22753799999998</v>
      </c>
      <c r="D18" s="22">
        <v>90.709024</v>
      </c>
      <c r="E18" s="22">
        <v>76.115451</v>
      </c>
      <c r="F18" s="22">
        <v>14.593573</v>
      </c>
      <c r="G18" s="22">
        <v>19.604947</v>
      </c>
      <c r="H18" s="22">
        <v>60.913567</v>
      </c>
      <c r="I18" s="120">
        <v>15.303049</v>
      </c>
    </row>
  </sheetData>
  <sheetProtection/>
  <mergeCells count="4">
    <mergeCell ref="H3:I3"/>
    <mergeCell ref="B5:I5"/>
    <mergeCell ref="A1:I1"/>
    <mergeCell ref="A2:I2"/>
  </mergeCells>
  <printOptions/>
  <pageMargins left="0.787401575" right="0.787401575" top="0.984251969" bottom="0.984251969" header="0.4921259845" footer="0.4921259845"/>
  <pageSetup fitToHeight="0" fitToWidth="1" horizontalDpi="600" verticalDpi="600" orientation="portrait" paperSize="9" scale="69" r:id="rId2"/>
  <drawing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I17"/>
  <sheetViews>
    <sheetView zoomScalePageLayoutView="0" workbookViewId="0" topLeftCell="A1">
      <selection activeCell="A1" sqref="A1:I1"/>
    </sheetView>
  </sheetViews>
  <sheetFormatPr defaultColWidth="11.421875" defaultRowHeight="12.75"/>
  <cols>
    <col min="1" max="2" width="10.7109375" style="0" customWidth="1"/>
    <col min="3" max="3" width="13.28125" style="0" customWidth="1"/>
    <col min="4" max="9" width="10.7109375" style="0" customWidth="1"/>
  </cols>
  <sheetData>
    <row r="1" spans="1:9" ht="15.75">
      <c r="A1" s="241" t="s">
        <v>53</v>
      </c>
      <c r="B1" s="242"/>
      <c r="C1" s="242"/>
      <c r="D1" s="242"/>
      <c r="E1" s="242"/>
      <c r="F1" s="242"/>
      <c r="G1" s="242"/>
      <c r="H1" s="242"/>
      <c r="I1" s="242"/>
    </row>
    <row r="2" spans="1:9" ht="12.75">
      <c r="A2" s="247" t="s">
        <v>278</v>
      </c>
      <c r="B2" s="242"/>
      <c r="C2" s="242"/>
      <c r="D2" s="242"/>
      <c r="E2" s="242"/>
      <c r="F2" s="242"/>
      <c r="G2" s="242"/>
      <c r="H2" s="242"/>
      <c r="I2" s="242"/>
    </row>
    <row r="3" spans="1:9" ht="12.75">
      <c r="A3" s="35"/>
      <c r="B3" s="35"/>
      <c r="C3" s="35"/>
      <c r="D3" s="35"/>
      <c r="E3" s="35"/>
      <c r="F3" s="35"/>
      <c r="G3" s="1"/>
      <c r="H3" s="263" t="s">
        <v>185</v>
      </c>
      <c r="I3" s="312"/>
    </row>
    <row r="4" spans="1:9" ht="51">
      <c r="A4" s="2"/>
      <c r="B4" s="73" t="s">
        <v>2</v>
      </c>
      <c r="C4" s="60" t="s">
        <v>205</v>
      </c>
      <c r="D4" s="60" t="s">
        <v>131</v>
      </c>
      <c r="E4" s="60" t="s">
        <v>144</v>
      </c>
      <c r="F4" s="60" t="s">
        <v>132</v>
      </c>
      <c r="G4" s="60" t="s">
        <v>133</v>
      </c>
      <c r="H4" s="60" t="s">
        <v>134</v>
      </c>
      <c r="I4" s="60" t="s">
        <v>135</v>
      </c>
    </row>
    <row r="5" spans="1:9" ht="12.75">
      <c r="A5" s="235"/>
      <c r="B5" s="310" t="s">
        <v>145</v>
      </c>
      <c r="C5" s="310"/>
      <c r="D5" s="310"/>
      <c r="E5" s="310"/>
      <c r="F5" s="310"/>
      <c r="G5" s="310"/>
      <c r="H5" s="310"/>
      <c r="I5" s="313"/>
    </row>
    <row r="6" spans="1:9" ht="12.75">
      <c r="A6" s="61">
        <v>2009</v>
      </c>
      <c r="B6" s="98">
        <v>193.4</v>
      </c>
      <c r="C6" s="99">
        <v>53.100981</v>
      </c>
      <c r="D6" s="99">
        <f>53.102452-(1832481/1000000)</f>
        <v>51.269971</v>
      </c>
      <c r="E6" s="99">
        <f>10.11225+(1832481/1000000)</f>
        <v>11.944730999999999</v>
      </c>
      <c r="F6" s="99">
        <v>11.324453</v>
      </c>
      <c r="G6" s="99">
        <v>8.288</v>
      </c>
      <c r="H6" s="99">
        <v>1.907129</v>
      </c>
      <c r="I6" s="101">
        <v>55.56473500000001</v>
      </c>
    </row>
    <row r="7" spans="1:9" ht="12.75">
      <c r="A7" s="61">
        <v>2010</v>
      </c>
      <c r="B7" s="100">
        <v>194.048888</v>
      </c>
      <c r="C7" s="101">
        <v>54.466941</v>
      </c>
      <c r="D7" s="101">
        <f>51.872419-(2386256/1000000)</f>
        <v>49.486163</v>
      </c>
      <c r="E7" s="101">
        <f>10.633786+(2386256/1000000)</f>
        <v>13.020042</v>
      </c>
      <c r="F7" s="101">
        <v>11.644361</v>
      </c>
      <c r="G7" s="101">
        <v>11.9</v>
      </c>
      <c r="H7" s="101">
        <v>1.894</v>
      </c>
      <c r="I7" s="101">
        <v>51.63738</v>
      </c>
    </row>
    <row r="8" spans="1:9" ht="12.75">
      <c r="A8" s="61">
        <v>2011</v>
      </c>
      <c r="B8" s="100">
        <v>183.1</v>
      </c>
      <c r="C8" s="101">
        <v>52.802864</v>
      </c>
      <c r="D8" s="101">
        <f>51.12453-(2503446/1000000)</f>
        <v>48.621084</v>
      </c>
      <c r="E8" s="101">
        <f>11.041113+(2503446/1000000)</f>
        <v>13.544559</v>
      </c>
      <c r="F8" s="101">
        <v>11.998537</v>
      </c>
      <c r="G8" s="101">
        <v>12.8</v>
      </c>
      <c r="H8" s="101">
        <v>1.83545</v>
      </c>
      <c r="I8" s="101">
        <v>41.49750599999999</v>
      </c>
    </row>
    <row r="9" spans="1:9" ht="12.75">
      <c r="A9" s="113">
        <v>2012</v>
      </c>
      <c r="B9" s="139">
        <v>184.5</v>
      </c>
      <c r="C9" s="101">
        <v>51.653012</v>
      </c>
      <c r="D9" s="138">
        <f>48.642222-(2524357/1000000)</f>
        <v>46.117864999999995</v>
      </c>
      <c r="E9" s="138">
        <f>11.53588+(2524357/1000000)</f>
        <v>14.060237</v>
      </c>
      <c r="F9" s="138">
        <v>11.891142</v>
      </c>
      <c r="G9" s="138">
        <v>13.8</v>
      </c>
      <c r="H9" s="138">
        <v>1.925881</v>
      </c>
      <c r="I9" s="101">
        <v>45.051863</v>
      </c>
    </row>
    <row r="10" spans="1:9" ht="12.75">
      <c r="A10" s="113">
        <v>2013</v>
      </c>
      <c r="B10" s="139">
        <v>180.2</v>
      </c>
      <c r="C10" s="101">
        <v>51.366219</v>
      </c>
      <c r="D10" s="138">
        <v>46.274337</v>
      </c>
      <c r="E10" s="22">
        <v>14.271658</v>
      </c>
      <c r="F10" s="138">
        <v>12.3</v>
      </c>
      <c r="G10" s="138">
        <v>13.8</v>
      </c>
      <c r="H10" s="138">
        <v>1.9</v>
      </c>
      <c r="I10" s="101">
        <v>40.287784999999985</v>
      </c>
    </row>
    <row r="11" spans="1:9" ht="12.75">
      <c r="A11" s="113">
        <v>2014</v>
      </c>
      <c r="B11" s="139">
        <v>178.488569</v>
      </c>
      <c r="C11" s="101">
        <v>50.108246</v>
      </c>
      <c r="D11" s="138">
        <v>43.158316</v>
      </c>
      <c r="E11" s="22">
        <v>13.990788</v>
      </c>
      <c r="F11" s="138">
        <v>11.682276</v>
      </c>
      <c r="G11" s="138">
        <v>13.8</v>
      </c>
      <c r="H11" s="138">
        <v>1.941622</v>
      </c>
      <c r="I11" s="101">
        <v>43.807322</v>
      </c>
    </row>
    <row r="12" spans="1:9" ht="12.75">
      <c r="A12" s="113">
        <v>2015</v>
      </c>
      <c r="B12" s="139">
        <v>187.313128</v>
      </c>
      <c r="C12" s="138">
        <v>50.026258</v>
      </c>
      <c r="D12" s="138">
        <v>44.692946</v>
      </c>
      <c r="E12" s="22">
        <v>14.78913</v>
      </c>
      <c r="F12" s="138">
        <v>11.652853</v>
      </c>
      <c r="G12" s="234">
        <v>13.8</v>
      </c>
      <c r="H12" s="138">
        <v>1.858</v>
      </c>
      <c r="I12" s="234">
        <f>B12-SUM(C12:H12)</f>
        <v>50.49394100000001</v>
      </c>
    </row>
    <row r="13" spans="1:9" ht="12.75">
      <c r="A13" s="113">
        <v>2016</v>
      </c>
      <c r="B13" s="139">
        <v>186.530587</v>
      </c>
      <c r="C13" s="101">
        <v>50.295266</v>
      </c>
      <c r="D13" s="101">
        <v>44.490235</v>
      </c>
      <c r="E13" s="101">
        <v>14.866867</v>
      </c>
      <c r="F13" s="101">
        <v>11.616824</v>
      </c>
      <c r="G13" s="101">
        <v>13.8</v>
      </c>
      <c r="H13" s="101">
        <v>1.858</v>
      </c>
      <c r="I13" s="101">
        <v>49.603396000000004</v>
      </c>
    </row>
    <row r="14" spans="1:9" ht="12.75">
      <c r="A14" s="101"/>
      <c r="B14" s="101"/>
      <c r="C14" s="101"/>
      <c r="D14" s="138"/>
      <c r="E14" s="22"/>
      <c r="F14" s="138"/>
      <c r="G14" s="138"/>
      <c r="H14" s="138"/>
      <c r="I14" s="101"/>
    </row>
    <row r="15" spans="1:9" ht="12.75">
      <c r="A15" s="314" t="s">
        <v>233</v>
      </c>
      <c r="B15" s="249"/>
      <c r="C15" s="249"/>
      <c r="D15" s="249"/>
      <c r="E15" s="249"/>
      <c r="F15" s="249"/>
      <c r="G15" s="249"/>
      <c r="H15" s="249"/>
      <c r="I15" s="249"/>
    </row>
    <row r="16" spans="1:9" ht="36" customHeight="1">
      <c r="A16" s="315" t="s">
        <v>228</v>
      </c>
      <c r="B16" s="254"/>
      <c r="C16" s="254"/>
      <c r="D16" s="254"/>
      <c r="E16" s="254"/>
      <c r="F16" s="254"/>
      <c r="G16" s="254"/>
      <c r="H16" s="254"/>
      <c r="I16" s="254"/>
    </row>
    <row r="17" spans="1:9" ht="12.75">
      <c r="A17" s="311" t="s">
        <v>291</v>
      </c>
      <c r="B17" s="258"/>
      <c r="C17" s="258"/>
      <c r="D17" s="258"/>
      <c r="E17" s="258"/>
      <c r="F17" s="258"/>
      <c r="G17" s="258"/>
      <c r="H17" s="258"/>
      <c r="I17" s="258"/>
    </row>
  </sheetData>
  <sheetProtection/>
  <mergeCells count="7">
    <mergeCell ref="A17:I17"/>
    <mergeCell ref="A1:I1"/>
    <mergeCell ref="H3:I3"/>
    <mergeCell ref="A2:I2"/>
    <mergeCell ref="B5:I5"/>
    <mergeCell ref="A15:I15"/>
    <mergeCell ref="A16:I16"/>
  </mergeCells>
  <printOptions/>
  <pageMargins left="0.787401575" right="0.787401575" top="0.984251969" bottom="0.984251969" header="0.4921259845" footer="0.4921259845"/>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G19"/>
  <sheetViews>
    <sheetView zoomScalePageLayoutView="0" workbookViewId="0" topLeftCell="A1">
      <selection activeCell="A1" sqref="A1:F1"/>
    </sheetView>
  </sheetViews>
  <sheetFormatPr defaultColWidth="11.421875" defaultRowHeight="12.75"/>
  <cols>
    <col min="1" max="1" width="17.00390625" style="0" customWidth="1"/>
    <col min="2" max="2" width="5.57421875" style="0" bestFit="1" customWidth="1"/>
    <col min="3" max="3" width="17.00390625" style="0" customWidth="1"/>
    <col min="4" max="4" width="16.57421875" style="0" customWidth="1"/>
    <col min="5" max="6" width="17.00390625" style="0" customWidth="1"/>
  </cols>
  <sheetData>
    <row r="1" spans="1:6" ht="15.75">
      <c r="A1" s="248" t="s">
        <v>216</v>
      </c>
      <c r="B1" s="248"/>
      <c r="C1" s="248"/>
      <c r="D1" s="248"/>
      <c r="E1" s="242"/>
      <c r="F1" s="242"/>
    </row>
    <row r="2" spans="1:6" ht="12.75">
      <c r="A2" s="249" t="s">
        <v>268</v>
      </c>
      <c r="B2" s="250"/>
      <c r="C2" s="250"/>
      <c r="D2" s="250"/>
      <c r="E2" s="250"/>
      <c r="F2" s="250"/>
    </row>
    <row r="3" spans="4:7" ht="12.75">
      <c r="D3" s="1"/>
      <c r="E3" s="1"/>
      <c r="F3" s="1" t="s">
        <v>87</v>
      </c>
      <c r="G3" s="1"/>
    </row>
    <row r="4" spans="1:6" ht="38.25">
      <c r="A4" s="5"/>
      <c r="B4" s="59" t="s">
        <v>2</v>
      </c>
      <c r="C4" s="60" t="s">
        <v>105</v>
      </c>
      <c r="D4" s="60" t="s">
        <v>109</v>
      </c>
      <c r="E4" s="73" t="s">
        <v>222</v>
      </c>
      <c r="F4" s="60" t="s">
        <v>155</v>
      </c>
    </row>
    <row r="5" spans="1:6" ht="12.75">
      <c r="A5" s="188" t="s">
        <v>71</v>
      </c>
      <c r="B5" s="34">
        <v>187</v>
      </c>
      <c r="C5" s="33">
        <v>97</v>
      </c>
      <c r="D5" s="4">
        <v>37</v>
      </c>
      <c r="E5" s="4">
        <v>41</v>
      </c>
      <c r="F5" s="207">
        <v>12</v>
      </c>
    </row>
    <row r="6" spans="1:6" ht="12.75">
      <c r="A6" s="61" t="s">
        <v>72</v>
      </c>
      <c r="B6" s="30">
        <v>173</v>
      </c>
      <c r="C6" s="5">
        <v>34</v>
      </c>
      <c r="D6">
        <v>82</v>
      </c>
      <c r="E6">
        <v>43</v>
      </c>
      <c r="F6" s="205">
        <v>14</v>
      </c>
    </row>
    <row r="7" spans="1:6" ht="12.75">
      <c r="A7" s="42" t="s">
        <v>73</v>
      </c>
      <c r="B7" s="30">
        <v>189</v>
      </c>
      <c r="C7">
        <v>38</v>
      </c>
      <c r="D7">
        <v>102</v>
      </c>
      <c r="E7">
        <v>36</v>
      </c>
      <c r="F7" s="206">
        <v>13</v>
      </c>
    </row>
    <row r="8" spans="1:6" ht="12.75">
      <c r="A8" s="42" t="s">
        <v>74</v>
      </c>
      <c r="B8" s="30">
        <v>168</v>
      </c>
      <c r="C8">
        <v>36</v>
      </c>
      <c r="D8">
        <v>86</v>
      </c>
      <c r="E8">
        <v>32</v>
      </c>
      <c r="F8" s="206">
        <v>14</v>
      </c>
    </row>
    <row r="9" spans="1:6" ht="12.75">
      <c r="A9" s="42" t="s">
        <v>5</v>
      </c>
      <c r="B9" s="30">
        <v>161</v>
      </c>
      <c r="C9">
        <v>39</v>
      </c>
      <c r="D9">
        <v>66</v>
      </c>
      <c r="E9">
        <v>43</v>
      </c>
      <c r="F9" s="206">
        <v>13</v>
      </c>
    </row>
    <row r="10" spans="1:6" ht="12.75">
      <c r="A10" s="42" t="s">
        <v>75</v>
      </c>
      <c r="B10" s="30">
        <v>153</v>
      </c>
      <c r="C10">
        <v>36</v>
      </c>
      <c r="D10">
        <v>67</v>
      </c>
      <c r="E10">
        <v>38</v>
      </c>
      <c r="F10" s="206">
        <v>12</v>
      </c>
    </row>
    <row r="11" spans="1:6" ht="12.75">
      <c r="A11" s="42" t="s">
        <v>156</v>
      </c>
      <c r="B11" s="30">
        <v>138</v>
      </c>
      <c r="C11">
        <v>31</v>
      </c>
      <c r="D11">
        <v>64</v>
      </c>
      <c r="E11">
        <v>28</v>
      </c>
      <c r="F11" s="206">
        <v>15</v>
      </c>
    </row>
    <row r="12" spans="1:6" ht="12.75">
      <c r="A12" s="102" t="s">
        <v>194</v>
      </c>
      <c r="B12" s="30">
        <v>143</v>
      </c>
      <c r="C12">
        <v>30</v>
      </c>
      <c r="D12">
        <v>67</v>
      </c>
      <c r="E12">
        <v>37</v>
      </c>
      <c r="F12" s="206">
        <v>9</v>
      </c>
    </row>
    <row r="13" spans="1:6" ht="12.75">
      <c r="A13" s="102" t="s">
        <v>203</v>
      </c>
      <c r="B13" s="30">
        <v>145</v>
      </c>
      <c r="C13">
        <v>31</v>
      </c>
      <c r="D13">
        <v>69</v>
      </c>
      <c r="E13">
        <v>39</v>
      </c>
      <c r="F13" s="206">
        <v>6</v>
      </c>
    </row>
    <row r="14" spans="1:6" ht="12.75">
      <c r="A14" s="102" t="s">
        <v>218</v>
      </c>
      <c r="B14" s="30">
        <v>124</v>
      </c>
      <c r="C14">
        <v>25</v>
      </c>
      <c r="D14">
        <v>55</v>
      </c>
      <c r="E14">
        <v>42</v>
      </c>
      <c r="F14" s="206">
        <v>2</v>
      </c>
    </row>
    <row r="15" spans="1:7" ht="12.75">
      <c r="A15" s="102" t="s">
        <v>234</v>
      </c>
      <c r="B15" s="30">
        <v>130</v>
      </c>
      <c r="C15">
        <v>30</v>
      </c>
      <c r="D15">
        <v>53</v>
      </c>
      <c r="E15">
        <v>45</v>
      </c>
      <c r="F15" s="206">
        <v>2</v>
      </c>
      <c r="G15" s="36"/>
    </row>
    <row r="16" spans="1:7" ht="15">
      <c r="A16" s="102" t="s">
        <v>283</v>
      </c>
      <c r="B16" s="30">
        <v>115</v>
      </c>
      <c r="C16">
        <v>23</v>
      </c>
      <c r="D16">
        <v>55</v>
      </c>
      <c r="E16">
        <v>35</v>
      </c>
      <c r="F16" s="206">
        <v>2</v>
      </c>
      <c r="G16" s="199"/>
    </row>
    <row r="17" spans="2:7" ht="12.75">
      <c r="B17" s="5"/>
      <c r="C17" s="5"/>
      <c r="D17" s="5"/>
      <c r="E17" s="5"/>
      <c r="F17" s="5"/>
      <c r="G17" s="36"/>
    </row>
    <row r="19" ht="12.75">
      <c r="B19" s="37"/>
    </row>
  </sheetData>
  <sheetProtection/>
  <mergeCells count="2">
    <mergeCell ref="A1:F1"/>
    <mergeCell ref="A2:F2"/>
  </mergeCells>
  <printOptions/>
  <pageMargins left="0.787401575" right="0.787401575" top="0.984251969" bottom="0.984251969" header="0.4921259845" footer="0.4921259845"/>
  <pageSetup fitToHeight="0"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J23"/>
  <sheetViews>
    <sheetView zoomScalePageLayoutView="0" workbookViewId="0" topLeftCell="A1">
      <selection activeCell="A1" sqref="A1:I1"/>
    </sheetView>
  </sheetViews>
  <sheetFormatPr defaultColWidth="11.421875" defaultRowHeight="12.75"/>
  <cols>
    <col min="1" max="1" width="18.7109375" style="0" customWidth="1"/>
    <col min="2" max="2" width="5.57421875" style="0" bestFit="1" customWidth="1"/>
    <col min="3" max="4" width="18.7109375" style="0" customWidth="1"/>
    <col min="5" max="5" width="16.00390625" style="0" customWidth="1"/>
    <col min="9" max="9" width="13.57421875" style="0" customWidth="1"/>
  </cols>
  <sheetData>
    <row r="1" spans="1:10" ht="15.75">
      <c r="A1" s="248" t="s">
        <v>265</v>
      </c>
      <c r="B1" s="248"/>
      <c r="C1" s="248"/>
      <c r="D1" s="248"/>
      <c r="E1" s="248"/>
      <c r="F1" s="242"/>
      <c r="G1" s="242"/>
      <c r="H1" s="242"/>
      <c r="I1" s="242"/>
      <c r="J1" s="45"/>
    </row>
    <row r="2" spans="1:5" ht="12.75">
      <c r="A2" s="247" t="s">
        <v>269</v>
      </c>
      <c r="B2" s="247"/>
      <c r="C2" s="247"/>
      <c r="D2" s="247"/>
      <c r="E2" s="45"/>
    </row>
    <row r="3" spans="1:9" ht="12.75">
      <c r="A3" s="251" t="s">
        <v>88</v>
      </c>
      <c r="B3" s="242"/>
      <c r="C3" s="242"/>
      <c r="D3" s="242"/>
      <c r="E3" s="242"/>
      <c r="F3" s="242"/>
      <c r="G3" s="242"/>
      <c r="H3" s="242"/>
      <c r="I3" s="242"/>
    </row>
    <row r="4" spans="1:9" ht="12.75">
      <c r="A4" s="62"/>
      <c r="B4" s="259" t="s">
        <v>2</v>
      </c>
      <c r="C4" s="257" t="s">
        <v>240</v>
      </c>
      <c r="D4" s="257"/>
      <c r="E4" s="257" t="s">
        <v>241</v>
      </c>
      <c r="F4" s="257"/>
      <c r="G4" s="258"/>
      <c r="H4" s="258"/>
      <c r="I4" s="258"/>
    </row>
    <row r="5" spans="1:9" ht="12.75">
      <c r="A5" s="76"/>
      <c r="B5" s="242"/>
      <c r="C5" s="208" t="s">
        <v>3</v>
      </c>
      <c r="D5" s="208" t="s">
        <v>4</v>
      </c>
      <c r="E5" s="209" t="s">
        <v>235</v>
      </c>
      <c r="F5" s="209" t="s">
        <v>236</v>
      </c>
      <c r="G5" s="209" t="s">
        <v>237</v>
      </c>
      <c r="H5" s="209" t="s">
        <v>238</v>
      </c>
      <c r="I5" s="209" t="s">
        <v>239</v>
      </c>
    </row>
    <row r="6" spans="1:9" ht="12.75">
      <c r="A6" s="187" t="s">
        <v>71</v>
      </c>
      <c r="B6" s="49">
        <v>259</v>
      </c>
      <c r="C6" s="50">
        <v>160</v>
      </c>
      <c r="D6" s="50">
        <v>99</v>
      </c>
      <c r="E6" s="47">
        <v>107</v>
      </c>
      <c r="F6">
        <v>112</v>
      </c>
      <c r="G6">
        <v>27</v>
      </c>
      <c r="H6" s="161">
        <v>0</v>
      </c>
      <c r="I6">
        <v>13</v>
      </c>
    </row>
    <row r="7" spans="1:9" ht="12.75">
      <c r="A7" s="44" t="s">
        <v>72</v>
      </c>
      <c r="B7" s="53">
        <v>234</v>
      </c>
      <c r="C7" s="47">
        <v>143</v>
      </c>
      <c r="D7" s="47">
        <v>91</v>
      </c>
      <c r="E7" s="47">
        <v>52</v>
      </c>
      <c r="F7">
        <v>157</v>
      </c>
      <c r="G7">
        <v>13</v>
      </c>
      <c r="H7" s="161" t="s">
        <v>84</v>
      </c>
      <c r="I7">
        <v>12</v>
      </c>
    </row>
    <row r="8" spans="1:9" ht="12.75">
      <c r="A8" s="44" t="s">
        <v>73</v>
      </c>
      <c r="B8" s="53">
        <v>295</v>
      </c>
      <c r="C8" s="47">
        <v>169</v>
      </c>
      <c r="D8" s="47">
        <v>126</v>
      </c>
      <c r="E8" s="47">
        <v>24</v>
      </c>
      <c r="F8">
        <v>225</v>
      </c>
      <c r="G8">
        <v>22</v>
      </c>
      <c r="H8" s="161" t="s">
        <v>84</v>
      </c>
      <c r="I8">
        <v>24</v>
      </c>
    </row>
    <row r="9" spans="1:9" ht="12.75">
      <c r="A9" s="44" t="s">
        <v>74</v>
      </c>
      <c r="B9" s="53">
        <v>362</v>
      </c>
      <c r="C9" s="47">
        <v>205</v>
      </c>
      <c r="D9" s="47">
        <v>157</v>
      </c>
      <c r="E9" s="47">
        <v>15</v>
      </c>
      <c r="F9">
        <v>244</v>
      </c>
      <c r="G9">
        <v>77</v>
      </c>
      <c r="H9" s="161" t="s">
        <v>84</v>
      </c>
      <c r="I9">
        <v>26</v>
      </c>
    </row>
    <row r="10" spans="1:9" ht="12.75">
      <c r="A10" s="44" t="s">
        <v>5</v>
      </c>
      <c r="B10" s="53">
        <v>426</v>
      </c>
      <c r="C10" s="47">
        <v>229</v>
      </c>
      <c r="D10" s="47">
        <v>197</v>
      </c>
      <c r="E10" s="47">
        <v>16</v>
      </c>
      <c r="F10">
        <v>286</v>
      </c>
      <c r="G10">
        <v>95</v>
      </c>
      <c r="H10" s="161">
        <v>7</v>
      </c>
      <c r="I10">
        <v>22</v>
      </c>
    </row>
    <row r="11" spans="1:9" ht="12.75">
      <c r="A11" s="44" t="s">
        <v>75</v>
      </c>
      <c r="B11" s="53">
        <v>261</v>
      </c>
      <c r="C11" s="47">
        <v>121</v>
      </c>
      <c r="D11" s="47">
        <v>140</v>
      </c>
      <c r="E11" s="47">
        <v>7</v>
      </c>
      <c r="F11">
        <v>203</v>
      </c>
      <c r="G11">
        <v>27</v>
      </c>
      <c r="H11" s="161" t="s">
        <v>84</v>
      </c>
      <c r="I11">
        <v>24</v>
      </c>
    </row>
    <row r="12" spans="1:9" ht="12.75">
      <c r="A12" s="102" t="s">
        <v>156</v>
      </c>
      <c r="B12" s="53">
        <v>297</v>
      </c>
      <c r="C12" s="45">
        <v>124</v>
      </c>
      <c r="D12" s="45">
        <v>173</v>
      </c>
      <c r="E12" s="47">
        <v>7</v>
      </c>
      <c r="F12">
        <v>228</v>
      </c>
      <c r="G12">
        <v>34</v>
      </c>
      <c r="H12" s="161" t="s">
        <v>84</v>
      </c>
      <c r="I12">
        <v>28</v>
      </c>
    </row>
    <row r="13" spans="1:9" ht="12.75">
      <c r="A13" s="102" t="s">
        <v>194</v>
      </c>
      <c r="B13" s="53">
        <v>314</v>
      </c>
      <c r="C13" s="45">
        <v>136</v>
      </c>
      <c r="D13" s="45">
        <v>178</v>
      </c>
      <c r="E13" s="47">
        <v>6</v>
      </c>
      <c r="F13">
        <v>250</v>
      </c>
      <c r="G13">
        <v>36</v>
      </c>
      <c r="H13" s="161" t="s">
        <v>84</v>
      </c>
      <c r="I13">
        <v>22</v>
      </c>
    </row>
    <row r="14" spans="1:9" ht="12.75">
      <c r="A14" s="102" t="s">
        <v>203</v>
      </c>
      <c r="B14" s="53">
        <v>331</v>
      </c>
      <c r="C14" s="45">
        <v>132</v>
      </c>
      <c r="D14" s="45">
        <v>199</v>
      </c>
      <c r="E14" s="47">
        <v>6</v>
      </c>
      <c r="F14">
        <v>254</v>
      </c>
      <c r="G14">
        <v>48</v>
      </c>
      <c r="H14" s="161" t="s">
        <v>84</v>
      </c>
      <c r="I14">
        <v>23</v>
      </c>
    </row>
    <row r="15" spans="1:9" ht="12.75">
      <c r="A15" s="102" t="s">
        <v>218</v>
      </c>
      <c r="B15" s="53">
        <v>336</v>
      </c>
      <c r="C15" s="45">
        <v>157</v>
      </c>
      <c r="D15" s="45">
        <v>179</v>
      </c>
      <c r="E15" s="47">
        <v>5</v>
      </c>
      <c r="F15">
        <v>252</v>
      </c>
      <c r="G15">
        <v>51</v>
      </c>
      <c r="H15" s="161" t="s">
        <v>84</v>
      </c>
      <c r="I15">
        <v>28</v>
      </c>
    </row>
    <row r="16" spans="1:9" ht="12.75">
      <c r="A16" s="102" t="s">
        <v>234</v>
      </c>
      <c r="B16" s="53">
        <v>327</v>
      </c>
      <c r="C16" s="45">
        <v>163</v>
      </c>
      <c r="D16" s="45">
        <v>164</v>
      </c>
      <c r="E16" s="47">
        <v>8</v>
      </c>
      <c r="F16">
        <v>243</v>
      </c>
      <c r="G16">
        <v>52</v>
      </c>
      <c r="H16" s="161">
        <v>0</v>
      </c>
      <c r="I16">
        <v>24</v>
      </c>
    </row>
    <row r="17" spans="1:9" ht="12.75">
      <c r="A17" s="102" t="s">
        <v>283</v>
      </c>
      <c r="B17" s="53">
        <v>330</v>
      </c>
      <c r="C17">
        <v>168</v>
      </c>
      <c r="D17">
        <v>162</v>
      </c>
      <c r="E17" s="223">
        <v>13</v>
      </c>
      <c r="F17">
        <v>248</v>
      </c>
      <c r="G17">
        <v>53</v>
      </c>
      <c r="H17" s="206">
        <v>0</v>
      </c>
      <c r="I17">
        <v>16</v>
      </c>
    </row>
    <row r="18" spans="1:5" ht="12.75">
      <c r="A18" s="47"/>
      <c r="B18" s="47"/>
      <c r="C18" s="47"/>
      <c r="D18" s="47"/>
      <c r="E18" s="47"/>
    </row>
    <row r="19" spans="1:5" ht="12.75">
      <c r="A19" s="245" t="s">
        <v>86</v>
      </c>
      <c r="B19" s="245"/>
      <c r="C19" s="245"/>
      <c r="D19" s="245"/>
      <c r="E19" s="47"/>
    </row>
    <row r="20" spans="1:9" ht="21.75" customHeight="1">
      <c r="A20" s="255" t="s">
        <v>191</v>
      </c>
      <c r="B20" s="256"/>
      <c r="C20" s="256"/>
      <c r="D20" s="256"/>
      <c r="E20" s="256"/>
      <c r="F20" s="254"/>
      <c r="G20" s="254"/>
      <c r="H20" s="254"/>
      <c r="I20" s="254"/>
    </row>
    <row r="21" spans="1:9" ht="26.25" customHeight="1">
      <c r="A21" s="243" t="s">
        <v>227</v>
      </c>
      <c r="B21" s="254"/>
      <c r="C21" s="254"/>
      <c r="D21" s="254"/>
      <c r="E21" s="254"/>
      <c r="F21" s="254"/>
      <c r="G21" s="254"/>
      <c r="H21" s="254"/>
      <c r="I21" s="254"/>
    </row>
    <row r="22" spans="1:9" ht="12.75">
      <c r="A22" s="252" t="s">
        <v>242</v>
      </c>
      <c r="B22" s="253"/>
      <c r="C22" s="253"/>
      <c r="D22" s="253"/>
      <c r="E22" s="253"/>
      <c r="F22" s="253"/>
      <c r="G22" s="253"/>
      <c r="H22" s="253"/>
      <c r="I22" s="253"/>
    </row>
    <row r="23" spans="1:9" ht="30" customHeight="1">
      <c r="A23" s="252" t="s">
        <v>254</v>
      </c>
      <c r="B23" s="253"/>
      <c r="C23" s="253"/>
      <c r="D23" s="253"/>
      <c r="E23" s="253"/>
      <c r="F23" s="253"/>
      <c r="G23" s="253"/>
      <c r="H23" s="253"/>
      <c r="I23" s="253"/>
    </row>
    <row r="24" ht="29.25" customHeight="1"/>
  </sheetData>
  <sheetProtection/>
  <mergeCells count="11">
    <mergeCell ref="A19:D19"/>
    <mergeCell ref="A2:D2"/>
    <mergeCell ref="A3:I3"/>
    <mergeCell ref="A1:I1"/>
    <mergeCell ref="A23:I23"/>
    <mergeCell ref="A22:I22"/>
    <mergeCell ref="A21:I21"/>
    <mergeCell ref="A20:I20"/>
    <mergeCell ref="C4:D4"/>
    <mergeCell ref="E4:I4"/>
    <mergeCell ref="B4:B5"/>
  </mergeCells>
  <printOptions/>
  <pageMargins left="0.787401575" right="0.787401575" top="0.984251969" bottom="0.984251969" header="0.4921259845" footer="0.4921259845"/>
  <pageSetup fitToHeight="0" fitToWidth="1" horizontalDpi="600" verticalDpi="600" orientation="portrait" paperSize="9" scale="69"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K24"/>
  <sheetViews>
    <sheetView zoomScalePageLayoutView="0" workbookViewId="0" topLeftCell="A1">
      <selection activeCell="A1" sqref="A1:J1"/>
    </sheetView>
  </sheetViews>
  <sheetFormatPr defaultColWidth="11.421875" defaultRowHeight="12.75"/>
  <cols>
    <col min="1" max="1" width="18.7109375" style="0" customWidth="1"/>
    <col min="2" max="2" width="5.57421875" style="0" bestFit="1" customWidth="1"/>
    <col min="3" max="3" width="11.57421875" style="0" customWidth="1"/>
    <col min="4" max="4" width="8.421875" style="0" customWidth="1"/>
    <col min="5" max="5" width="19.8515625" style="0" customWidth="1"/>
    <col min="7" max="7" width="8.140625" style="0" customWidth="1"/>
    <col min="8" max="8" width="8.7109375" style="0" customWidth="1"/>
    <col min="9" max="9" width="14.57421875" style="0" customWidth="1"/>
    <col min="10" max="10" width="15.00390625" style="0" customWidth="1"/>
  </cols>
  <sheetData>
    <row r="1" spans="1:11" ht="15.75">
      <c r="A1" s="248" t="s">
        <v>266</v>
      </c>
      <c r="B1" s="248"/>
      <c r="C1" s="248"/>
      <c r="D1" s="248"/>
      <c r="E1" s="248"/>
      <c r="F1" s="242"/>
      <c r="G1" s="242"/>
      <c r="H1" s="242"/>
      <c r="I1" s="242"/>
      <c r="J1" s="242"/>
      <c r="K1" s="45"/>
    </row>
    <row r="2" spans="1:11" ht="12.75">
      <c r="A2" s="247" t="s">
        <v>269</v>
      </c>
      <c r="B2" s="247"/>
      <c r="C2" s="247"/>
      <c r="D2" s="247"/>
      <c r="K2" s="45"/>
    </row>
    <row r="3" spans="1:10" ht="12.75">
      <c r="A3" s="263" t="s">
        <v>89</v>
      </c>
      <c r="B3" s="242"/>
      <c r="C3" s="242"/>
      <c r="D3" s="242"/>
      <c r="E3" s="242"/>
      <c r="F3" s="242"/>
      <c r="G3" s="242"/>
      <c r="H3" s="242"/>
      <c r="I3" s="242"/>
      <c r="J3" s="242"/>
    </row>
    <row r="4" spans="2:10" ht="12.75">
      <c r="B4" s="261" t="s">
        <v>2</v>
      </c>
      <c r="C4" s="257" t="s">
        <v>240</v>
      </c>
      <c r="D4" s="257"/>
      <c r="E4" s="257" t="s">
        <v>241</v>
      </c>
      <c r="F4" s="257"/>
      <c r="G4" s="257"/>
      <c r="H4" s="257"/>
      <c r="I4" s="257"/>
      <c r="J4" s="257"/>
    </row>
    <row r="5" spans="1:10" ht="12.75">
      <c r="A5" s="5"/>
      <c r="B5" s="262"/>
      <c r="C5" s="73" t="s">
        <v>3</v>
      </c>
      <c r="D5" s="73" t="s">
        <v>4</v>
      </c>
      <c r="E5" s="43" t="s">
        <v>235</v>
      </c>
      <c r="F5" s="43" t="s">
        <v>243</v>
      </c>
      <c r="G5" s="43" t="s">
        <v>237</v>
      </c>
      <c r="H5" s="43" t="s">
        <v>238</v>
      </c>
      <c r="I5" s="43" t="s">
        <v>239</v>
      </c>
      <c r="J5" s="43" t="s">
        <v>244</v>
      </c>
    </row>
    <row r="6" spans="1:10" ht="12.75">
      <c r="A6" s="162" t="s">
        <v>71</v>
      </c>
      <c r="B6" s="29">
        <v>614</v>
      </c>
      <c r="C6" s="4">
        <v>349</v>
      </c>
      <c r="D6" s="4">
        <v>265</v>
      </c>
      <c r="E6" s="4">
        <v>314</v>
      </c>
      <c r="F6" s="4">
        <v>190</v>
      </c>
      <c r="G6" s="4">
        <v>28</v>
      </c>
      <c r="H6" s="4">
        <v>49</v>
      </c>
      <c r="I6" s="4">
        <v>14</v>
      </c>
      <c r="J6" s="4">
        <v>19</v>
      </c>
    </row>
    <row r="7" spans="1:10" ht="12.75">
      <c r="A7" s="42" t="s">
        <v>72</v>
      </c>
      <c r="B7" s="30">
        <v>665</v>
      </c>
      <c r="C7">
        <v>376</v>
      </c>
      <c r="D7">
        <v>289</v>
      </c>
      <c r="E7">
        <v>272</v>
      </c>
      <c r="F7">
        <v>259</v>
      </c>
      <c r="G7">
        <v>45</v>
      </c>
      <c r="H7">
        <v>52</v>
      </c>
      <c r="I7">
        <v>13</v>
      </c>
      <c r="J7">
        <v>24</v>
      </c>
    </row>
    <row r="8" spans="1:10" ht="12.75">
      <c r="A8" s="42" t="s">
        <v>73</v>
      </c>
      <c r="B8" s="30">
        <v>699</v>
      </c>
      <c r="C8">
        <v>386</v>
      </c>
      <c r="D8">
        <v>313</v>
      </c>
      <c r="E8">
        <v>210</v>
      </c>
      <c r="F8">
        <v>331</v>
      </c>
      <c r="G8">
        <v>56</v>
      </c>
      <c r="H8">
        <v>70</v>
      </c>
      <c r="I8">
        <v>11</v>
      </c>
      <c r="J8">
        <v>21</v>
      </c>
    </row>
    <row r="9" spans="1:10" ht="12.75">
      <c r="A9" s="42" t="s">
        <v>74</v>
      </c>
      <c r="B9" s="30">
        <v>724</v>
      </c>
      <c r="C9">
        <v>393</v>
      </c>
      <c r="D9">
        <v>331</v>
      </c>
      <c r="E9">
        <v>170</v>
      </c>
      <c r="F9">
        <v>360</v>
      </c>
      <c r="G9">
        <v>87</v>
      </c>
      <c r="H9">
        <v>64</v>
      </c>
      <c r="I9">
        <v>18</v>
      </c>
      <c r="J9">
        <v>25</v>
      </c>
    </row>
    <row r="10" spans="1:10" ht="12.75">
      <c r="A10" s="42" t="s">
        <v>5</v>
      </c>
      <c r="B10" s="30">
        <v>727</v>
      </c>
      <c r="C10">
        <v>385</v>
      </c>
      <c r="D10">
        <v>342</v>
      </c>
      <c r="E10">
        <v>148</v>
      </c>
      <c r="F10">
        <v>360</v>
      </c>
      <c r="G10">
        <v>106</v>
      </c>
      <c r="H10">
        <v>65</v>
      </c>
      <c r="I10">
        <v>20</v>
      </c>
      <c r="J10">
        <v>28</v>
      </c>
    </row>
    <row r="11" spans="1:10" ht="12.75">
      <c r="A11" s="42" t="s">
        <v>75</v>
      </c>
      <c r="B11" s="30">
        <v>918</v>
      </c>
      <c r="C11">
        <v>531</v>
      </c>
      <c r="D11">
        <v>387</v>
      </c>
      <c r="E11">
        <v>114</v>
      </c>
      <c r="F11">
        <v>423</v>
      </c>
      <c r="G11">
        <v>173</v>
      </c>
      <c r="H11">
        <v>85</v>
      </c>
      <c r="I11">
        <v>88</v>
      </c>
      <c r="J11">
        <v>35</v>
      </c>
    </row>
    <row r="12" spans="1:10" ht="12.75">
      <c r="A12" s="102" t="s">
        <v>156</v>
      </c>
      <c r="B12" s="30">
        <v>879</v>
      </c>
      <c r="C12">
        <v>504</v>
      </c>
      <c r="D12">
        <v>375</v>
      </c>
      <c r="E12">
        <v>83</v>
      </c>
      <c r="F12">
        <v>420</v>
      </c>
      <c r="G12">
        <v>168</v>
      </c>
      <c r="H12">
        <v>95</v>
      </c>
      <c r="I12">
        <v>80</v>
      </c>
      <c r="J12">
        <v>33</v>
      </c>
    </row>
    <row r="13" spans="1:10" ht="12.75">
      <c r="A13" s="102" t="s">
        <v>194</v>
      </c>
      <c r="B13" s="30">
        <v>815</v>
      </c>
      <c r="C13">
        <v>491</v>
      </c>
      <c r="D13">
        <v>324</v>
      </c>
      <c r="E13">
        <v>76</v>
      </c>
      <c r="F13">
        <v>380</v>
      </c>
      <c r="G13">
        <v>164</v>
      </c>
      <c r="H13">
        <v>88</v>
      </c>
      <c r="I13">
        <v>70</v>
      </c>
      <c r="J13">
        <v>37</v>
      </c>
    </row>
    <row r="14" spans="1:10" ht="12.75">
      <c r="A14" s="102" t="s">
        <v>203</v>
      </c>
      <c r="B14" s="30">
        <v>790</v>
      </c>
      <c r="C14">
        <v>463</v>
      </c>
      <c r="D14">
        <v>327</v>
      </c>
      <c r="E14">
        <v>69</v>
      </c>
      <c r="F14">
        <v>376</v>
      </c>
      <c r="G14">
        <v>159</v>
      </c>
      <c r="H14">
        <v>85</v>
      </c>
      <c r="I14">
        <v>66</v>
      </c>
      <c r="J14">
        <v>35</v>
      </c>
    </row>
    <row r="15" spans="1:10" ht="12.75">
      <c r="A15" s="102" t="s">
        <v>218</v>
      </c>
      <c r="B15" s="30">
        <v>781</v>
      </c>
      <c r="C15">
        <v>438</v>
      </c>
      <c r="D15">
        <v>343</v>
      </c>
      <c r="E15">
        <v>73</v>
      </c>
      <c r="F15">
        <v>377</v>
      </c>
      <c r="G15">
        <v>169</v>
      </c>
      <c r="H15">
        <v>77</v>
      </c>
      <c r="I15">
        <v>51</v>
      </c>
      <c r="J15">
        <v>34</v>
      </c>
    </row>
    <row r="16" spans="1:10" ht="12.75">
      <c r="A16" s="102" t="s">
        <v>234</v>
      </c>
      <c r="B16" s="31">
        <v>805</v>
      </c>
      <c r="C16">
        <f>435+29</f>
        <v>464</v>
      </c>
      <c r="D16">
        <f>326+15</f>
        <v>341</v>
      </c>
      <c r="E16">
        <v>62</v>
      </c>
      <c r="F16">
        <v>416</v>
      </c>
      <c r="G16">
        <v>169</v>
      </c>
      <c r="H16">
        <v>76</v>
      </c>
      <c r="I16">
        <v>44</v>
      </c>
      <c r="J16">
        <v>38</v>
      </c>
    </row>
    <row r="17" spans="1:10" ht="12.75">
      <c r="A17" s="102" t="s">
        <v>283</v>
      </c>
      <c r="B17" s="221">
        <v>790</v>
      </c>
      <c r="C17">
        <v>452</v>
      </c>
      <c r="D17">
        <v>338</v>
      </c>
      <c r="E17">
        <v>60</v>
      </c>
      <c r="F17">
        <v>430</v>
      </c>
      <c r="G17">
        <v>140</v>
      </c>
      <c r="H17">
        <v>77</v>
      </c>
      <c r="I17">
        <v>46</v>
      </c>
      <c r="J17">
        <v>37</v>
      </c>
    </row>
    <row r="19" spans="1:4" ht="12.75">
      <c r="A19" s="260" t="s">
        <v>86</v>
      </c>
      <c r="B19" s="260"/>
      <c r="C19" s="260"/>
      <c r="D19" s="260"/>
    </row>
    <row r="20" spans="1:10" ht="16.5" customHeight="1">
      <c r="A20" s="255" t="s">
        <v>157</v>
      </c>
      <c r="B20" s="255"/>
      <c r="C20" s="255"/>
      <c r="D20" s="255"/>
      <c r="E20" s="255"/>
      <c r="F20" s="254"/>
      <c r="G20" s="254"/>
      <c r="H20" s="254"/>
      <c r="I20" s="254"/>
      <c r="J20" s="254"/>
    </row>
    <row r="21" spans="1:10" ht="16.5" customHeight="1">
      <c r="A21" s="255" t="s">
        <v>223</v>
      </c>
      <c r="B21" s="255"/>
      <c r="C21" s="255"/>
      <c r="D21" s="255"/>
      <c r="E21" s="255"/>
      <c r="F21" s="254"/>
      <c r="G21" s="254"/>
      <c r="H21" s="254"/>
      <c r="I21" s="254"/>
      <c r="J21" s="254"/>
    </row>
    <row r="22" spans="1:10" ht="16.5" customHeight="1">
      <c r="A22" s="243" t="s">
        <v>208</v>
      </c>
      <c r="B22" s="254"/>
      <c r="C22" s="254"/>
      <c r="D22" s="254"/>
      <c r="E22" s="254"/>
      <c r="F22" s="254"/>
      <c r="G22" s="254"/>
      <c r="H22" s="254"/>
      <c r="I22" s="254"/>
      <c r="J22" s="254"/>
    </row>
    <row r="23" spans="1:10" ht="12.75">
      <c r="A23" s="252" t="s">
        <v>245</v>
      </c>
      <c r="B23" s="253"/>
      <c r="C23" s="253"/>
      <c r="D23" s="253"/>
      <c r="E23" s="253"/>
      <c r="F23" s="253"/>
      <c r="G23" s="253"/>
      <c r="H23" s="253"/>
      <c r="I23" s="253"/>
      <c r="J23" s="258"/>
    </row>
    <row r="24" spans="1:10" ht="30" customHeight="1">
      <c r="A24" s="252" t="s">
        <v>246</v>
      </c>
      <c r="B24" s="253"/>
      <c r="C24" s="253"/>
      <c r="D24" s="253"/>
      <c r="E24" s="253"/>
      <c r="F24" s="253"/>
      <c r="G24" s="253"/>
      <c r="H24" s="253"/>
      <c r="I24" s="253"/>
      <c r="J24" s="253"/>
    </row>
  </sheetData>
  <sheetProtection/>
  <mergeCells count="12">
    <mergeCell ref="A3:J3"/>
    <mergeCell ref="A24:J24"/>
    <mergeCell ref="A1:J1"/>
    <mergeCell ref="A20:J20"/>
    <mergeCell ref="A21:J21"/>
    <mergeCell ref="A22:J22"/>
    <mergeCell ref="A23:J23"/>
    <mergeCell ref="A19:D19"/>
    <mergeCell ref="A2:D2"/>
    <mergeCell ref="B4:B5"/>
    <mergeCell ref="C4:D4"/>
    <mergeCell ref="E4:J4"/>
  </mergeCells>
  <printOptions/>
  <pageMargins left="0.787401575" right="0.787401575" top="0.984251969" bottom="0.984251969" header="0.4921259845" footer="0.4921259845"/>
  <pageSetup fitToHeight="0" fitToWidth="1"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H39"/>
  <sheetViews>
    <sheetView zoomScalePageLayoutView="0" workbookViewId="0" topLeftCell="A1">
      <selection activeCell="A1" sqref="A1:H1"/>
    </sheetView>
  </sheetViews>
  <sheetFormatPr defaultColWidth="11.421875" defaultRowHeight="12.75"/>
  <cols>
    <col min="1" max="1" width="11.7109375" style="0" customWidth="1"/>
    <col min="2" max="2" width="5.57421875" style="0" bestFit="1" customWidth="1"/>
    <col min="3" max="8" width="11.7109375" style="0" customWidth="1"/>
  </cols>
  <sheetData>
    <row r="1" spans="1:8" ht="15.75">
      <c r="A1" s="241" t="s">
        <v>42</v>
      </c>
      <c r="B1" s="242"/>
      <c r="C1" s="242"/>
      <c r="D1" s="242"/>
      <c r="E1" s="242"/>
      <c r="F1" s="242"/>
      <c r="G1" s="242"/>
      <c r="H1" s="242"/>
    </row>
    <row r="2" spans="1:8" ht="15.75">
      <c r="A2" s="241" t="s">
        <v>43</v>
      </c>
      <c r="B2" s="242"/>
      <c r="C2" s="242"/>
      <c r="D2" s="242"/>
      <c r="E2" s="242"/>
      <c r="F2" s="242"/>
      <c r="G2" s="242"/>
      <c r="H2" s="242"/>
    </row>
    <row r="3" spans="1:8" ht="12.75">
      <c r="A3" s="249" t="s">
        <v>270</v>
      </c>
      <c r="B3" s="247"/>
      <c r="C3" s="247"/>
      <c r="D3" s="247"/>
      <c r="E3" s="247"/>
      <c r="F3" s="247"/>
      <c r="G3" s="247"/>
      <c r="H3" s="247"/>
    </row>
    <row r="4" spans="7:8" ht="12.75">
      <c r="G4" s="263" t="s">
        <v>90</v>
      </c>
      <c r="H4" s="242"/>
    </row>
    <row r="5" spans="2:8" ht="12.75">
      <c r="B5" s="65" t="s">
        <v>2</v>
      </c>
      <c r="C5" s="21"/>
      <c r="D5" s="66"/>
      <c r="E5" s="264" t="s">
        <v>13</v>
      </c>
      <c r="F5" s="264"/>
      <c r="G5" s="264"/>
      <c r="H5" s="264"/>
    </row>
    <row r="6" spans="1:8" ht="12.75">
      <c r="A6" s="5"/>
      <c r="C6" s="60" t="s">
        <v>3</v>
      </c>
      <c r="D6" s="60" t="s">
        <v>4</v>
      </c>
      <c r="E6" s="14" t="s">
        <v>14</v>
      </c>
      <c r="F6" s="14" t="s">
        <v>15</v>
      </c>
      <c r="G6" s="14" t="s">
        <v>16</v>
      </c>
      <c r="H6" s="14" t="s">
        <v>17</v>
      </c>
    </row>
    <row r="7" spans="1:8" ht="12.75">
      <c r="A7" s="162" t="s">
        <v>12</v>
      </c>
      <c r="B7" s="103">
        <v>459</v>
      </c>
      <c r="C7" s="40">
        <v>391</v>
      </c>
      <c r="D7" s="40">
        <v>68</v>
      </c>
      <c r="E7" s="28" t="s">
        <v>56</v>
      </c>
      <c r="F7" s="28" t="s">
        <v>56</v>
      </c>
      <c r="G7" s="28" t="s">
        <v>56</v>
      </c>
      <c r="H7" s="28" t="s">
        <v>56</v>
      </c>
    </row>
    <row r="8" spans="1:8" ht="12.75">
      <c r="A8" s="42" t="s">
        <v>77</v>
      </c>
      <c r="B8" s="104">
        <v>611</v>
      </c>
      <c r="C8" s="28">
        <v>479</v>
      </c>
      <c r="D8" s="28">
        <v>132</v>
      </c>
      <c r="E8" s="28">
        <v>218</v>
      </c>
      <c r="F8" s="28">
        <v>197</v>
      </c>
      <c r="G8" s="28">
        <v>140</v>
      </c>
      <c r="H8" s="28">
        <v>56</v>
      </c>
    </row>
    <row r="9" spans="1:8" ht="12.75">
      <c r="A9" s="42" t="s">
        <v>78</v>
      </c>
      <c r="B9" s="104">
        <v>794</v>
      </c>
      <c r="C9" s="28">
        <v>514</v>
      </c>
      <c r="D9" s="28">
        <v>280</v>
      </c>
      <c r="E9" s="28">
        <v>277</v>
      </c>
      <c r="F9" s="28">
        <v>263</v>
      </c>
      <c r="G9" s="28">
        <v>203</v>
      </c>
      <c r="H9" s="28">
        <v>51</v>
      </c>
    </row>
    <row r="10" spans="1:8" ht="13.5" thickBot="1">
      <c r="A10" s="41" t="s">
        <v>79</v>
      </c>
      <c r="B10" s="106">
        <v>917</v>
      </c>
      <c r="C10" s="28">
        <v>556</v>
      </c>
      <c r="D10" s="28">
        <v>361</v>
      </c>
      <c r="E10" s="28">
        <v>319</v>
      </c>
      <c r="F10" s="28">
        <v>293</v>
      </c>
      <c r="G10" s="28">
        <v>230</v>
      </c>
      <c r="H10" s="28">
        <v>75</v>
      </c>
    </row>
    <row r="11" spans="1:8" ht="12.75">
      <c r="A11" s="158" t="s">
        <v>58</v>
      </c>
      <c r="B11" s="159">
        <v>936</v>
      </c>
      <c r="C11" s="160" t="s">
        <v>56</v>
      </c>
      <c r="D11" s="160" t="s">
        <v>56</v>
      </c>
      <c r="E11" s="160">
        <v>309</v>
      </c>
      <c r="F11" s="160">
        <v>310</v>
      </c>
      <c r="G11" s="160">
        <v>231</v>
      </c>
      <c r="H11" s="160">
        <v>86</v>
      </c>
    </row>
    <row r="12" spans="1:8" ht="12.75">
      <c r="A12" s="41" t="s">
        <v>59</v>
      </c>
      <c r="B12" s="106">
        <v>912</v>
      </c>
      <c r="C12" s="28" t="s">
        <v>56</v>
      </c>
      <c r="D12" s="28" t="s">
        <v>56</v>
      </c>
      <c r="E12" s="28">
        <v>281</v>
      </c>
      <c r="F12" s="28">
        <v>298</v>
      </c>
      <c r="G12" s="28">
        <v>258</v>
      </c>
      <c r="H12" s="28">
        <v>75</v>
      </c>
    </row>
    <row r="13" spans="1:8" ht="12.75">
      <c r="A13" s="41" t="s">
        <v>60</v>
      </c>
      <c r="B13" s="106">
        <v>873</v>
      </c>
      <c r="C13" s="28">
        <v>534</v>
      </c>
      <c r="D13" s="28">
        <v>339</v>
      </c>
      <c r="E13" s="28">
        <v>256</v>
      </c>
      <c r="F13" s="28">
        <v>285</v>
      </c>
      <c r="G13" s="28">
        <v>254</v>
      </c>
      <c r="H13" s="28">
        <v>78</v>
      </c>
    </row>
    <row r="14" spans="1:8" ht="12.75">
      <c r="A14" s="41" t="s">
        <v>61</v>
      </c>
      <c r="B14" s="106">
        <v>860</v>
      </c>
      <c r="C14" s="28">
        <v>543</v>
      </c>
      <c r="D14" s="28">
        <v>317</v>
      </c>
      <c r="E14" s="28">
        <v>281</v>
      </c>
      <c r="F14" s="28">
        <v>266</v>
      </c>
      <c r="G14" s="28">
        <v>232</v>
      </c>
      <c r="H14" s="28">
        <v>81</v>
      </c>
    </row>
    <row r="15" spans="1:8" ht="12.75">
      <c r="A15" s="63" t="s">
        <v>62</v>
      </c>
      <c r="B15" s="105">
        <v>845</v>
      </c>
      <c r="C15" s="64">
        <v>544</v>
      </c>
      <c r="D15" s="64">
        <v>301</v>
      </c>
      <c r="E15" s="64">
        <v>266</v>
      </c>
      <c r="F15" s="64">
        <v>274</v>
      </c>
      <c r="G15" s="64">
        <v>231</v>
      </c>
      <c r="H15" s="64">
        <v>74</v>
      </c>
    </row>
    <row r="16" spans="1:8" ht="12.75">
      <c r="A16" s="41" t="s">
        <v>63</v>
      </c>
      <c r="B16" s="106">
        <v>860</v>
      </c>
      <c r="C16" s="28" t="s">
        <v>56</v>
      </c>
      <c r="D16" s="28" t="s">
        <v>56</v>
      </c>
      <c r="E16" s="28">
        <v>279</v>
      </c>
      <c r="F16" s="28">
        <v>273</v>
      </c>
      <c r="G16" s="28">
        <v>238</v>
      </c>
      <c r="H16" s="28">
        <v>70</v>
      </c>
    </row>
    <row r="17" spans="1:8" ht="12.75">
      <c r="A17" s="41" t="s">
        <v>64</v>
      </c>
      <c r="B17" s="106">
        <v>863</v>
      </c>
      <c r="C17" s="28" t="s">
        <v>56</v>
      </c>
      <c r="D17" s="28" t="s">
        <v>56</v>
      </c>
      <c r="E17" s="28">
        <v>267</v>
      </c>
      <c r="F17" s="28">
        <v>291</v>
      </c>
      <c r="G17" s="28">
        <v>224</v>
      </c>
      <c r="H17" s="28">
        <v>81</v>
      </c>
    </row>
    <row r="18" spans="1:8" ht="12.75">
      <c r="A18" s="41" t="s">
        <v>65</v>
      </c>
      <c r="B18" s="106">
        <v>906</v>
      </c>
      <c r="C18" s="28">
        <v>568</v>
      </c>
      <c r="D18" s="28">
        <v>338</v>
      </c>
      <c r="E18" s="28">
        <v>320</v>
      </c>
      <c r="F18" s="28">
        <v>266</v>
      </c>
      <c r="G18" s="28">
        <v>251</v>
      </c>
      <c r="H18" s="28">
        <v>69</v>
      </c>
    </row>
    <row r="19" spans="1:8" ht="12.75">
      <c r="A19" s="41" t="s">
        <v>66</v>
      </c>
      <c r="B19" s="106">
        <v>977</v>
      </c>
      <c r="C19" s="28">
        <v>619</v>
      </c>
      <c r="D19" s="28">
        <v>358</v>
      </c>
      <c r="E19" s="28">
        <v>340</v>
      </c>
      <c r="F19" s="28">
        <v>327</v>
      </c>
      <c r="G19" s="28">
        <v>241</v>
      </c>
      <c r="H19" s="28">
        <v>69</v>
      </c>
    </row>
    <row r="20" spans="1:8" ht="12.75">
      <c r="A20" s="63" t="s">
        <v>67</v>
      </c>
      <c r="B20" s="105">
        <v>990</v>
      </c>
      <c r="C20" s="64">
        <v>635</v>
      </c>
      <c r="D20" s="64">
        <v>355</v>
      </c>
      <c r="E20" s="64">
        <v>313</v>
      </c>
      <c r="F20" s="64">
        <v>315</v>
      </c>
      <c r="G20" s="64">
        <v>287</v>
      </c>
      <c r="H20" s="64">
        <v>75</v>
      </c>
    </row>
    <row r="21" spans="1:8" ht="12.75">
      <c r="A21" s="41" t="s">
        <v>11</v>
      </c>
      <c r="B21" s="106">
        <v>1011</v>
      </c>
      <c r="C21" s="28">
        <v>649</v>
      </c>
      <c r="D21" s="28">
        <v>362</v>
      </c>
      <c r="E21" s="28">
        <v>338</v>
      </c>
      <c r="F21" s="28">
        <v>323</v>
      </c>
      <c r="G21" s="28">
        <v>269</v>
      </c>
      <c r="H21" s="28">
        <v>81</v>
      </c>
    </row>
    <row r="22" spans="1:8" ht="12.75">
      <c r="A22" s="41" t="s">
        <v>68</v>
      </c>
      <c r="B22" s="106">
        <v>1089</v>
      </c>
      <c r="C22" s="28">
        <v>669</v>
      </c>
      <c r="D22" s="28">
        <v>420</v>
      </c>
      <c r="E22" s="28">
        <v>360</v>
      </c>
      <c r="F22" s="28">
        <v>334</v>
      </c>
      <c r="G22" s="28">
        <v>299</v>
      </c>
      <c r="H22" s="28">
        <v>96</v>
      </c>
    </row>
    <row r="23" spans="1:8" ht="12.75">
      <c r="A23" s="41" t="s">
        <v>21</v>
      </c>
      <c r="B23" s="106">
        <v>1097</v>
      </c>
      <c r="C23" s="28">
        <v>687</v>
      </c>
      <c r="D23" s="28">
        <v>410</v>
      </c>
      <c r="E23" s="28">
        <v>339</v>
      </c>
      <c r="F23" s="28">
        <v>342</v>
      </c>
      <c r="G23" s="28">
        <v>332</v>
      </c>
      <c r="H23" s="28">
        <v>84</v>
      </c>
    </row>
    <row r="24" spans="1:8" ht="12.75">
      <c r="A24" s="41" t="s">
        <v>69</v>
      </c>
      <c r="B24" s="106">
        <v>1096</v>
      </c>
      <c r="C24" s="28">
        <v>717</v>
      </c>
      <c r="D24" s="28">
        <v>379</v>
      </c>
      <c r="E24" s="28">
        <v>341</v>
      </c>
      <c r="F24" s="28">
        <v>341</v>
      </c>
      <c r="G24" s="28">
        <v>321</v>
      </c>
      <c r="H24" s="28">
        <v>93</v>
      </c>
    </row>
    <row r="25" spans="1:8" ht="12.75">
      <c r="A25" s="63" t="s">
        <v>70</v>
      </c>
      <c r="B25" s="105">
        <v>1076</v>
      </c>
      <c r="C25" s="64">
        <v>701</v>
      </c>
      <c r="D25" s="64">
        <v>375</v>
      </c>
      <c r="E25" s="64">
        <v>345</v>
      </c>
      <c r="F25" s="64">
        <v>338</v>
      </c>
      <c r="G25" s="64">
        <v>294</v>
      </c>
      <c r="H25" s="64">
        <v>99</v>
      </c>
    </row>
    <row r="26" spans="1:8" ht="12.75">
      <c r="A26" s="41" t="s">
        <v>71</v>
      </c>
      <c r="B26" s="106">
        <v>1138</v>
      </c>
      <c r="C26" s="28">
        <v>750</v>
      </c>
      <c r="D26" s="28">
        <v>388</v>
      </c>
      <c r="E26" s="28">
        <v>346</v>
      </c>
      <c r="F26" s="28">
        <v>355</v>
      </c>
      <c r="G26" s="28">
        <v>333</v>
      </c>
      <c r="H26" s="28">
        <v>104</v>
      </c>
    </row>
    <row r="27" spans="1:8" ht="12.75">
      <c r="A27" s="41" t="s">
        <v>72</v>
      </c>
      <c r="B27" s="106">
        <v>1135</v>
      </c>
      <c r="C27" s="28">
        <v>723</v>
      </c>
      <c r="D27" s="28">
        <v>412</v>
      </c>
      <c r="E27" s="28">
        <v>351</v>
      </c>
      <c r="F27" s="28">
        <v>340</v>
      </c>
      <c r="G27" s="28">
        <v>328</v>
      </c>
      <c r="H27" s="28">
        <v>116</v>
      </c>
    </row>
    <row r="28" spans="1:8" ht="12.75">
      <c r="A28" s="41" t="s">
        <v>73</v>
      </c>
      <c r="B28" s="106">
        <v>1119</v>
      </c>
      <c r="C28" s="28">
        <v>721</v>
      </c>
      <c r="D28" s="28">
        <v>398</v>
      </c>
      <c r="E28" s="28">
        <v>362</v>
      </c>
      <c r="F28" s="28">
        <v>354</v>
      </c>
      <c r="G28" s="28">
        <v>309</v>
      </c>
      <c r="H28" s="28">
        <v>94</v>
      </c>
    </row>
    <row r="29" spans="1:8" ht="12.75">
      <c r="A29" s="41" t="s">
        <v>74</v>
      </c>
      <c r="B29" s="106">
        <v>1180</v>
      </c>
      <c r="C29" s="28">
        <v>735</v>
      </c>
      <c r="D29" s="28">
        <v>445</v>
      </c>
      <c r="E29" s="28">
        <v>408</v>
      </c>
      <c r="F29" s="28">
        <v>348</v>
      </c>
      <c r="G29" s="28">
        <v>325</v>
      </c>
      <c r="H29" s="28">
        <v>99</v>
      </c>
    </row>
    <row r="30" spans="1:8" ht="12.75">
      <c r="A30" s="63" t="s">
        <v>5</v>
      </c>
      <c r="B30" s="105">
        <v>1187</v>
      </c>
      <c r="C30" s="64">
        <v>749</v>
      </c>
      <c r="D30" s="64">
        <v>438</v>
      </c>
      <c r="E30" s="64">
        <v>362</v>
      </c>
      <c r="F30" s="64">
        <v>391</v>
      </c>
      <c r="G30" s="64">
        <v>335</v>
      </c>
      <c r="H30" s="64">
        <v>99</v>
      </c>
    </row>
    <row r="31" spans="1:8" ht="12.75">
      <c r="A31" s="163" t="s">
        <v>75</v>
      </c>
      <c r="B31" s="164">
        <v>1203</v>
      </c>
      <c r="C31" s="165">
        <v>760</v>
      </c>
      <c r="D31" s="165">
        <v>443</v>
      </c>
      <c r="E31" s="165">
        <v>377</v>
      </c>
      <c r="F31" s="165">
        <v>345</v>
      </c>
      <c r="G31" s="165">
        <v>367</v>
      </c>
      <c r="H31" s="165">
        <v>114</v>
      </c>
    </row>
    <row r="32" spans="1:8" ht="12.75">
      <c r="A32" s="69" t="s">
        <v>156</v>
      </c>
      <c r="B32" s="135">
        <v>1176</v>
      </c>
      <c r="C32" s="96">
        <v>747</v>
      </c>
      <c r="D32" s="96">
        <v>429</v>
      </c>
      <c r="E32" s="96">
        <v>370</v>
      </c>
      <c r="F32" s="96">
        <v>360</v>
      </c>
      <c r="G32" s="96">
        <v>321</v>
      </c>
      <c r="H32" s="96">
        <v>125</v>
      </c>
    </row>
    <row r="33" spans="1:8" ht="12.75">
      <c r="A33" s="140" t="s">
        <v>194</v>
      </c>
      <c r="B33" s="135">
        <v>1190</v>
      </c>
      <c r="C33" s="96">
        <v>755</v>
      </c>
      <c r="D33" s="96">
        <v>435</v>
      </c>
      <c r="E33" s="96">
        <v>389</v>
      </c>
      <c r="F33" s="96">
        <v>375</v>
      </c>
      <c r="G33" s="96">
        <v>320</v>
      </c>
      <c r="H33" s="96">
        <v>106</v>
      </c>
    </row>
    <row r="34" spans="1:8" ht="12.75">
      <c r="A34" s="69" t="s">
        <v>203</v>
      </c>
      <c r="B34" s="135">
        <v>1195</v>
      </c>
      <c r="C34" s="5">
        <v>761</v>
      </c>
      <c r="D34" s="5">
        <v>434</v>
      </c>
      <c r="E34" s="5">
        <v>372</v>
      </c>
      <c r="F34" s="5">
        <v>381</v>
      </c>
      <c r="G34" s="5">
        <v>343</v>
      </c>
      <c r="H34" s="5">
        <v>99</v>
      </c>
    </row>
    <row r="35" spans="1:8" ht="12.75">
      <c r="A35" s="63" t="s">
        <v>218</v>
      </c>
      <c r="B35" s="166">
        <v>1183</v>
      </c>
      <c r="C35" s="64">
        <v>755</v>
      </c>
      <c r="D35" s="64">
        <v>428</v>
      </c>
      <c r="E35" s="64">
        <v>355</v>
      </c>
      <c r="F35" s="64">
        <v>377</v>
      </c>
      <c r="G35" s="64">
        <v>340</v>
      </c>
      <c r="H35" s="64">
        <v>111</v>
      </c>
    </row>
    <row r="36" spans="1:8" ht="12.75">
      <c r="A36" s="45" t="s">
        <v>234</v>
      </c>
      <c r="B36" s="135">
        <v>1151</v>
      </c>
      <c r="C36" s="95">
        <v>734</v>
      </c>
      <c r="D36" s="95">
        <v>417</v>
      </c>
      <c r="E36" s="95">
        <v>334</v>
      </c>
      <c r="F36" s="95">
        <v>357</v>
      </c>
      <c r="G36" s="95">
        <v>347</v>
      </c>
      <c r="H36" s="95">
        <v>113</v>
      </c>
    </row>
    <row r="37" spans="1:8" ht="12.75">
      <c r="A37" s="204" t="s">
        <v>283</v>
      </c>
      <c r="B37" s="135">
        <v>1120</v>
      </c>
      <c r="C37">
        <v>697</v>
      </c>
      <c r="D37">
        <v>423</v>
      </c>
      <c r="E37">
        <v>351</v>
      </c>
      <c r="F37">
        <v>327</v>
      </c>
      <c r="G37">
        <v>334</v>
      </c>
      <c r="H37">
        <v>108</v>
      </c>
    </row>
    <row r="39" ht="12.75">
      <c r="B39" s="36"/>
    </row>
  </sheetData>
  <sheetProtection/>
  <mergeCells count="5">
    <mergeCell ref="E5:H5"/>
    <mergeCell ref="A2:H2"/>
    <mergeCell ref="A1:H1"/>
    <mergeCell ref="G4:H4"/>
    <mergeCell ref="A3:H3"/>
  </mergeCells>
  <printOptions/>
  <pageMargins left="0.787401575" right="0.787401575" top="0.984251969" bottom="0.984251969" header="0.4921259845" footer="0.4921259845"/>
  <pageSetup fitToHeight="0" fitToWidth="1"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L18"/>
  <sheetViews>
    <sheetView zoomScalePageLayoutView="0" workbookViewId="0" topLeftCell="A1">
      <selection activeCell="A1" sqref="A1:L1"/>
    </sheetView>
  </sheetViews>
  <sheetFormatPr defaultColWidth="11.421875" defaultRowHeight="12.75"/>
  <cols>
    <col min="1" max="1" width="9.7109375" style="0" customWidth="1"/>
    <col min="2" max="2" width="5.57421875" style="0" bestFit="1" customWidth="1"/>
    <col min="3" max="4" width="9.7109375" style="0" customWidth="1"/>
    <col min="5" max="5" width="5.7109375" style="0" customWidth="1"/>
    <col min="6" max="6" width="5.57421875" style="0" bestFit="1" customWidth="1"/>
    <col min="7" max="8" width="9.7109375" style="0" customWidth="1"/>
    <col min="9" max="9" width="5.7109375" style="0" customWidth="1"/>
    <col min="10" max="10" width="5.57421875" style="0" bestFit="1" customWidth="1"/>
    <col min="11" max="12" width="9.7109375" style="0" customWidth="1"/>
  </cols>
  <sheetData>
    <row r="1" spans="1:12" ht="15.75">
      <c r="A1" s="241" t="s">
        <v>23</v>
      </c>
      <c r="B1" s="241"/>
      <c r="C1" s="241"/>
      <c r="D1" s="241"/>
      <c r="E1" s="241"/>
      <c r="F1" s="242"/>
      <c r="G1" s="242"/>
      <c r="H1" s="242"/>
      <c r="I1" s="242"/>
      <c r="J1" s="242"/>
      <c r="K1" s="242"/>
      <c r="L1" s="242"/>
    </row>
    <row r="2" spans="1:12" ht="15.75">
      <c r="A2" s="241" t="s">
        <v>290</v>
      </c>
      <c r="B2" s="241"/>
      <c r="C2" s="241"/>
      <c r="D2" s="241"/>
      <c r="E2" s="241"/>
      <c r="F2" s="242"/>
      <c r="G2" s="242"/>
      <c r="H2" s="242"/>
      <c r="I2" s="242"/>
      <c r="J2" s="242"/>
      <c r="K2" s="242"/>
      <c r="L2" s="242"/>
    </row>
    <row r="3" spans="1:12" ht="12.75">
      <c r="A3" s="249" t="s">
        <v>269</v>
      </c>
      <c r="B3" s="250"/>
      <c r="C3" s="250"/>
      <c r="D3" s="250"/>
      <c r="E3" s="250"/>
      <c r="F3" s="250"/>
      <c r="G3" s="250"/>
      <c r="H3" s="250"/>
      <c r="I3" s="250"/>
      <c r="J3" s="250"/>
      <c r="K3" s="250"/>
      <c r="L3" s="250"/>
    </row>
    <row r="4" spans="11:12" ht="12.75">
      <c r="K4" s="263" t="s">
        <v>91</v>
      </c>
      <c r="L4" s="242"/>
    </row>
    <row r="5" spans="2:12" ht="12.75">
      <c r="B5" s="265" t="s">
        <v>0</v>
      </c>
      <c r="C5" s="265"/>
      <c r="D5" s="265"/>
      <c r="E5" s="67"/>
      <c r="F5" s="265" t="s">
        <v>158</v>
      </c>
      <c r="G5" s="265"/>
      <c r="H5" s="265"/>
      <c r="I5" s="67"/>
      <c r="J5" s="265" t="s">
        <v>159</v>
      </c>
      <c r="K5" s="265"/>
      <c r="L5" s="265"/>
    </row>
    <row r="6" spans="1:12" ht="12.75">
      <c r="A6" s="5"/>
      <c r="B6" s="2" t="s">
        <v>2</v>
      </c>
      <c r="C6" s="2" t="s">
        <v>3</v>
      </c>
      <c r="D6" s="2" t="s">
        <v>4</v>
      </c>
      <c r="E6" s="2"/>
      <c r="F6" s="2" t="s">
        <v>2</v>
      </c>
      <c r="G6" s="2" t="s">
        <v>3</v>
      </c>
      <c r="H6" s="2" t="s">
        <v>4</v>
      </c>
      <c r="I6" s="2"/>
      <c r="J6" s="43" t="s">
        <v>2</v>
      </c>
      <c r="K6" s="2" t="s">
        <v>3</v>
      </c>
      <c r="L6" s="2" t="s">
        <v>4</v>
      </c>
    </row>
    <row r="7" spans="1:12" ht="12.75">
      <c r="A7" s="5" t="s">
        <v>71</v>
      </c>
      <c r="B7" s="15">
        <f aca="true" t="shared" si="0" ref="B7:D12">SUM(J7,F7)</f>
        <v>110</v>
      </c>
      <c r="C7" s="19">
        <f t="shared" si="0"/>
        <v>65</v>
      </c>
      <c r="D7" s="19">
        <f t="shared" si="0"/>
        <v>45</v>
      </c>
      <c r="E7" s="19"/>
      <c r="F7" s="15">
        <v>70</v>
      </c>
      <c r="G7" s="4">
        <v>36</v>
      </c>
      <c r="H7" s="4">
        <v>34</v>
      </c>
      <c r="I7" s="4"/>
      <c r="J7" s="15">
        <v>40</v>
      </c>
      <c r="K7" s="4">
        <v>29</v>
      </c>
      <c r="L7" s="4">
        <v>11</v>
      </c>
    </row>
    <row r="8" spans="1:12" ht="12.75">
      <c r="A8" t="s">
        <v>72</v>
      </c>
      <c r="B8" s="18">
        <f t="shared" si="0"/>
        <v>111</v>
      </c>
      <c r="C8" s="36">
        <f t="shared" si="0"/>
        <v>60</v>
      </c>
      <c r="D8" s="36">
        <f t="shared" si="0"/>
        <v>51</v>
      </c>
      <c r="E8" s="36"/>
      <c r="F8" s="6">
        <v>57</v>
      </c>
      <c r="G8">
        <v>30</v>
      </c>
      <c r="H8">
        <v>27</v>
      </c>
      <c r="J8" s="6">
        <v>54</v>
      </c>
      <c r="K8" s="5">
        <v>30</v>
      </c>
      <c r="L8">
        <v>24</v>
      </c>
    </row>
    <row r="9" spans="1:12" ht="12.75">
      <c r="A9" t="s">
        <v>73</v>
      </c>
      <c r="B9" s="18">
        <f t="shared" si="0"/>
        <v>112</v>
      </c>
      <c r="C9" s="36">
        <f t="shared" si="0"/>
        <v>69</v>
      </c>
      <c r="D9" s="36">
        <f t="shared" si="0"/>
        <v>43</v>
      </c>
      <c r="E9" s="36"/>
      <c r="F9" s="6">
        <v>54</v>
      </c>
      <c r="G9">
        <v>36</v>
      </c>
      <c r="H9">
        <v>18</v>
      </c>
      <c r="J9" s="6">
        <v>58</v>
      </c>
      <c r="K9" s="5">
        <v>33</v>
      </c>
      <c r="L9">
        <v>25</v>
      </c>
    </row>
    <row r="10" spans="1:12" ht="12.75">
      <c r="A10" t="s">
        <v>74</v>
      </c>
      <c r="B10" s="18">
        <f t="shared" si="0"/>
        <v>82</v>
      </c>
      <c r="C10" s="36">
        <f t="shared" si="0"/>
        <v>56</v>
      </c>
      <c r="D10" s="36">
        <f t="shared" si="0"/>
        <v>26</v>
      </c>
      <c r="E10" s="36"/>
      <c r="F10" s="6">
        <v>69</v>
      </c>
      <c r="G10">
        <v>44</v>
      </c>
      <c r="H10">
        <v>25</v>
      </c>
      <c r="J10" s="6">
        <v>13</v>
      </c>
      <c r="K10" s="5">
        <v>12</v>
      </c>
      <c r="L10">
        <v>1</v>
      </c>
    </row>
    <row r="11" spans="1:12" ht="12.75">
      <c r="A11" t="s">
        <v>5</v>
      </c>
      <c r="B11" s="18">
        <f t="shared" si="0"/>
        <v>129</v>
      </c>
      <c r="C11" s="36">
        <f t="shared" si="0"/>
        <v>89</v>
      </c>
      <c r="D11" s="36">
        <f t="shared" si="0"/>
        <v>40</v>
      </c>
      <c r="E11" s="36"/>
      <c r="F11" s="6">
        <v>61</v>
      </c>
      <c r="G11">
        <v>40</v>
      </c>
      <c r="H11">
        <v>21</v>
      </c>
      <c r="J11" s="6">
        <v>68</v>
      </c>
      <c r="K11" s="5">
        <v>49</v>
      </c>
      <c r="L11" s="36">
        <v>19</v>
      </c>
    </row>
    <row r="12" spans="1:12" ht="12.75">
      <c r="A12" t="s">
        <v>75</v>
      </c>
      <c r="B12" s="18">
        <f t="shared" si="0"/>
        <v>105</v>
      </c>
      <c r="C12" s="36">
        <f t="shared" si="0"/>
        <v>62</v>
      </c>
      <c r="D12" s="36">
        <f t="shared" si="0"/>
        <v>43</v>
      </c>
      <c r="E12" s="36"/>
      <c r="F12" s="6">
        <v>84</v>
      </c>
      <c r="G12">
        <v>57</v>
      </c>
      <c r="H12">
        <v>27</v>
      </c>
      <c r="J12" s="6">
        <v>21</v>
      </c>
      <c r="K12" s="5">
        <v>5</v>
      </c>
      <c r="L12" s="36">
        <v>16</v>
      </c>
    </row>
    <row r="13" spans="1:12" ht="12.75">
      <c r="A13" t="s">
        <v>156</v>
      </c>
      <c r="B13" s="18">
        <v>70</v>
      </c>
      <c r="C13" s="36">
        <v>37</v>
      </c>
      <c r="D13" s="36">
        <v>33</v>
      </c>
      <c r="E13" s="36"/>
      <c r="F13" s="6">
        <v>56</v>
      </c>
      <c r="G13" s="36">
        <v>33</v>
      </c>
      <c r="H13" s="36">
        <v>23</v>
      </c>
      <c r="J13" s="6">
        <v>14</v>
      </c>
      <c r="K13" s="36">
        <v>4</v>
      </c>
      <c r="L13" s="36">
        <v>10</v>
      </c>
    </row>
    <row r="14" spans="1:12" ht="12.75">
      <c r="A14" s="45" t="s">
        <v>194</v>
      </c>
      <c r="B14" s="18">
        <v>66</v>
      </c>
      <c r="C14">
        <v>35</v>
      </c>
      <c r="D14">
        <v>31</v>
      </c>
      <c r="F14" s="6">
        <v>52</v>
      </c>
      <c r="G14" s="36">
        <v>30</v>
      </c>
      <c r="H14" s="36">
        <v>22</v>
      </c>
      <c r="J14" s="6">
        <v>14</v>
      </c>
      <c r="K14" s="36">
        <v>5</v>
      </c>
      <c r="L14" s="36">
        <v>9</v>
      </c>
    </row>
    <row r="15" spans="1:12" ht="12.75">
      <c r="A15" s="45" t="s">
        <v>203</v>
      </c>
      <c r="B15" s="18">
        <f>F15+J15</f>
        <v>90</v>
      </c>
      <c r="C15">
        <f>G15+K15</f>
        <v>51</v>
      </c>
      <c r="D15">
        <f>H15+L15</f>
        <v>39</v>
      </c>
      <c r="F15" s="6">
        <v>74</v>
      </c>
      <c r="G15" s="36">
        <v>44</v>
      </c>
      <c r="H15" s="36">
        <v>30</v>
      </c>
      <c r="J15" s="6">
        <v>16</v>
      </c>
      <c r="K15" s="36">
        <v>7</v>
      </c>
      <c r="L15" s="36">
        <v>9</v>
      </c>
    </row>
    <row r="16" spans="1:12" ht="12.75">
      <c r="A16" s="45" t="s">
        <v>218</v>
      </c>
      <c r="B16" s="18">
        <v>95</v>
      </c>
      <c r="C16">
        <v>51</v>
      </c>
      <c r="D16">
        <v>44</v>
      </c>
      <c r="F16" s="6">
        <v>79</v>
      </c>
      <c r="G16" s="36">
        <v>46</v>
      </c>
      <c r="H16" s="36">
        <v>33</v>
      </c>
      <c r="J16" s="6">
        <v>16</v>
      </c>
      <c r="K16" s="36">
        <v>5</v>
      </c>
      <c r="L16" s="36">
        <v>11</v>
      </c>
    </row>
    <row r="17" spans="1:12" ht="12.75">
      <c r="A17" s="45" t="s">
        <v>234</v>
      </c>
      <c r="B17" s="18">
        <v>90</v>
      </c>
      <c r="C17">
        <v>53</v>
      </c>
      <c r="D17">
        <v>37</v>
      </c>
      <c r="F17" s="6">
        <v>74</v>
      </c>
      <c r="G17" s="36">
        <v>48</v>
      </c>
      <c r="H17" s="36">
        <v>26</v>
      </c>
      <c r="J17" s="6">
        <v>16</v>
      </c>
      <c r="K17" s="36">
        <v>5</v>
      </c>
      <c r="L17" s="36">
        <v>11</v>
      </c>
    </row>
    <row r="18" spans="1:12" ht="12.75">
      <c r="A18" s="45" t="s">
        <v>283</v>
      </c>
      <c r="B18" s="18">
        <v>87</v>
      </c>
      <c r="C18">
        <v>60</v>
      </c>
      <c r="D18">
        <v>27</v>
      </c>
      <c r="F18" s="6">
        <v>79</v>
      </c>
      <c r="G18">
        <v>57</v>
      </c>
      <c r="H18">
        <v>22</v>
      </c>
      <c r="J18" s="6">
        <v>8</v>
      </c>
      <c r="K18">
        <v>3</v>
      </c>
      <c r="L18">
        <v>5</v>
      </c>
    </row>
  </sheetData>
  <sheetProtection/>
  <mergeCells count="7">
    <mergeCell ref="A1:L1"/>
    <mergeCell ref="A2:L2"/>
    <mergeCell ref="F5:H5"/>
    <mergeCell ref="J5:L5"/>
    <mergeCell ref="K4:L4"/>
    <mergeCell ref="B5:D5"/>
    <mergeCell ref="A3:L3"/>
  </mergeCells>
  <printOptions/>
  <pageMargins left="0.787401575" right="0.787401575" top="0.984251969" bottom="0.984251969" header="0.4921259845" footer="0.4921259845"/>
  <pageSetup fitToHeight="0" fitToWidth="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S22"/>
  <sheetViews>
    <sheetView zoomScalePageLayoutView="0" workbookViewId="0" topLeftCell="A1">
      <selection activeCell="A1" sqref="A1:S1"/>
    </sheetView>
  </sheetViews>
  <sheetFormatPr defaultColWidth="11.421875" defaultRowHeight="12.75"/>
  <cols>
    <col min="1" max="1" width="7.28125" style="0" customWidth="1"/>
    <col min="2" max="2" width="5.7109375" style="0" customWidth="1"/>
    <col min="3" max="3" width="4.8515625" style="0" customWidth="1"/>
    <col min="4" max="4" width="3.7109375" style="0" customWidth="1"/>
    <col min="5" max="5" width="5.7109375" style="0" customWidth="1"/>
    <col min="6" max="6" width="3.7109375" style="5" customWidth="1"/>
    <col min="7" max="7" width="3.7109375" style="0" customWidth="1"/>
    <col min="8" max="8" width="5.7109375" style="0" customWidth="1"/>
    <col min="9" max="10" width="3.7109375" style="0" customWidth="1"/>
    <col min="11" max="11" width="5.7109375" style="0" customWidth="1"/>
    <col min="12" max="12" width="5.00390625" style="0" customWidth="1"/>
    <col min="13" max="13" width="5.140625" style="0" customWidth="1"/>
    <col min="14" max="14" width="5.7109375" style="0" customWidth="1"/>
    <col min="15" max="16" width="3.7109375" style="0" customWidth="1"/>
    <col min="17" max="17" width="5.7109375" style="0" customWidth="1"/>
    <col min="18" max="19" width="3.7109375" style="0" customWidth="1"/>
  </cols>
  <sheetData>
    <row r="1" spans="1:19" ht="15.75">
      <c r="A1" s="241" t="s">
        <v>281</v>
      </c>
      <c r="B1" s="241"/>
      <c r="C1" s="241"/>
      <c r="D1" s="241"/>
      <c r="E1" s="241"/>
      <c r="F1" s="242"/>
      <c r="G1" s="242"/>
      <c r="H1" s="242"/>
      <c r="I1" s="242"/>
      <c r="J1" s="242"/>
      <c r="K1" s="242"/>
      <c r="L1" s="242"/>
      <c r="M1" s="242"/>
      <c r="N1" s="242"/>
      <c r="O1" s="242"/>
      <c r="P1" s="242"/>
      <c r="Q1" s="242"/>
      <c r="R1" s="242"/>
      <c r="S1" s="242"/>
    </row>
    <row r="2" spans="1:19" ht="12.75">
      <c r="A2" s="249" t="s">
        <v>269</v>
      </c>
      <c r="B2" s="250"/>
      <c r="C2" s="250"/>
      <c r="D2" s="250"/>
      <c r="E2" s="250"/>
      <c r="F2" s="250"/>
      <c r="G2" s="250"/>
      <c r="H2" s="250"/>
      <c r="I2" s="250"/>
      <c r="J2" s="250"/>
      <c r="K2" s="250"/>
      <c r="L2" s="250"/>
      <c r="M2" s="250"/>
      <c r="N2" s="250"/>
      <c r="O2" s="250"/>
      <c r="P2" s="250"/>
      <c r="Q2" s="250"/>
      <c r="R2" s="250"/>
      <c r="S2" s="250"/>
    </row>
    <row r="3" spans="6:19" ht="12.75">
      <c r="F3" s="263"/>
      <c r="G3" s="263"/>
      <c r="H3" s="263"/>
      <c r="I3" s="263"/>
      <c r="J3" s="263"/>
      <c r="K3" s="242"/>
      <c r="Q3" s="263" t="s">
        <v>92</v>
      </c>
      <c r="R3" s="263"/>
      <c r="S3" s="242"/>
    </row>
    <row r="4" spans="2:19" ht="12.75">
      <c r="B4" s="265" t="s">
        <v>0</v>
      </c>
      <c r="C4" s="265"/>
      <c r="D4" s="265"/>
      <c r="E4" s="265" t="s">
        <v>219</v>
      </c>
      <c r="F4" s="265"/>
      <c r="G4" s="265"/>
      <c r="H4" s="265" t="s">
        <v>204</v>
      </c>
      <c r="I4" s="265"/>
      <c r="J4" s="265"/>
      <c r="K4" s="265" t="s">
        <v>150</v>
      </c>
      <c r="L4" s="265"/>
      <c r="M4" s="265"/>
      <c r="N4" s="265" t="s">
        <v>220</v>
      </c>
      <c r="O4" s="265"/>
      <c r="P4" s="265"/>
      <c r="Q4" s="265" t="s">
        <v>151</v>
      </c>
      <c r="R4" s="265"/>
      <c r="S4" s="265"/>
    </row>
    <row r="5" spans="1:19" ht="12.75">
      <c r="A5" s="5"/>
      <c r="B5" s="97" t="s">
        <v>2</v>
      </c>
      <c r="C5" s="97" t="s">
        <v>24</v>
      </c>
      <c r="D5" s="97" t="s">
        <v>25</v>
      </c>
      <c r="E5" s="97" t="s">
        <v>2</v>
      </c>
      <c r="F5" s="97" t="s">
        <v>24</v>
      </c>
      <c r="G5" s="97" t="s">
        <v>25</v>
      </c>
      <c r="H5" s="97" t="s">
        <v>2</v>
      </c>
      <c r="I5" s="97" t="s">
        <v>24</v>
      </c>
      <c r="J5" s="97" t="s">
        <v>25</v>
      </c>
      <c r="K5" s="97" t="s">
        <v>2</v>
      </c>
      <c r="L5" s="97" t="s">
        <v>24</v>
      </c>
      <c r="M5" s="97" t="s">
        <v>25</v>
      </c>
      <c r="N5" s="97" t="s">
        <v>2</v>
      </c>
      <c r="O5" s="97" t="s">
        <v>24</v>
      </c>
      <c r="P5" s="97" t="s">
        <v>25</v>
      </c>
      <c r="Q5" s="97" t="s">
        <v>2</v>
      </c>
      <c r="R5" s="97" t="s">
        <v>24</v>
      </c>
      <c r="S5" s="97" t="s">
        <v>25</v>
      </c>
    </row>
    <row r="6" spans="1:19" ht="12.75">
      <c r="A6" s="4" t="s">
        <v>71</v>
      </c>
      <c r="B6" s="18">
        <v>138</v>
      </c>
      <c r="C6" s="36">
        <v>90</v>
      </c>
      <c r="D6" s="36">
        <v>48</v>
      </c>
      <c r="E6" s="95">
        <v>46</v>
      </c>
      <c r="F6" s="95">
        <v>18</v>
      </c>
      <c r="G6" s="147">
        <v>28</v>
      </c>
      <c r="H6" s="150" t="s">
        <v>84</v>
      </c>
      <c r="I6" s="150" t="s">
        <v>84</v>
      </c>
      <c r="J6" s="150" t="s">
        <v>84</v>
      </c>
      <c r="K6" s="96">
        <v>22</v>
      </c>
      <c r="L6" s="95">
        <v>20</v>
      </c>
      <c r="M6" s="95">
        <v>2</v>
      </c>
      <c r="N6" s="95">
        <v>44</v>
      </c>
      <c r="O6" s="95">
        <v>40</v>
      </c>
      <c r="P6" s="28">
        <v>4</v>
      </c>
      <c r="Q6" s="28">
        <v>26</v>
      </c>
      <c r="R6" s="28">
        <v>12</v>
      </c>
      <c r="S6" s="28">
        <v>14</v>
      </c>
    </row>
    <row r="7" spans="1:19" ht="12.75">
      <c r="A7" t="s">
        <v>72</v>
      </c>
      <c r="B7" s="18">
        <v>120</v>
      </c>
      <c r="C7" s="36">
        <v>78</v>
      </c>
      <c r="D7" s="36">
        <v>42</v>
      </c>
      <c r="E7" s="36">
        <v>43</v>
      </c>
      <c r="F7" s="36">
        <v>16</v>
      </c>
      <c r="G7" s="9">
        <v>27</v>
      </c>
      <c r="H7" s="150" t="s">
        <v>84</v>
      </c>
      <c r="I7" s="150" t="s">
        <v>84</v>
      </c>
      <c r="J7" s="150" t="s">
        <v>84</v>
      </c>
      <c r="K7" s="28">
        <v>18</v>
      </c>
      <c r="L7" s="28">
        <v>17</v>
      </c>
      <c r="M7" s="28">
        <v>1</v>
      </c>
      <c r="N7" s="28">
        <v>35</v>
      </c>
      <c r="O7" s="28">
        <v>30</v>
      </c>
      <c r="P7" s="28">
        <v>5</v>
      </c>
      <c r="Q7" s="28">
        <v>24</v>
      </c>
      <c r="R7" s="28">
        <v>15</v>
      </c>
      <c r="S7">
        <v>9</v>
      </c>
    </row>
    <row r="8" spans="1:19" ht="12.75">
      <c r="A8" t="s">
        <v>73</v>
      </c>
      <c r="B8" s="18">
        <v>124</v>
      </c>
      <c r="C8" s="36">
        <v>84</v>
      </c>
      <c r="D8" s="36">
        <v>40</v>
      </c>
      <c r="E8" s="36">
        <v>38</v>
      </c>
      <c r="F8" s="36">
        <v>20</v>
      </c>
      <c r="G8" s="9">
        <v>18</v>
      </c>
      <c r="H8" s="150" t="s">
        <v>84</v>
      </c>
      <c r="I8" s="150" t="s">
        <v>84</v>
      </c>
      <c r="J8" s="150" t="s">
        <v>84</v>
      </c>
      <c r="K8" s="28">
        <v>11</v>
      </c>
      <c r="L8" s="28">
        <v>11</v>
      </c>
      <c r="M8" s="150" t="s">
        <v>84</v>
      </c>
      <c r="N8" s="28">
        <v>40</v>
      </c>
      <c r="O8" s="28">
        <v>35</v>
      </c>
      <c r="P8" s="28">
        <v>5</v>
      </c>
      <c r="Q8" s="28">
        <v>35</v>
      </c>
      <c r="R8" s="28">
        <v>18</v>
      </c>
      <c r="S8">
        <v>17</v>
      </c>
    </row>
    <row r="9" spans="1:19" ht="12.75">
      <c r="A9" t="s">
        <v>74</v>
      </c>
      <c r="B9" s="18">
        <v>146</v>
      </c>
      <c r="C9" s="36">
        <v>94</v>
      </c>
      <c r="D9" s="36">
        <v>52</v>
      </c>
      <c r="E9" s="36">
        <v>36</v>
      </c>
      <c r="F9" s="36">
        <v>17</v>
      </c>
      <c r="G9" s="9">
        <v>19</v>
      </c>
      <c r="H9" s="28">
        <v>13</v>
      </c>
      <c r="I9" s="28">
        <v>3</v>
      </c>
      <c r="J9" s="28">
        <v>10</v>
      </c>
      <c r="K9" s="28">
        <v>13</v>
      </c>
      <c r="L9" s="28">
        <v>13</v>
      </c>
      <c r="M9" s="150" t="s">
        <v>84</v>
      </c>
      <c r="N9" s="28">
        <v>39</v>
      </c>
      <c r="O9" s="28">
        <v>36</v>
      </c>
      <c r="P9" s="28">
        <v>3</v>
      </c>
      <c r="Q9" s="28">
        <v>45</v>
      </c>
      <c r="R9" s="28">
        <v>25</v>
      </c>
      <c r="S9">
        <v>20</v>
      </c>
    </row>
    <row r="10" spans="1:19" ht="12.75">
      <c r="A10" t="s">
        <v>5</v>
      </c>
      <c r="B10" s="18">
        <v>141</v>
      </c>
      <c r="C10" s="36">
        <v>88</v>
      </c>
      <c r="D10" s="36">
        <v>53</v>
      </c>
      <c r="E10" s="36">
        <v>24</v>
      </c>
      <c r="F10" s="36">
        <v>10</v>
      </c>
      <c r="G10" s="9">
        <v>14</v>
      </c>
      <c r="H10" s="28">
        <v>25</v>
      </c>
      <c r="I10" s="28">
        <v>2</v>
      </c>
      <c r="J10" s="28">
        <v>23</v>
      </c>
      <c r="K10" s="28">
        <v>17</v>
      </c>
      <c r="L10" s="28">
        <v>17</v>
      </c>
      <c r="M10" s="150" t="s">
        <v>84</v>
      </c>
      <c r="N10" s="28">
        <v>38</v>
      </c>
      <c r="O10" s="28">
        <v>34</v>
      </c>
      <c r="P10" s="28">
        <v>4</v>
      </c>
      <c r="Q10" s="28">
        <v>37</v>
      </c>
      <c r="R10" s="28">
        <v>25</v>
      </c>
      <c r="S10">
        <v>12</v>
      </c>
    </row>
    <row r="11" spans="1:19" ht="12.75">
      <c r="A11" t="s">
        <v>75</v>
      </c>
      <c r="B11" s="18">
        <f>SUM(E11,K11,N11,Q11,H11)</f>
        <v>163</v>
      </c>
      <c r="C11" s="36">
        <f>SUM(F11,L11,O11,R11,I11)</f>
        <v>109</v>
      </c>
      <c r="D11" s="36">
        <f>SUM(G11,M11,P11,S11,J11)</f>
        <v>54</v>
      </c>
      <c r="E11" s="36">
        <v>17</v>
      </c>
      <c r="F11" s="36">
        <v>7</v>
      </c>
      <c r="G11" s="9">
        <v>10</v>
      </c>
      <c r="H11" s="28">
        <v>33</v>
      </c>
      <c r="I11" s="28">
        <v>9</v>
      </c>
      <c r="J11" s="28">
        <v>24</v>
      </c>
      <c r="K11" s="28">
        <v>19</v>
      </c>
      <c r="L11" s="28">
        <v>18</v>
      </c>
      <c r="M11" s="28">
        <v>1</v>
      </c>
      <c r="N11" s="28">
        <v>51</v>
      </c>
      <c r="O11" s="28">
        <v>47</v>
      </c>
      <c r="P11" s="28">
        <v>4</v>
      </c>
      <c r="Q11" s="28">
        <v>43</v>
      </c>
      <c r="R11" s="28">
        <v>28</v>
      </c>
      <c r="S11">
        <v>15</v>
      </c>
    </row>
    <row r="12" spans="1:19" ht="12.75">
      <c r="A12" t="s">
        <v>156</v>
      </c>
      <c r="B12" s="18">
        <v>130</v>
      </c>
      <c r="C12" s="36">
        <v>85</v>
      </c>
      <c r="D12" s="36">
        <v>45</v>
      </c>
      <c r="E12" s="36">
        <v>19</v>
      </c>
      <c r="F12" s="36">
        <v>8</v>
      </c>
      <c r="G12" s="148">
        <v>11</v>
      </c>
      <c r="H12" s="28">
        <v>26</v>
      </c>
      <c r="I12" s="28">
        <v>9</v>
      </c>
      <c r="J12" s="28">
        <v>17</v>
      </c>
      <c r="K12" s="28">
        <v>14</v>
      </c>
      <c r="L12" s="28">
        <v>13</v>
      </c>
      <c r="M12" s="28">
        <v>1</v>
      </c>
      <c r="N12" s="28">
        <v>40</v>
      </c>
      <c r="O12" s="28">
        <v>37</v>
      </c>
      <c r="P12" s="28">
        <v>3</v>
      </c>
      <c r="Q12" s="28">
        <v>31</v>
      </c>
      <c r="R12" s="28">
        <v>18</v>
      </c>
      <c r="S12" s="28">
        <v>13</v>
      </c>
    </row>
    <row r="13" spans="1:19" ht="12.75">
      <c r="A13" s="45" t="s">
        <v>194</v>
      </c>
      <c r="B13" s="18">
        <v>143</v>
      </c>
      <c r="C13" s="36">
        <v>102</v>
      </c>
      <c r="D13" s="36">
        <v>41</v>
      </c>
      <c r="E13" s="36">
        <v>16</v>
      </c>
      <c r="F13" s="36">
        <v>6</v>
      </c>
      <c r="G13" s="148">
        <v>10</v>
      </c>
      <c r="H13" s="28">
        <v>17</v>
      </c>
      <c r="I13" s="28">
        <v>8</v>
      </c>
      <c r="J13" s="28">
        <v>9</v>
      </c>
      <c r="K13" s="28">
        <v>4</v>
      </c>
      <c r="L13" s="28">
        <v>3</v>
      </c>
      <c r="M13" s="28">
        <v>1</v>
      </c>
      <c r="N13" s="28">
        <v>63</v>
      </c>
      <c r="O13" s="28">
        <v>59</v>
      </c>
      <c r="P13" s="28">
        <v>4</v>
      </c>
      <c r="Q13" s="28">
        <v>43</v>
      </c>
      <c r="R13" s="28">
        <v>26</v>
      </c>
      <c r="S13" s="28">
        <v>17</v>
      </c>
    </row>
    <row r="14" spans="1:19" ht="12.75">
      <c r="A14" s="45" t="s">
        <v>203</v>
      </c>
      <c r="B14" s="18">
        <v>170</v>
      </c>
      <c r="C14">
        <v>115</v>
      </c>
      <c r="D14">
        <v>55</v>
      </c>
      <c r="E14" s="36">
        <v>17</v>
      </c>
      <c r="F14" s="36">
        <v>9</v>
      </c>
      <c r="G14" s="148">
        <v>8</v>
      </c>
      <c r="H14" s="28">
        <v>29</v>
      </c>
      <c r="I14" s="28">
        <v>11</v>
      </c>
      <c r="J14" s="28">
        <v>18</v>
      </c>
      <c r="K14" s="150" t="s">
        <v>84</v>
      </c>
      <c r="L14" s="150" t="s">
        <v>84</v>
      </c>
      <c r="M14" s="150" t="s">
        <v>84</v>
      </c>
      <c r="N14" s="28">
        <v>68</v>
      </c>
      <c r="O14" s="28">
        <v>65</v>
      </c>
      <c r="P14" s="28">
        <v>3</v>
      </c>
      <c r="Q14" s="28">
        <v>56</v>
      </c>
      <c r="R14" s="28">
        <v>30</v>
      </c>
      <c r="S14">
        <v>26</v>
      </c>
    </row>
    <row r="15" spans="1:19" ht="12.75">
      <c r="A15" s="45" t="s">
        <v>218</v>
      </c>
      <c r="B15" s="18">
        <v>176</v>
      </c>
      <c r="C15">
        <v>119</v>
      </c>
      <c r="D15">
        <v>57</v>
      </c>
      <c r="E15" s="36">
        <v>11</v>
      </c>
      <c r="F15" s="36">
        <v>5</v>
      </c>
      <c r="G15" s="148">
        <v>6</v>
      </c>
      <c r="H15" s="28">
        <v>35</v>
      </c>
      <c r="I15" s="28">
        <v>15</v>
      </c>
      <c r="J15" s="28">
        <v>20</v>
      </c>
      <c r="K15" s="150">
        <v>0</v>
      </c>
      <c r="L15" s="150">
        <v>0</v>
      </c>
      <c r="M15" s="150">
        <v>0</v>
      </c>
      <c r="N15" s="28">
        <v>67</v>
      </c>
      <c r="O15" s="28">
        <v>63</v>
      </c>
      <c r="P15" s="28">
        <v>4</v>
      </c>
      <c r="Q15" s="28">
        <v>63</v>
      </c>
      <c r="R15" s="28">
        <v>36</v>
      </c>
      <c r="S15" s="28">
        <v>27</v>
      </c>
    </row>
    <row r="16" spans="1:19" ht="12.75">
      <c r="A16" s="45" t="s">
        <v>234</v>
      </c>
      <c r="B16" s="18">
        <v>143</v>
      </c>
      <c r="C16">
        <v>95</v>
      </c>
      <c r="D16">
        <v>48</v>
      </c>
      <c r="E16" s="36">
        <v>18</v>
      </c>
      <c r="F16" s="36">
        <v>7</v>
      </c>
      <c r="G16" s="148">
        <v>11</v>
      </c>
      <c r="H16" s="28">
        <v>21</v>
      </c>
      <c r="I16" s="28">
        <v>11</v>
      </c>
      <c r="J16" s="28">
        <v>10</v>
      </c>
      <c r="K16" s="150">
        <v>0</v>
      </c>
      <c r="L16" s="150">
        <v>0</v>
      </c>
      <c r="M16" s="150">
        <v>0</v>
      </c>
      <c r="N16" s="28">
        <v>54</v>
      </c>
      <c r="O16" s="28">
        <v>46</v>
      </c>
      <c r="P16" s="28">
        <v>8</v>
      </c>
      <c r="Q16" s="28">
        <v>50</v>
      </c>
      <c r="R16" s="28">
        <v>31</v>
      </c>
      <c r="S16" s="28">
        <v>19</v>
      </c>
    </row>
    <row r="17" spans="1:19" ht="12.75">
      <c r="A17" s="45" t="s">
        <v>283</v>
      </c>
      <c r="B17" s="18">
        <v>138</v>
      </c>
      <c r="C17">
        <v>100</v>
      </c>
      <c r="D17">
        <v>38</v>
      </c>
      <c r="E17" s="36">
        <v>9</v>
      </c>
      <c r="F17" s="36">
        <v>2</v>
      </c>
      <c r="G17" s="148">
        <v>7</v>
      </c>
      <c r="H17" s="28">
        <v>19</v>
      </c>
      <c r="I17" s="28">
        <v>7</v>
      </c>
      <c r="J17" s="28">
        <v>12</v>
      </c>
      <c r="K17" s="150">
        <v>0</v>
      </c>
      <c r="L17" s="150">
        <v>0</v>
      </c>
      <c r="M17" s="150">
        <v>0</v>
      </c>
      <c r="N17" s="28">
        <v>50</v>
      </c>
      <c r="O17" s="28">
        <v>47</v>
      </c>
      <c r="P17" s="28">
        <v>3</v>
      </c>
      <c r="Q17" s="28">
        <v>60</v>
      </c>
      <c r="R17" s="28">
        <v>44</v>
      </c>
      <c r="S17" s="28">
        <v>16</v>
      </c>
    </row>
    <row r="19" spans="1:19" ht="12.75">
      <c r="A19" s="247" t="s">
        <v>181</v>
      </c>
      <c r="B19" s="242"/>
      <c r="C19" s="242"/>
      <c r="D19" s="242"/>
      <c r="E19" s="242"/>
      <c r="F19" s="242"/>
      <c r="G19" s="242"/>
      <c r="H19" s="242"/>
      <c r="I19" s="242"/>
      <c r="J19" s="242"/>
      <c r="K19" s="242"/>
      <c r="L19" s="242"/>
      <c r="M19" s="242"/>
      <c r="N19" s="242"/>
      <c r="O19" s="242"/>
      <c r="P19" s="242"/>
      <c r="Q19" s="242"/>
      <c r="R19" s="242"/>
      <c r="S19" s="242"/>
    </row>
    <row r="20" spans="1:19" ht="36" customHeight="1">
      <c r="A20" s="243" t="s">
        <v>259</v>
      </c>
      <c r="B20" s="254"/>
      <c r="C20" s="254"/>
      <c r="D20" s="254"/>
      <c r="E20" s="254"/>
      <c r="F20" s="254"/>
      <c r="G20" s="254"/>
      <c r="H20" s="254"/>
      <c r="I20" s="254"/>
      <c r="J20" s="254"/>
      <c r="K20" s="254"/>
      <c r="L20" s="254"/>
      <c r="M20" s="254"/>
      <c r="N20" s="254"/>
      <c r="O20" s="254"/>
      <c r="P20" s="254"/>
      <c r="Q20" s="254"/>
      <c r="R20" s="254"/>
      <c r="S20" s="254"/>
    </row>
    <row r="21" spans="1:19" ht="12.75">
      <c r="A21" s="266" t="s">
        <v>260</v>
      </c>
      <c r="B21" s="242"/>
      <c r="C21" s="242"/>
      <c r="D21" s="242"/>
      <c r="E21" s="242"/>
      <c r="F21" s="242"/>
      <c r="G21" s="242"/>
      <c r="H21" s="242"/>
      <c r="I21" s="242"/>
      <c r="J21" s="242"/>
      <c r="K21" s="242"/>
      <c r="L21" s="242"/>
      <c r="M21" s="242"/>
      <c r="N21" s="242"/>
      <c r="O21" s="242"/>
      <c r="P21" s="242"/>
      <c r="Q21" s="242"/>
      <c r="R21" s="242"/>
      <c r="S21" s="242"/>
    </row>
    <row r="22" spans="1:19" ht="30.75" customHeight="1">
      <c r="A22" s="243" t="s">
        <v>261</v>
      </c>
      <c r="B22" s="254"/>
      <c r="C22" s="254"/>
      <c r="D22" s="254"/>
      <c r="E22" s="254"/>
      <c r="F22" s="254"/>
      <c r="G22" s="254"/>
      <c r="H22" s="254"/>
      <c r="I22" s="254"/>
      <c r="J22" s="254"/>
      <c r="K22" s="254"/>
      <c r="L22" s="254"/>
      <c r="M22" s="254"/>
      <c r="N22" s="254"/>
      <c r="O22" s="254"/>
      <c r="P22" s="254"/>
      <c r="Q22" s="254"/>
      <c r="R22" s="254"/>
      <c r="S22" s="254"/>
    </row>
  </sheetData>
  <sheetProtection/>
  <mergeCells count="14">
    <mergeCell ref="A22:S22"/>
    <mergeCell ref="A1:S1"/>
    <mergeCell ref="A2:S2"/>
    <mergeCell ref="F3:K3"/>
    <mergeCell ref="E4:G4"/>
    <mergeCell ref="K4:M4"/>
    <mergeCell ref="Q3:S3"/>
    <mergeCell ref="N4:P4"/>
    <mergeCell ref="Q4:S4"/>
    <mergeCell ref="A19:S19"/>
    <mergeCell ref="A21:S21"/>
    <mergeCell ref="A20:S20"/>
    <mergeCell ref="H4:J4"/>
    <mergeCell ref="B4:D4"/>
  </mergeCells>
  <printOptions/>
  <pageMargins left="0.787401575" right="0.787401575" top="0.984251969" bottom="0.984251969" header="0.4921259845" footer="0.4921259845"/>
  <pageSetup fitToHeight="0" fitToWidth="1"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M20"/>
  <sheetViews>
    <sheetView zoomScalePageLayoutView="0" workbookViewId="0" topLeftCell="A1">
      <selection activeCell="A1" sqref="A1:M1"/>
    </sheetView>
  </sheetViews>
  <sheetFormatPr defaultColWidth="11.421875" defaultRowHeight="12.75"/>
  <cols>
    <col min="1" max="1" width="9.7109375" style="0" customWidth="1"/>
    <col min="2" max="2" width="7.8515625" style="0" bestFit="1" customWidth="1"/>
    <col min="3" max="4" width="7.7109375" style="0" customWidth="1"/>
    <col min="5" max="5" width="3.421875" style="0" customWidth="1"/>
    <col min="6" max="6" width="12.57421875" style="0" customWidth="1"/>
    <col min="7" max="7" width="9.7109375" style="0" customWidth="1"/>
    <col min="8" max="8" width="11.28125" style="0" customWidth="1"/>
    <col min="9" max="9" width="12.140625" style="0" customWidth="1"/>
    <col min="10" max="10" width="4.00390625" style="0" customWidth="1"/>
    <col min="11" max="11" width="7.8515625" style="0" bestFit="1" customWidth="1"/>
    <col min="12" max="13" width="13.7109375" style="0" customWidth="1"/>
  </cols>
  <sheetData>
    <row r="1" spans="1:13" ht="15.75">
      <c r="A1" s="267" t="s">
        <v>44</v>
      </c>
      <c r="B1" s="267"/>
      <c r="C1" s="267"/>
      <c r="D1" s="267"/>
      <c r="E1" s="267"/>
      <c r="F1" s="254"/>
      <c r="G1" s="254"/>
      <c r="H1" s="254"/>
      <c r="I1" s="254"/>
      <c r="J1" s="254"/>
      <c r="K1" s="242"/>
      <c r="L1" s="242"/>
      <c r="M1" s="242"/>
    </row>
    <row r="2" spans="1:13" ht="12.75">
      <c r="A2" s="249" t="s">
        <v>271</v>
      </c>
      <c r="B2" s="250"/>
      <c r="C2" s="250"/>
      <c r="D2" s="250"/>
      <c r="E2" s="250"/>
      <c r="F2" s="250"/>
      <c r="G2" s="250"/>
      <c r="H2" s="250"/>
      <c r="I2" s="250"/>
      <c r="J2" s="250"/>
      <c r="K2" s="250"/>
      <c r="L2" s="250"/>
      <c r="M2" s="250"/>
    </row>
    <row r="3" ht="12.75">
      <c r="M3" s="1" t="s">
        <v>149</v>
      </c>
    </row>
    <row r="4" spans="2:13" ht="12.75">
      <c r="B4" s="265" t="s">
        <v>22</v>
      </c>
      <c r="C4" s="268"/>
      <c r="D4" s="269"/>
      <c r="E4" s="273" t="s">
        <v>6</v>
      </c>
      <c r="F4" s="274"/>
      <c r="G4" s="274"/>
      <c r="H4" s="274"/>
      <c r="I4" s="132"/>
      <c r="J4" s="68"/>
      <c r="K4" s="270" t="s">
        <v>195</v>
      </c>
      <c r="L4" s="270"/>
      <c r="M4" s="270"/>
    </row>
    <row r="5" spans="1:13" ht="25.5">
      <c r="A5" s="5"/>
      <c r="B5" s="123" t="s">
        <v>0</v>
      </c>
      <c r="C5" s="123" t="s">
        <v>24</v>
      </c>
      <c r="D5" s="124" t="s">
        <v>25</v>
      </c>
      <c r="E5" s="271" t="s">
        <v>152</v>
      </c>
      <c r="F5" s="272"/>
      <c r="G5" s="123" t="s">
        <v>7</v>
      </c>
      <c r="H5" s="123" t="s">
        <v>8</v>
      </c>
      <c r="I5" s="133" t="s">
        <v>111</v>
      </c>
      <c r="J5" s="60"/>
      <c r="K5" s="59" t="s">
        <v>0</v>
      </c>
      <c r="L5" s="60" t="s">
        <v>80</v>
      </c>
      <c r="M5" s="60" t="s">
        <v>81</v>
      </c>
    </row>
    <row r="6" spans="1:13" ht="12.75">
      <c r="A6" s="188">
        <v>2005</v>
      </c>
      <c r="B6" s="15">
        <v>20</v>
      </c>
      <c r="C6" s="4">
        <v>7</v>
      </c>
      <c r="D6" s="125">
        <v>13</v>
      </c>
      <c r="E6" s="4"/>
      <c r="F6" s="19">
        <v>10722</v>
      </c>
      <c r="G6" s="4">
        <v>809</v>
      </c>
      <c r="H6" s="4">
        <v>11437</v>
      </c>
      <c r="I6" s="125">
        <v>13</v>
      </c>
      <c r="J6" s="4"/>
      <c r="K6" s="15">
        <v>2336</v>
      </c>
      <c r="L6" s="4">
        <v>532</v>
      </c>
      <c r="M6" s="4">
        <v>1804</v>
      </c>
    </row>
    <row r="7" spans="1:13" ht="12.75">
      <c r="A7" s="41">
        <v>2006</v>
      </c>
      <c r="B7" s="18">
        <v>20</v>
      </c>
      <c r="C7" s="5">
        <v>7</v>
      </c>
      <c r="D7" s="126">
        <v>13</v>
      </c>
      <c r="E7" s="5"/>
      <c r="F7" s="36">
        <v>10567</v>
      </c>
      <c r="G7" s="5">
        <v>811</v>
      </c>
      <c r="H7" s="5">
        <v>11953</v>
      </c>
      <c r="I7" s="126">
        <v>12</v>
      </c>
      <c r="K7" s="6">
        <v>2555</v>
      </c>
      <c r="L7">
        <v>541</v>
      </c>
      <c r="M7">
        <v>2014</v>
      </c>
    </row>
    <row r="8" spans="1:13" ht="12.75">
      <c r="A8" s="41">
        <v>2007</v>
      </c>
      <c r="B8" s="18">
        <v>20</v>
      </c>
      <c r="C8" s="5">
        <v>3</v>
      </c>
      <c r="D8" s="126">
        <v>17</v>
      </c>
      <c r="E8" s="5"/>
      <c r="F8" s="36">
        <v>12623</v>
      </c>
      <c r="G8" s="5">
        <v>1012</v>
      </c>
      <c r="H8" s="5">
        <v>15709</v>
      </c>
      <c r="I8" s="126">
        <v>11</v>
      </c>
      <c r="K8" s="6">
        <v>2555</v>
      </c>
      <c r="L8">
        <v>522</v>
      </c>
      <c r="M8">
        <v>2033</v>
      </c>
    </row>
    <row r="9" spans="1:13" ht="12.75">
      <c r="A9" s="41">
        <v>2008</v>
      </c>
      <c r="B9" s="18">
        <v>18</v>
      </c>
      <c r="C9" s="5">
        <v>5</v>
      </c>
      <c r="D9" s="126">
        <v>13</v>
      </c>
      <c r="E9" s="5"/>
      <c r="F9" s="36">
        <v>10742</v>
      </c>
      <c r="G9" s="5">
        <v>855</v>
      </c>
      <c r="H9" s="5">
        <v>11753</v>
      </c>
      <c r="I9" s="126">
        <v>9</v>
      </c>
      <c r="K9" s="6">
        <v>2370</v>
      </c>
      <c r="L9">
        <v>560</v>
      </c>
      <c r="M9">
        <v>1863</v>
      </c>
    </row>
    <row r="10" spans="1:13" ht="12.75">
      <c r="A10" s="41">
        <v>2009</v>
      </c>
      <c r="B10" s="18">
        <v>20</v>
      </c>
      <c r="C10" s="5">
        <v>5</v>
      </c>
      <c r="D10" s="126">
        <v>15</v>
      </c>
      <c r="E10" s="5"/>
      <c r="F10" s="36">
        <v>11886</v>
      </c>
      <c r="G10" s="5">
        <v>863</v>
      </c>
      <c r="H10" s="5">
        <v>10096</v>
      </c>
      <c r="I10" s="126">
        <v>8</v>
      </c>
      <c r="K10" s="6">
        <v>2653</v>
      </c>
      <c r="L10">
        <v>602</v>
      </c>
      <c r="M10">
        <v>2051</v>
      </c>
    </row>
    <row r="11" spans="1:13" ht="12.75">
      <c r="A11" s="41">
        <v>2010</v>
      </c>
      <c r="B11" s="18">
        <v>20</v>
      </c>
      <c r="C11" s="5">
        <v>8</v>
      </c>
      <c r="D11" s="126">
        <v>12</v>
      </c>
      <c r="E11" s="5"/>
      <c r="F11" s="36">
        <v>11154</v>
      </c>
      <c r="G11" s="5">
        <v>859</v>
      </c>
      <c r="H11" s="5">
        <v>9922</v>
      </c>
      <c r="I11" s="127">
        <v>8</v>
      </c>
      <c r="J11" s="20"/>
      <c r="K11" s="6">
        <v>2744</v>
      </c>
      <c r="L11" s="20">
        <v>591</v>
      </c>
      <c r="M11" s="20">
        <v>2153</v>
      </c>
    </row>
    <row r="12" spans="1:13" ht="12.75">
      <c r="A12" s="41">
        <v>2011</v>
      </c>
      <c r="B12" s="18">
        <v>19</v>
      </c>
      <c r="C12" s="5">
        <v>1</v>
      </c>
      <c r="D12" s="126">
        <v>18</v>
      </c>
      <c r="E12" s="5"/>
      <c r="F12" s="36">
        <v>10402</v>
      </c>
      <c r="G12" s="36">
        <v>865</v>
      </c>
      <c r="H12" s="36">
        <v>10382</v>
      </c>
      <c r="I12" s="127">
        <v>8</v>
      </c>
      <c r="J12" s="20"/>
      <c r="K12" s="6">
        <v>2687</v>
      </c>
      <c r="L12" s="20">
        <v>596</v>
      </c>
      <c r="M12" s="20">
        <v>2091</v>
      </c>
    </row>
    <row r="13" spans="1:13" ht="12.75">
      <c r="A13" s="41">
        <v>2012</v>
      </c>
      <c r="B13" s="18">
        <v>19</v>
      </c>
      <c r="C13" s="36">
        <v>5</v>
      </c>
      <c r="D13" s="127">
        <v>14</v>
      </c>
      <c r="E13" s="36"/>
      <c r="F13" s="36">
        <v>10264</v>
      </c>
      <c r="G13" s="36">
        <v>787</v>
      </c>
      <c r="H13" s="36">
        <v>8023</v>
      </c>
      <c r="I13" s="127">
        <v>7</v>
      </c>
      <c r="J13" s="20"/>
      <c r="K13" s="6">
        <v>2699</v>
      </c>
      <c r="L13" s="36">
        <v>598</v>
      </c>
      <c r="M13" s="36">
        <v>2101</v>
      </c>
    </row>
    <row r="14" spans="1:13" ht="12.75">
      <c r="A14" s="41">
        <v>2013</v>
      </c>
      <c r="B14" s="18">
        <v>16</v>
      </c>
      <c r="C14" s="36">
        <v>4</v>
      </c>
      <c r="D14" s="127">
        <v>12</v>
      </c>
      <c r="E14" s="36"/>
      <c r="F14" s="36">
        <v>10808</v>
      </c>
      <c r="G14" s="36">
        <v>816</v>
      </c>
      <c r="H14" s="36">
        <v>8334</v>
      </c>
      <c r="I14" s="127">
        <v>7</v>
      </c>
      <c r="J14" s="20"/>
      <c r="K14" s="6">
        <v>2614</v>
      </c>
      <c r="L14" s="36">
        <f>503+166</f>
        <v>669</v>
      </c>
      <c r="M14">
        <f>1535+410</f>
        <v>1945</v>
      </c>
    </row>
    <row r="15" spans="1:13" ht="12.75">
      <c r="A15" s="41">
        <v>2014</v>
      </c>
      <c r="B15" s="18">
        <v>18</v>
      </c>
      <c r="C15" s="36">
        <v>2</v>
      </c>
      <c r="D15" s="127">
        <v>16</v>
      </c>
      <c r="E15" s="36"/>
      <c r="F15" s="36">
        <v>12250</v>
      </c>
      <c r="G15" s="36">
        <v>884</v>
      </c>
      <c r="H15" s="36">
        <v>8241</v>
      </c>
      <c r="I15" s="127">
        <v>7</v>
      </c>
      <c r="J15" s="20"/>
      <c r="K15" s="6">
        <f>1904+471</f>
        <v>2375</v>
      </c>
      <c r="L15" s="36">
        <f>475+103</f>
        <v>578</v>
      </c>
      <c r="M15">
        <f>1429+368</f>
        <v>1797</v>
      </c>
    </row>
    <row r="16" spans="1:13" ht="12.75">
      <c r="A16" s="41">
        <v>2015</v>
      </c>
      <c r="B16" s="18">
        <v>21</v>
      </c>
      <c r="C16" s="36">
        <v>12</v>
      </c>
      <c r="D16" s="127">
        <v>9</v>
      </c>
      <c r="E16" s="36"/>
      <c r="F16" s="36">
        <v>12682</v>
      </c>
      <c r="G16" s="36">
        <v>911</v>
      </c>
      <c r="H16" s="36">
        <v>8391</v>
      </c>
      <c r="I16" s="127">
        <v>8</v>
      </c>
      <c r="J16" s="20"/>
      <c r="K16" s="6">
        <v>2571</v>
      </c>
      <c r="L16" s="36">
        <v>644</v>
      </c>
      <c r="M16">
        <v>1927</v>
      </c>
    </row>
    <row r="17" spans="1:13" ht="12.75">
      <c r="A17" s="220">
        <v>2016</v>
      </c>
      <c r="B17" s="109">
        <v>19</v>
      </c>
      <c r="C17" s="217">
        <v>3</v>
      </c>
      <c r="D17" s="218">
        <v>16</v>
      </c>
      <c r="E17" s="36"/>
      <c r="F17" s="36">
        <v>11912</v>
      </c>
      <c r="G17" s="36">
        <v>886</v>
      </c>
      <c r="H17" s="36">
        <v>8541</v>
      </c>
      <c r="I17" s="127">
        <v>8</v>
      </c>
      <c r="J17" s="156"/>
      <c r="K17" s="6">
        <v>2322</v>
      </c>
      <c r="L17" s="36">
        <v>662</v>
      </c>
      <c r="M17">
        <v>1660</v>
      </c>
    </row>
    <row r="18" spans="1:13" ht="12.75">
      <c r="A18" s="220"/>
      <c r="B18" s="220"/>
      <c r="C18" s="220"/>
      <c r="D18" s="220"/>
      <c r="E18" s="220"/>
      <c r="F18" s="220"/>
      <c r="G18" s="220"/>
      <c r="H18" s="220"/>
      <c r="I18" s="220"/>
      <c r="J18" s="220"/>
      <c r="K18" s="220"/>
      <c r="L18" s="220"/>
      <c r="M18" s="220"/>
    </row>
    <row r="19" spans="1:13" ht="12.75">
      <c r="A19" s="260" t="s">
        <v>86</v>
      </c>
      <c r="B19" s="260"/>
      <c r="C19" s="260"/>
      <c r="D19" s="260"/>
      <c r="E19" s="260"/>
      <c r="F19" s="260"/>
      <c r="G19" s="260"/>
      <c r="H19" s="260"/>
      <c r="I19" s="260"/>
      <c r="J19" s="260"/>
      <c r="K19" s="260"/>
      <c r="L19" s="260"/>
      <c r="M19" s="260"/>
    </row>
    <row r="20" spans="1:13" ht="59.25" customHeight="1">
      <c r="A20" s="254" t="s">
        <v>136</v>
      </c>
      <c r="B20" s="254"/>
      <c r="C20" s="254"/>
      <c r="D20" s="254"/>
      <c r="E20" s="254"/>
      <c r="F20" s="254"/>
      <c r="G20" s="254"/>
      <c r="H20" s="254"/>
      <c r="I20" s="254"/>
      <c r="J20" s="254"/>
      <c r="K20" s="254"/>
      <c r="L20" s="254"/>
      <c r="M20" s="254"/>
    </row>
  </sheetData>
  <sheetProtection/>
  <mergeCells count="8">
    <mergeCell ref="A1:M1"/>
    <mergeCell ref="A20:M20"/>
    <mergeCell ref="B4:D4"/>
    <mergeCell ref="K4:M4"/>
    <mergeCell ref="A19:M19"/>
    <mergeCell ref="A2:M2"/>
    <mergeCell ref="E5:F5"/>
    <mergeCell ref="E4:H4"/>
  </mergeCells>
  <printOptions/>
  <pageMargins left="0.787401575" right="0.787401575" top="0.984251969" bottom="0.984251969" header="0.4921259845" footer="0.4921259845"/>
  <pageSetup fitToHeight="0"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frfr</dc:creator>
  <cp:keywords/>
  <dc:description/>
  <cp:lastModifiedBy>Beusch Florian</cp:lastModifiedBy>
  <cp:lastPrinted>2017-12-07T07:42:41Z</cp:lastPrinted>
  <dcterms:created xsi:type="dcterms:W3CDTF">2010-07-15T08:51:52Z</dcterms:created>
  <dcterms:modified xsi:type="dcterms:W3CDTF">2018-02-27T07:42:31Z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