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190" activeTab="0"/>
  </bookViews>
  <sheets>
    <sheet name="T4.01" sheetId="1" r:id="rId1"/>
    <sheet name="T4.02" sheetId="2" r:id="rId2"/>
    <sheet name="T4.03" sheetId="3" r:id="rId3"/>
    <sheet name="T4.04" sheetId="4" r:id="rId4"/>
    <sheet name="T4.05" sheetId="5" r:id="rId5"/>
    <sheet name="T4.06" sheetId="6" r:id="rId6"/>
    <sheet name="T4.07" sheetId="7" r:id="rId7"/>
    <sheet name="T4.08" sheetId="8" r:id="rId8"/>
    <sheet name="T4.09" sheetId="9" r:id="rId9"/>
    <sheet name="T4.10" sheetId="10" r:id="rId10"/>
    <sheet name="T4.11" sheetId="11" r:id="rId11"/>
  </sheets>
  <definedNames>
    <definedName name="_xlnm.Print_Area" localSheetId="0">'T4.01'!$A$1:$K$28</definedName>
    <definedName name="_xlnm.Print_Area" localSheetId="1">'T4.02'!$A$1:$J$33</definedName>
    <definedName name="_xlnm.Print_Area" localSheetId="2">'T4.03'!$A$1:$M$21</definedName>
    <definedName name="_xlnm.Print_Area" localSheetId="3">'T4.04'!$A$1:$M$28</definedName>
    <definedName name="_xlnm.Print_Area" localSheetId="4">'T4.05'!$A$1:$M$27</definedName>
    <definedName name="_xlnm.Print_Area" localSheetId="5">'T4.06'!$A$1:$N$28</definedName>
    <definedName name="_xlnm.Print_Area" localSheetId="6">'T4.07'!$A$1:$R$49</definedName>
    <definedName name="_xlnm.Print_Area" localSheetId="7">'T4.08'!$A$1:$I$28</definedName>
    <definedName name="_xlnm.Print_Area" localSheetId="9">'T4.10'!$A$1:$I$55</definedName>
    <definedName name="_xlnm.Print_Area" localSheetId="10">'T4.11'!$A$1:$L$43</definedName>
  </definedNames>
  <calcPr fullCalcOnLoad="1"/>
</workbook>
</file>

<file path=xl/sharedStrings.xml><?xml version="1.0" encoding="utf-8"?>
<sst xmlns="http://schemas.openxmlformats.org/spreadsheetml/2006/main" count="614" uniqueCount="164">
  <si>
    <t xml:space="preserve">Rindvieh </t>
  </si>
  <si>
    <t xml:space="preserve">Schweine </t>
  </si>
  <si>
    <t xml:space="preserve">Schafe </t>
  </si>
  <si>
    <t xml:space="preserve">Ziegen </t>
  </si>
  <si>
    <t xml:space="preserve">Hühner </t>
  </si>
  <si>
    <t xml:space="preserve">Gänse </t>
  </si>
  <si>
    <t xml:space="preserve">Bienenvölker </t>
  </si>
  <si>
    <t xml:space="preserve"> </t>
  </si>
  <si>
    <t xml:space="preserve">Enten </t>
  </si>
  <si>
    <t xml:space="preserve">Stück </t>
  </si>
  <si>
    <t xml:space="preserve">davon </t>
  </si>
  <si>
    <t xml:space="preserve">Kühe </t>
  </si>
  <si>
    <t xml:space="preserve">* </t>
  </si>
  <si>
    <t xml:space="preserve">Jahr </t>
  </si>
  <si>
    <t>Pferdegattung</t>
  </si>
  <si>
    <t>Halter</t>
  </si>
  <si>
    <t xml:space="preserve">Obstbäume im Ganzen </t>
  </si>
  <si>
    <t xml:space="preserve">Vaduz </t>
  </si>
  <si>
    <t xml:space="preserve">Triesen </t>
  </si>
  <si>
    <t xml:space="preserve">Balzers </t>
  </si>
  <si>
    <t xml:space="preserve">Triesenberg </t>
  </si>
  <si>
    <t xml:space="preserve">Schaan </t>
  </si>
  <si>
    <t xml:space="preserve">Planken </t>
  </si>
  <si>
    <t xml:space="preserve">Eschen </t>
  </si>
  <si>
    <t xml:space="preserve">Mauren </t>
  </si>
  <si>
    <t xml:space="preserve">Gamprin </t>
  </si>
  <si>
    <t xml:space="preserve">Ruggell </t>
  </si>
  <si>
    <t xml:space="preserve">Schellenberg </t>
  </si>
  <si>
    <t>Veränderung</t>
  </si>
  <si>
    <t>in % der</t>
  </si>
  <si>
    <t>+/- %</t>
  </si>
  <si>
    <t>ha</t>
  </si>
  <si>
    <t>Gesamtfläche</t>
  </si>
  <si>
    <t>1984 - 2002</t>
  </si>
  <si>
    <t>Waldflächen</t>
  </si>
  <si>
    <t>Landwirtschaftliche Nutzflächen</t>
  </si>
  <si>
    <t>Obstbauflächen</t>
  </si>
  <si>
    <t>Rebbauflächen</t>
  </si>
  <si>
    <t>Gartenbaufächen</t>
  </si>
  <si>
    <t>Ackerland</t>
  </si>
  <si>
    <t>Naturwiesen</t>
  </si>
  <si>
    <t>Heimweiden</t>
  </si>
  <si>
    <t>Geschnittene Alpflächen</t>
  </si>
  <si>
    <t>Alpweiden</t>
  </si>
  <si>
    <t>Unproduktive Flächen</t>
  </si>
  <si>
    <t>Siedlungsflächen</t>
  </si>
  <si>
    <t>.</t>
  </si>
  <si>
    <t>Jahr</t>
  </si>
  <si>
    <t>Milchein-</t>
  </si>
  <si>
    <t>Milchverwertung</t>
  </si>
  <si>
    <t>Konsum-</t>
  </si>
  <si>
    <t>Verarbei-</t>
  </si>
  <si>
    <t>Butter</t>
  </si>
  <si>
    <t>Rahm</t>
  </si>
  <si>
    <t>Käse</t>
  </si>
  <si>
    <t>Joghurt</t>
  </si>
  <si>
    <t>Milchhof</t>
  </si>
  <si>
    <t>und Past-</t>
  </si>
  <si>
    <t>tungs-</t>
  </si>
  <si>
    <t>milch</t>
  </si>
  <si>
    <t>*</t>
  </si>
  <si>
    <t>-</t>
  </si>
  <si>
    <t>Vaduz</t>
  </si>
  <si>
    <t>Triesen</t>
  </si>
  <si>
    <t>Balzers</t>
  </si>
  <si>
    <t>Schaan</t>
  </si>
  <si>
    <t>Eschen</t>
  </si>
  <si>
    <t>Mauren</t>
  </si>
  <si>
    <t>Gamprin/</t>
  </si>
  <si>
    <t>Total</t>
  </si>
  <si>
    <t>Davon</t>
  </si>
  <si>
    <t>Ruggell/</t>
  </si>
  <si>
    <t>Rot-</t>
  </si>
  <si>
    <t>Weiss-</t>
  </si>
  <si>
    <t>Schellenberg</t>
  </si>
  <si>
    <t>wein</t>
  </si>
  <si>
    <t>Liechtenstein</t>
  </si>
  <si>
    <t>Feldobstbau: Obstbäume nach Gemeinden 1951, 1961, 1971 und 1992</t>
  </si>
  <si>
    <t>Produktion aus Verarbeitungsmilch</t>
  </si>
  <si>
    <t>lieferung</t>
  </si>
  <si>
    <t xml:space="preserve">Erläuterung: </t>
  </si>
  <si>
    <t>Haupterwerb</t>
  </si>
  <si>
    <t>Nebenerwerb</t>
  </si>
  <si>
    <t>Talzone</t>
  </si>
  <si>
    <t>Bergzone</t>
  </si>
  <si>
    <t>Wichtigste Flächenkategorien 1929 - 2005 (in Aren)</t>
  </si>
  <si>
    <t>Landwirtschaftliche</t>
  </si>
  <si>
    <t>Dauergrünland</t>
  </si>
  <si>
    <t>Dauerkulturen</t>
  </si>
  <si>
    <t>Übrige landw. Nutzfläche</t>
  </si>
  <si>
    <t>Nutzfläche</t>
  </si>
  <si>
    <t>Getreide</t>
  </si>
  <si>
    <t>Hackfrüchte</t>
  </si>
  <si>
    <t>Hülsenfrüchte</t>
  </si>
  <si>
    <t>Übriges Ackerland</t>
  </si>
  <si>
    <t>0-1</t>
  </si>
  <si>
    <t>20-30</t>
  </si>
  <si>
    <t>30-50</t>
  </si>
  <si>
    <t>50+</t>
  </si>
  <si>
    <t>1-3</t>
  </si>
  <si>
    <t>3-5</t>
  </si>
  <si>
    <t>5-10</t>
  </si>
  <si>
    <t>10-20</t>
  </si>
  <si>
    <t>Handelsgewächse</t>
  </si>
  <si>
    <t>Erläuterung:</t>
  </si>
  <si>
    <t>Erläuterungen:</t>
  </si>
  <si>
    <t>Datenstand gemäss Schlussbericht vom 27. November 2006</t>
  </si>
  <si>
    <t>Betriebe nach Grössenklassen in ha 1929 bis 2005</t>
  </si>
  <si>
    <t>1969, 1995, 2000: Grössenklassen gemäss landwirtschaftlicher Nutzfläche</t>
  </si>
  <si>
    <t>1929 - 1965 und 1975 - 1990: Grössenklassen gemäss Kulturfläche</t>
  </si>
  <si>
    <t>2005: Grössenklassen gemäss landwirtschaftlicher Nutzfläche (Definition 2005)</t>
  </si>
  <si>
    <t>Auch Betriebe ohne landwirtschaftliche Nutzfläche oder Kulturfläche enthalten</t>
  </si>
  <si>
    <t>Männer</t>
  </si>
  <si>
    <t>Frauen</t>
  </si>
  <si>
    <t>Betriebsleiter</t>
  </si>
  <si>
    <t xml:space="preserve">Männer </t>
  </si>
  <si>
    <t>Familienfremde</t>
  </si>
  <si>
    <t>Familieneigene</t>
  </si>
  <si>
    <t>Beschäftigte</t>
  </si>
  <si>
    <t>Anzahl beschäftigter Personen mit ... % Arbeitszeit</t>
  </si>
  <si>
    <t>mehr als 75</t>
  </si>
  <si>
    <t>zwischen 50 - 75</t>
  </si>
  <si>
    <t>unter 50</t>
  </si>
  <si>
    <t>Beschäftigte in der Landwirtschaft nach Familienzugehörigkeit 1929 - 2005</t>
  </si>
  <si>
    <t>Betriebsleiter nach Beschäftigungsgrad 1965 - 2005</t>
  </si>
  <si>
    <t>Beschäftigte in der Landwirtschaft nach Beschäftigungsgrad 1995 - 2005</t>
  </si>
  <si>
    <t>Milcheinlieferung Milchhof: Milchproduktion in den Alpen, Milch von Selbstverwertern und Eigenverbrauch der landwirtschaftlichen Bevölkerung ist nicht erfasst.</t>
  </si>
  <si>
    <t>Nicht ausgewiesen ist der Rohstoffhandel des Liechtensteiner Milchverbandes oder vom Landwirtschaftsbetrieb direkt an einen ausländischen Abnehmer.</t>
  </si>
  <si>
    <t xml:space="preserve">Untergrenze: </t>
  </si>
  <si>
    <t xml:space="preserve">Haupterwerb: </t>
  </si>
  <si>
    <t>Ölsaaten</t>
  </si>
  <si>
    <t>Weinernte aller Rebbauern</t>
  </si>
  <si>
    <t>Arealstatistik 1984, 1996 und 2002</t>
  </si>
  <si>
    <t>Weinernte nach Gemeinden 1955 - 2005 (in Hektoliter)</t>
  </si>
  <si>
    <t>Betriebe nach Erwerbstyp und Zone 1929 - 2005</t>
  </si>
  <si>
    <t>1965 - 1990: 25 Aren Kulturland oder 10 Aren Spezialkulturen</t>
  </si>
  <si>
    <t>2005: direktzahlungsbereichtigte Betriebe</t>
  </si>
  <si>
    <t>2005: direktzahlungsberechtigte Betriebe</t>
  </si>
  <si>
    <t>1965 - 1985: Arbeitsbedarf mindestens 1500 Stunden pro Jahr</t>
  </si>
  <si>
    <t>1990: Haupteinkommen aus Betrieb</t>
  </si>
  <si>
    <t>1995: mindestens 50% betriebliche Arbeitszeit</t>
  </si>
  <si>
    <t>2005: Arbeitsaufwand von mehr als 2700 Stunden pro Jahr (Nebenerwerb 900 - 2700 Stunden pro Jahr)</t>
  </si>
  <si>
    <t>© Amt für Volkswirtschaft, Abteilung Statistik</t>
  </si>
  <si>
    <t>Milchlieferungen und - verarbeitung 1950 - 2005 (in 100 kg)</t>
  </si>
  <si>
    <t>Index: Obstbaumbestand im Jahr 1951 = 100</t>
  </si>
  <si>
    <t>Index</t>
  </si>
  <si>
    <t>Tabelle 4.01</t>
  </si>
  <si>
    <t>Tabelle 4.02</t>
  </si>
  <si>
    <t>Tabelle 4.03</t>
  </si>
  <si>
    <t>Tabelle 4.04</t>
  </si>
  <si>
    <t>Tabelle 4.05</t>
  </si>
  <si>
    <t>Tabelle 4.06</t>
  </si>
  <si>
    <t>Tabelle 4.08</t>
  </si>
  <si>
    <t>Tabelle 4.09</t>
  </si>
  <si>
    <t>Tabelle 4.10</t>
  </si>
  <si>
    <t>Tabelle 4.11</t>
  </si>
  <si>
    <t>Grössenklassen von … bis unter … ha</t>
  </si>
  <si>
    <t>Erwerbstyp</t>
  </si>
  <si>
    <t>Zone</t>
  </si>
  <si>
    <t>1995 und 2000: 1 ha landwirtschaftliche Nutzfläche oder 30 Aren Spezialkulturen oder 10 Aren geschützter Anbau</t>
  </si>
  <si>
    <t>Gemeinden</t>
  </si>
  <si>
    <t>Landwirtschaftsstatistik 2005</t>
  </si>
  <si>
    <t>Nutztierhalter und Nutztierbestand 1812 - 2005</t>
  </si>
  <si>
    <t>Tabelle 4.07_1 + 4.07_2</t>
  </si>
</sst>
</file>

<file path=xl/styles.xml><?xml version="1.0" encoding="utf-8"?>
<styleSheet xmlns="http://schemas.openxmlformats.org/spreadsheetml/2006/main">
  <numFmts count="5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d/\ mmm\ yy"/>
    <numFmt numFmtId="177" formatCode="d/\ mmm"/>
    <numFmt numFmtId="178" formatCode="0\ \ "/>
    <numFmt numFmtId="179" formatCode="\ General"/>
    <numFmt numFmtId="180" formatCode="0\ \ \ "/>
    <numFmt numFmtId="181" formatCode="0.0\ \ "/>
    <numFmt numFmtId="182" formatCode="0.0\ \ \ \ "/>
    <numFmt numFmtId="183" formatCode="0.0\ \ \ \ \ \ "/>
    <numFmt numFmtId="184" formatCode="0\ "/>
    <numFmt numFmtId="185" formatCode="\ \ 0.0%"/>
    <numFmt numFmtId="186" formatCode="\ \ 0.%"/>
    <numFmt numFmtId="187" formatCode="\ \ 0%"/>
    <numFmt numFmtId="188" formatCode="\ \ \ \ 0%"/>
    <numFmt numFmtId="189" formatCode="\ 0%"/>
    <numFmt numFmtId="190" formatCode="\ \ \ \ \ \ \ \ \ \ \ \ \ \ 0\ \ \ "/>
    <numFmt numFmtId="191" formatCode="\ \ \ \ \ \ \ \ \ \ \ \ \ \ \ \ \ \ \ \ \ \ \ 0\ \ \ "/>
    <numFmt numFmtId="192" formatCode="\ \ \ \ \ \ \ \ \ \ \ \ \ \ \ \ \ \ \ \ 0\ \ \ "/>
    <numFmt numFmtId="193" formatCode="\ \ \ \ \ \ \ \ \ \ \ \ \ \ \ \ \ \ \ 0\ \ \ "/>
    <numFmt numFmtId="194" formatCode="0.0%\ "/>
    <numFmt numFmtId="195" formatCode="_ * ###0_ ;_ * \-###0_ ;_ * &quot;-&quot;_ ;_ @_ 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_ &quot;CHF&quot;\ * #,##0_ ;_ &quot;CHF&quot;\ * \-#,##0_ ;_ &quot;CHF&quot;\ * &quot;-&quot;_ ;_ @_ "/>
    <numFmt numFmtId="201" formatCode="_ &quot;CHF&quot;\ * #,##0.00_ ;_ &quot;CHF&quot;\ * \-#,##0.00_ ;_ &quot;CHF&quot;\ * &quot;-&quot;??_ ;_ @_ "/>
    <numFmt numFmtId="202" formatCode="0_ ;\-0\ "/>
    <numFmt numFmtId="203" formatCode="@\ "/>
    <numFmt numFmtId="204" formatCode="@\ \ "/>
    <numFmt numFmtId="205" formatCode="@\ \ \ "/>
    <numFmt numFmtId="206" formatCode="@\ \ \ \ "/>
    <numFmt numFmtId="207" formatCode="#,##0.0"/>
    <numFmt numFmtId="208" formatCode="_ * #,##0.0_ ;_ * \-#,##0.0_ ;_ * &quot;-&quot;?_ ;_ @_ "/>
    <numFmt numFmtId="209" formatCode="_ * ###0.0_ ;_ * \-###0.0_ ;_ * &quot;-&quot;?_ ;_ @_ 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Symbol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0" fontId="2" fillId="0" borderId="0" xfId="18" applyFont="1">
      <alignment/>
      <protection/>
    </xf>
    <xf numFmtId="0" fontId="1" fillId="0" borderId="0" xfId="18" applyFont="1">
      <alignment/>
      <protection/>
    </xf>
    <xf numFmtId="168" fontId="1" fillId="0" borderId="0" xfId="18" applyNumberFormat="1" applyFont="1">
      <alignment/>
      <protection/>
    </xf>
    <xf numFmtId="0" fontId="1" fillId="0" borderId="0" xfId="18" applyFont="1" applyFill="1" applyBorder="1" applyAlignment="1">
      <alignment horizontal="center" vertical="center"/>
      <protection/>
    </xf>
    <xf numFmtId="168" fontId="1" fillId="0" borderId="0" xfId="18" applyNumberFormat="1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left" vertical="center"/>
      <protection/>
    </xf>
    <xf numFmtId="49" fontId="1" fillId="0" borderId="0" xfId="18" applyNumberFormat="1" applyFont="1" applyFill="1" applyBorder="1" applyAlignment="1">
      <alignment horizontal="center" vertical="center"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 vertical="top"/>
      <protection/>
    </xf>
    <xf numFmtId="0" fontId="1" fillId="0" borderId="0" xfId="19" applyFont="1" applyBorder="1" applyAlignment="1">
      <alignment horizontal="center" vertical="center"/>
      <protection/>
    </xf>
    <xf numFmtId="1" fontId="1" fillId="0" borderId="0" xfId="19" applyNumberFormat="1" applyFont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vertical="center"/>
      <protection/>
    </xf>
    <xf numFmtId="169" fontId="1" fillId="0" borderId="0" xfId="20" applyNumberFormat="1" applyFont="1" applyBorder="1" applyAlignment="1">
      <alignment horizontal="right" vertical="center"/>
      <protection/>
    </xf>
    <xf numFmtId="209" fontId="1" fillId="0" borderId="0" xfId="20" applyNumberFormat="1" applyFont="1">
      <alignment/>
      <protection/>
    </xf>
    <xf numFmtId="209" fontId="1" fillId="0" borderId="0" xfId="20" applyNumberFormat="1" applyFont="1" applyBorder="1" applyAlignment="1">
      <alignment horizontal="right" vertical="center"/>
      <protection/>
    </xf>
    <xf numFmtId="0" fontId="1" fillId="0" borderId="0" xfId="20" applyFont="1" applyFill="1">
      <alignment/>
      <protection/>
    </xf>
    <xf numFmtId="9" fontId="4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20" applyNumberFormat="1" applyFont="1" applyBorder="1" applyAlignment="1">
      <alignment horizontal="right" vertical="center"/>
      <protection/>
    </xf>
    <xf numFmtId="0" fontId="5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8" fontId="1" fillId="0" borderId="0" xfId="18" applyNumberFormat="1" applyFont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1" fillId="0" borderId="0" xfId="20" applyFont="1" applyAlignment="1">
      <alignment horizontal="right"/>
      <protection/>
    </xf>
    <xf numFmtId="0" fontId="1" fillId="0" borderId="0" xfId="19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Percent" xfId="17"/>
    <cellStyle name="Standard_Arealstatistik_2" xfId="18"/>
    <cellStyle name="Standard_Milchlieferungen und _verarbeitung_1950_2006_2" xfId="19"/>
    <cellStyle name="Standard_Weinernte_1954_2006_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4.421875" style="1" customWidth="1"/>
    <col min="2" max="2" width="7.28125" style="1" customWidth="1"/>
    <col min="3" max="10" width="10.7109375" style="1" customWidth="1"/>
    <col min="11" max="16384" width="11.421875" style="1" customWidth="1"/>
  </cols>
  <sheetData>
    <row r="1" ht="12.75">
      <c r="A1" s="7" t="s">
        <v>107</v>
      </c>
    </row>
    <row r="3" ht="12.75">
      <c r="J3" s="2" t="s">
        <v>146</v>
      </c>
    </row>
    <row r="5" spans="1:18" ht="12.75">
      <c r="A5" s="1" t="s">
        <v>47</v>
      </c>
      <c r="B5" s="1" t="s">
        <v>69</v>
      </c>
      <c r="C5" s="1" t="s">
        <v>156</v>
      </c>
      <c r="M5" s="44"/>
      <c r="N5" s="44"/>
      <c r="O5" s="44"/>
      <c r="P5" s="44"/>
      <c r="Q5" s="44"/>
      <c r="R5" s="44"/>
    </row>
    <row r="6" spans="3:18" ht="12.75">
      <c r="C6" s="49" t="s">
        <v>95</v>
      </c>
      <c r="D6" s="49" t="s">
        <v>99</v>
      </c>
      <c r="E6" s="49" t="s">
        <v>100</v>
      </c>
      <c r="F6" s="49" t="s">
        <v>101</v>
      </c>
      <c r="G6" s="49" t="s">
        <v>102</v>
      </c>
      <c r="H6" s="49" t="s">
        <v>96</v>
      </c>
      <c r="I6" s="49" t="s">
        <v>97</v>
      </c>
      <c r="J6" s="49" t="s">
        <v>98</v>
      </c>
      <c r="K6" s="41"/>
      <c r="L6" s="41"/>
      <c r="M6" s="44"/>
      <c r="N6" s="44"/>
      <c r="O6" s="44"/>
      <c r="P6" s="44"/>
      <c r="Q6" s="44"/>
      <c r="R6" s="44"/>
    </row>
    <row r="7" spans="1:18" ht="12.75">
      <c r="A7" s="1">
        <v>1929</v>
      </c>
      <c r="B7" s="1">
        <v>1317</v>
      </c>
      <c r="C7" s="1">
        <v>185</v>
      </c>
      <c r="D7" s="1">
        <v>460</v>
      </c>
      <c r="E7" s="1">
        <v>344</v>
      </c>
      <c r="F7" s="1">
        <v>275</v>
      </c>
      <c r="G7" s="1">
        <v>42</v>
      </c>
      <c r="H7" s="1">
        <v>3</v>
      </c>
      <c r="I7" s="1">
        <v>2</v>
      </c>
      <c r="J7" s="1">
        <v>6</v>
      </c>
      <c r="M7" s="44"/>
      <c r="N7" s="44"/>
      <c r="O7" s="44"/>
      <c r="P7" s="44"/>
      <c r="Q7" s="44"/>
      <c r="R7" s="44"/>
    </row>
    <row r="8" spans="1:18" ht="12.75">
      <c r="A8" s="1">
        <v>1955</v>
      </c>
      <c r="B8" s="1">
        <v>1366</v>
      </c>
      <c r="C8" s="1">
        <v>394</v>
      </c>
      <c r="D8" s="1">
        <v>428</v>
      </c>
      <c r="E8" s="1">
        <v>298</v>
      </c>
      <c r="F8" s="1">
        <v>203</v>
      </c>
      <c r="G8" s="1">
        <v>34</v>
      </c>
      <c r="H8" s="1">
        <v>4</v>
      </c>
      <c r="I8" s="1">
        <v>4</v>
      </c>
      <c r="J8" s="1">
        <v>1</v>
      </c>
      <c r="M8" s="44"/>
      <c r="N8" s="44"/>
      <c r="O8" s="44"/>
      <c r="P8" s="44"/>
      <c r="Q8" s="44"/>
      <c r="R8" s="44"/>
    </row>
    <row r="9" spans="1:18" ht="12.75">
      <c r="A9" s="1">
        <v>1965</v>
      </c>
      <c r="B9" s="1">
        <v>898</v>
      </c>
      <c r="C9" s="1">
        <v>201</v>
      </c>
      <c r="D9" s="1">
        <v>262</v>
      </c>
      <c r="E9" s="1">
        <v>158</v>
      </c>
      <c r="F9" s="1">
        <v>168</v>
      </c>
      <c r="G9" s="1">
        <v>91</v>
      </c>
      <c r="H9" s="1">
        <v>11</v>
      </c>
      <c r="I9" s="1">
        <v>5</v>
      </c>
      <c r="J9" s="1">
        <v>2</v>
      </c>
      <c r="M9" s="44"/>
      <c r="N9" s="44"/>
      <c r="O9" s="44"/>
      <c r="P9" s="44"/>
      <c r="Q9" s="44"/>
      <c r="R9" s="44"/>
    </row>
    <row r="10" spans="1:18" ht="12.75">
      <c r="A10" s="1">
        <v>1969</v>
      </c>
      <c r="B10" s="1">
        <v>783</v>
      </c>
      <c r="C10" s="1">
        <v>234</v>
      </c>
      <c r="D10" s="1">
        <v>194</v>
      </c>
      <c r="E10" s="1">
        <v>116</v>
      </c>
      <c r="F10" s="1">
        <v>111</v>
      </c>
      <c r="G10" s="1">
        <v>96</v>
      </c>
      <c r="H10" s="1">
        <v>19</v>
      </c>
      <c r="I10" s="1">
        <v>10</v>
      </c>
      <c r="J10" s="1">
        <v>3</v>
      </c>
      <c r="M10" s="44"/>
      <c r="N10" s="44"/>
      <c r="O10" s="44"/>
      <c r="P10" s="44"/>
      <c r="Q10" s="44"/>
      <c r="R10" s="44"/>
    </row>
    <row r="11" spans="1:18" ht="12.75">
      <c r="A11" s="1">
        <v>1975</v>
      </c>
      <c r="B11" s="1">
        <v>582</v>
      </c>
      <c r="C11" s="1">
        <v>163</v>
      </c>
      <c r="D11" s="1">
        <v>138</v>
      </c>
      <c r="E11" s="1">
        <v>71</v>
      </c>
      <c r="F11" s="1">
        <v>83</v>
      </c>
      <c r="G11" s="1">
        <v>78</v>
      </c>
      <c r="H11" s="1">
        <v>32</v>
      </c>
      <c r="I11" s="1">
        <v>11</v>
      </c>
      <c r="J11" s="1">
        <v>6</v>
      </c>
      <c r="M11" s="44"/>
      <c r="N11" s="44"/>
      <c r="O11" s="44"/>
      <c r="P11" s="44"/>
      <c r="Q11" s="44"/>
      <c r="R11" s="44"/>
    </row>
    <row r="12" spans="1:18" ht="12.75">
      <c r="A12" s="1">
        <v>1980</v>
      </c>
      <c r="B12" s="1">
        <v>494</v>
      </c>
      <c r="C12" s="1">
        <v>136</v>
      </c>
      <c r="D12" s="1">
        <v>90</v>
      </c>
      <c r="E12" s="1">
        <v>60</v>
      </c>
      <c r="F12" s="1">
        <v>80</v>
      </c>
      <c r="G12" s="1">
        <v>70</v>
      </c>
      <c r="H12" s="1">
        <v>38</v>
      </c>
      <c r="I12" s="1">
        <v>14</v>
      </c>
      <c r="J12" s="1">
        <v>6</v>
      </c>
      <c r="M12" s="44"/>
      <c r="N12" s="44"/>
      <c r="O12" s="44"/>
      <c r="P12" s="44"/>
      <c r="Q12" s="44"/>
      <c r="R12" s="44"/>
    </row>
    <row r="13" spans="1:18" ht="12.75">
      <c r="A13" s="1">
        <v>1985</v>
      </c>
      <c r="B13" s="1">
        <v>448</v>
      </c>
      <c r="C13" s="1">
        <v>138</v>
      </c>
      <c r="D13" s="1">
        <v>89</v>
      </c>
      <c r="E13" s="1">
        <v>36</v>
      </c>
      <c r="F13" s="1">
        <v>60</v>
      </c>
      <c r="G13" s="1">
        <v>59</v>
      </c>
      <c r="H13" s="1">
        <v>40</v>
      </c>
      <c r="I13" s="1">
        <v>21</v>
      </c>
      <c r="J13" s="1">
        <v>5</v>
      </c>
      <c r="M13" s="44"/>
      <c r="N13" s="44"/>
      <c r="O13" s="44"/>
      <c r="P13" s="44"/>
      <c r="Q13" s="44"/>
      <c r="R13" s="44"/>
    </row>
    <row r="14" spans="1:18" ht="12.75">
      <c r="A14" s="1">
        <v>1990</v>
      </c>
      <c r="B14" s="1">
        <v>417</v>
      </c>
      <c r="C14" s="1">
        <v>141</v>
      </c>
      <c r="D14" s="1">
        <v>74</v>
      </c>
      <c r="E14" s="1">
        <v>33</v>
      </c>
      <c r="F14" s="1">
        <v>43</v>
      </c>
      <c r="G14" s="1">
        <v>45</v>
      </c>
      <c r="H14" s="1">
        <v>45</v>
      </c>
      <c r="I14" s="1">
        <v>33</v>
      </c>
      <c r="J14" s="1">
        <v>3</v>
      </c>
      <c r="M14" s="44"/>
      <c r="N14" s="44"/>
      <c r="O14" s="44"/>
      <c r="P14" s="44"/>
      <c r="Q14" s="44"/>
      <c r="R14" s="44"/>
    </row>
    <row r="15" spans="1:18" ht="12.75">
      <c r="A15" s="1">
        <v>1995</v>
      </c>
      <c r="B15" s="1">
        <v>401</v>
      </c>
      <c r="C15" s="1">
        <v>169</v>
      </c>
      <c r="D15" s="1">
        <v>53</v>
      </c>
      <c r="E15" s="1">
        <v>31</v>
      </c>
      <c r="F15" s="1">
        <v>20</v>
      </c>
      <c r="G15" s="1">
        <v>49</v>
      </c>
      <c r="H15" s="1">
        <v>37</v>
      </c>
      <c r="I15" s="1">
        <v>36</v>
      </c>
      <c r="J15" s="1">
        <v>6</v>
      </c>
      <c r="M15" s="44"/>
      <c r="N15" s="44"/>
      <c r="O15" s="44"/>
      <c r="P15" s="44"/>
      <c r="Q15" s="44"/>
      <c r="R15" s="44"/>
    </row>
    <row r="16" spans="1:18" ht="12.75">
      <c r="A16" s="1">
        <v>2000</v>
      </c>
      <c r="B16" s="1">
        <v>199</v>
      </c>
      <c r="C16" s="1">
        <v>7</v>
      </c>
      <c r="D16" s="1">
        <v>46</v>
      </c>
      <c r="E16" s="1">
        <v>20</v>
      </c>
      <c r="F16" s="1">
        <v>23</v>
      </c>
      <c r="G16" s="1">
        <v>29</v>
      </c>
      <c r="H16" s="1">
        <v>20</v>
      </c>
      <c r="I16" s="1">
        <v>40</v>
      </c>
      <c r="J16" s="1">
        <v>14</v>
      </c>
      <c r="M16" s="44"/>
      <c r="N16" s="44"/>
      <c r="O16" s="44"/>
      <c r="P16" s="44"/>
      <c r="Q16" s="44"/>
      <c r="R16" s="44"/>
    </row>
    <row r="17" spans="1:18" ht="12.75">
      <c r="A17" s="1">
        <v>2005</v>
      </c>
      <c r="B17" s="1">
        <v>128</v>
      </c>
      <c r="C17" s="2" t="s">
        <v>61</v>
      </c>
      <c r="D17" s="43">
        <v>3</v>
      </c>
      <c r="E17" s="43">
        <v>6</v>
      </c>
      <c r="F17" s="43">
        <v>16</v>
      </c>
      <c r="G17" s="43">
        <v>23</v>
      </c>
      <c r="H17" s="43">
        <v>21</v>
      </c>
      <c r="I17" s="43">
        <v>41</v>
      </c>
      <c r="J17" s="43">
        <v>18</v>
      </c>
      <c r="K17" s="43"/>
      <c r="L17" s="43"/>
      <c r="M17" s="44"/>
      <c r="N17" s="44"/>
      <c r="O17" s="44"/>
      <c r="P17" s="44"/>
      <c r="Q17" s="44"/>
      <c r="R17" s="44"/>
    </row>
    <row r="18" spans="13:18" ht="12.75">
      <c r="M18" s="44"/>
      <c r="N18" s="44"/>
      <c r="O18" s="44"/>
      <c r="P18" s="44"/>
      <c r="Q18" s="44"/>
      <c r="R18" s="44"/>
    </row>
    <row r="19" spans="13:18" ht="12.75">
      <c r="M19" s="44"/>
      <c r="N19" s="44"/>
      <c r="O19" s="44"/>
      <c r="P19" s="44"/>
      <c r="Q19" s="44"/>
      <c r="R19" s="44"/>
    </row>
    <row r="20" ht="12.75">
      <c r="A20" s="1" t="s">
        <v>104</v>
      </c>
    </row>
    <row r="21" ht="12.75">
      <c r="A21" s="1" t="s">
        <v>109</v>
      </c>
    </row>
    <row r="22" ht="12.75">
      <c r="A22" s="1" t="s">
        <v>108</v>
      </c>
    </row>
    <row r="23" ht="12.75">
      <c r="A23" s="1" t="s">
        <v>110</v>
      </c>
    </row>
    <row r="24" ht="12.75">
      <c r="A24" s="1" t="s">
        <v>111</v>
      </c>
    </row>
    <row r="26" ht="12.75">
      <c r="A26" s="38"/>
    </row>
    <row r="27" ht="12.75">
      <c r="A27" s="37" t="s">
        <v>161</v>
      </c>
    </row>
    <row r="28" ht="12.75">
      <c r="A28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  <ignoredErrors>
    <ignoredError sqref="G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55"/>
  <sheetViews>
    <sheetView workbookViewId="0" topLeftCell="A1">
      <selection activeCell="J7" sqref="J7"/>
    </sheetView>
  </sheetViews>
  <sheetFormatPr defaultColWidth="11.421875" defaultRowHeight="12.75" customHeight="1"/>
  <cols>
    <col min="1" max="1" width="5.00390625" style="20" customWidth="1"/>
    <col min="2" max="2" width="9.00390625" style="20" customWidth="1"/>
    <col min="3" max="3" width="9.57421875" style="20" customWidth="1"/>
    <col min="4" max="4" width="9.28125" style="20" customWidth="1"/>
    <col min="5" max="5" width="8.7109375" style="20" customWidth="1"/>
    <col min="6" max="6" width="9.421875" style="20" customWidth="1"/>
    <col min="7" max="7" width="9.00390625" style="20" customWidth="1"/>
    <col min="8" max="8" width="8.28125" style="20" customWidth="1"/>
    <col min="9" max="16384" width="10.28125" style="20" customWidth="1"/>
  </cols>
  <sheetData>
    <row r="1" ht="12.75" customHeight="1">
      <c r="A1" s="19" t="s">
        <v>143</v>
      </c>
    </row>
    <row r="3" ht="12.75" customHeight="1">
      <c r="H3" s="57" t="s">
        <v>154</v>
      </c>
    </row>
    <row r="5" spans="1:8" ht="12.75" customHeight="1">
      <c r="A5" s="21" t="s">
        <v>47</v>
      </c>
      <c r="B5" s="22" t="s">
        <v>48</v>
      </c>
      <c r="C5" s="59" t="s">
        <v>49</v>
      </c>
      <c r="D5" s="59"/>
      <c r="E5" s="59" t="s">
        <v>78</v>
      </c>
      <c r="F5" s="59"/>
      <c r="G5" s="59"/>
      <c r="H5" s="59"/>
    </row>
    <row r="6" spans="1:8" ht="12.75" customHeight="1">
      <c r="A6" s="21"/>
      <c r="B6" s="23" t="s">
        <v>79</v>
      </c>
      <c r="C6" s="24" t="s">
        <v>50</v>
      </c>
      <c r="D6" s="24" t="s">
        <v>51</v>
      </c>
      <c r="E6" s="24" t="s">
        <v>52</v>
      </c>
      <c r="F6" s="24" t="s">
        <v>53</v>
      </c>
      <c r="G6" s="24" t="s">
        <v>54</v>
      </c>
      <c r="H6" s="24" t="s">
        <v>55</v>
      </c>
    </row>
    <row r="7" spans="1:8" ht="12.75" customHeight="1">
      <c r="A7" s="21"/>
      <c r="B7" s="24" t="s">
        <v>56</v>
      </c>
      <c r="C7" s="24" t="s">
        <v>57</v>
      </c>
      <c r="D7" s="24" t="s">
        <v>58</v>
      </c>
      <c r="E7" s="24"/>
      <c r="F7" s="24"/>
      <c r="G7" s="24"/>
      <c r="H7" s="24"/>
    </row>
    <row r="8" spans="1:8" ht="12.75" customHeight="1">
      <c r="A8" s="21"/>
      <c r="B8" s="24"/>
      <c r="C8" s="24" t="s">
        <v>59</v>
      </c>
      <c r="D8" s="24" t="s">
        <v>59</v>
      </c>
      <c r="E8" s="24"/>
      <c r="F8" s="24"/>
      <c r="G8" s="24"/>
      <c r="H8" s="24"/>
    </row>
    <row r="9" spans="1:8" ht="12.75" customHeight="1">
      <c r="A9" s="21">
        <v>1950</v>
      </c>
      <c r="B9" s="25">
        <v>33300</v>
      </c>
      <c r="C9" s="25">
        <v>12900</v>
      </c>
      <c r="D9" s="25">
        <v>20400</v>
      </c>
      <c r="E9" s="25">
        <v>900</v>
      </c>
      <c r="F9" s="25" t="s">
        <v>60</v>
      </c>
      <c r="G9" s="25" t="s">
        <v>60</v>
      </c>
      <c r="H9" s="25" t="s">
        <v>60</v>
      </c>
    </row>
    <row r="10" spans="1:8" ht="12.75" customHeight="1">
      <c r="A10" s="21">
        <v>1960</v>
      </c>
      <c r="B10" s="25">
        <v>54800</v>
      </c>
      <c r="C10" s="25">
        <v>17600</v>
      </c>
      <c r="D10" s="25">
        <v>37200</v>
      </c>
      <c r="E10" s="25">
        <v>649</v>
      </c>
      <c r="F10" s="25" t="s">
        <v>60</v>
      </c>
      <c r="G10" s="25">
        <v>781</v>
      </c>
      <c r="H10" s="25" t="s">
        <v>60</v>
      </c>
    </row>
    <row r="11" spans="1:8" ht="12.75" customHeight="1">
      <c r="A11" s="21">
        <v>1970</v>
      </c>
      <c r="B11" s="25">
        <v>61257</v>
      </c>
      <c r="C11" s="25">
        <v>14321</v>
      </c>
      <c r="D11" s="25">
        <v>46936</v>
      </c>
      <c r="E11" s="25">
        <v>237</v>
      </c>
      <c r="F11" s="25">
        <v>150</v>
      </c>
      <c r="G11" s="25">
        <v>207</v>
      </c>
      <c r="H11" s="25">
        <v>211</v>
      </c>
    </row>
    <row r="12" spans="1:8" ht="12.75" customHeight="1">
      <c r="A12" s="21">
        <v>1971</v>
      </c>
      <c r="B12" s="25">
        <v>56999</v>
      </c>
      <c r="C12" s="25">
        <v>13610</v>
      </c>
      <c r="D12" s="25">
        <v>43389</v>
      </c>
      <c r="E12" s="25">
        <v>180</v>
      </c>
      <c r="F12" s="25">
        <v>148</v>
      </c>
      <c r="G12" s="25">
        <v>230</v>
      </c>
      <c r="H12" s="25">
        <v>238</v>
      </c>
    </row>
    <row r="13" spans="1:8" ht="12.75" customHeight="1">
      <c r="A13" s="21">
        <v>1972</v>
      </c>
      <c r="B13" s="25">
        <v>57311</v>
      </c>
      <c r="C13" s="25">
        <v>24962</v>
      </c>
      <c r="D13" s="25">
        <v>43177</v>
      </c>
      <c r="E13" s="25">
        <v>64</v>
      </c>
      <c r="F13" s="25">
        <v>145</v>
      </c>
      <c r="G13" s="25">
        <v>159</v>
      </c>
      <c r="H13" s="25">
        <v>255</v>
      </c>
    </row>
    <row r="14" spans="1:8" ht="12.75" customHeight="1">
      <c r="A14" s="21">
        <v>1973</v>
      </c>
      <c r="B14" s="25">
        <v>55346</v>
      </c>
      <c r="C14" s="25">
        <v>20883</v>
      </c>
      <c r="D14" s="25">
        <v>43024</v>
      </c>
      <c r="E14" s="25">
        <v>40</v>
      </c>
      <c r="F14" s="25">
        <v>120</v>
      </c>
      <c r="G14" s="25">
        <v>157</v>
      </c>
      <c r="H14" s="25">
        <v>211</v>
      </c>
    </row>
    <row r="15" spans="1:8" ht="12.75" customHeight="1">
      <c r="A15" s="21">
        <v>1974</v>
      </c>
      <c r="B15" s="25">
        <v>58376</v>
      </c>
      <c r="C15" s="25">
        <v>12129</v>
      </c>
      <c r="D15" s="25">
        <v>44497</v>
      </c>
      <c r="E15" s="25">
        <v>15</v>
      </c>
      <c r="F15" s="25">
        <v>2438</v>
      </c>
      <c r="G15" s="25">
        <v>153</v>
      </c>
      <c r="H15" s="25">
        <v>268</v>
      </c>
    </row>
    <row r="16" spans="1:8" ht="12.75" customHeight="1">
      <c r="A16" s="21">
        <v>1975</v>
      </c>
      <c r="B16" s="25">
        <v>62701</v>
      </c>
      <c r="C16" s="25">
        <v>12294</v>
      </c>
      <c r="D16" s="25">
        <v>46237</v>
      </c>
      <c r="E16" s="25">
        <v>10</v>
      </c>
      <c r="F16" s="25">
        <v>3626</v>
      </c>
      <c r="G16" s="25">
        <v>160</v>
      </c>
      <c r="H16" s="25">
        <v>474</v>
      </c>
    </row>
    <row r="17" spans="1:8" ht="12.75" customHeight="1">
      <c r="A17" s="21">
        <v>1976</v>
      </c>
      <c r="B17" s="25">
        <v>66735</v>
      </c>
      <c r="C17" s="25">
        <v>12166</v>
      </c>
      <c r="D17" s="25">
        <v>45421</v>
      </c>
      <c r="E17" s="25">
        <v>5</v>
      </c>
      <c r="F17" s="25">
        <v>8615</v>
      </c>
      <c r="G17" s="25">
        <v>115</v>
      </c>
      <c r="H17" s="25">
        <v>475</v>
      </c>
    </row>
    <row r="18" spans="1:8" ht="12.75" customHeight="1">
      <c r="A18" s="21">
        <v>1977</v>
      </c>
      <c r="B18" s="25">
        <v>71290</v>
      </c>
      <c r="C18" s="25">
        <v>11428</v>
      </c>
      <c r="D18" s="25">
        <v>48489</v>
      </c>
      <c r="E18" s="25" t="s">
        <v>61</v>
      </c>
      <c r="F18" s="25">
        <v>10595</v>
      </c>
      <c r="G18" s="25">
        <v>102</v>
      </c>
      <c r="H18" s="25">
        <v>470</v>
      </c>
    </row>
    <row r="19" spans="1:8" ht="12.75" customHeight="1">
      <c r="A19" s="21">
        <v>1978</v>
      </c>
      <c r="B19" s="25">
        <v>74187</v>
      </c>
      <c r="C19" s="25">
        <v>10924</v>
      </c>
      <c r="D19" s="25">
        <v>44649</v>
      </c>
      <c r="E19" s="25" t="s">
        <v>61</v>
      </c>
      <c r="F19" s="25">
        <v>11499</v>
      </c>
      <c r="G19" s="25">
        <v>115</v>
      </c>
      <c r="H19" s="25">
        <v>488</v>
      </c>
    </row>
    <row r="20" spans="1:8" ht="12.75" customHeight="1">
      <c r="A20" s="21">
        <v>1979</v>
      </c>
      <c r="B20" s="25">
        <v>82745</v>
      </c>
      <c r="C20" s="25">
        <v>10738</v>
      </c>
      <c r="D20" s="25">
        <v>49556</v>
      </c>
      <c r="E20" s="25" t="s">
        <v>61</v>
      </c>
      <c r="F20" s="25">
        <v>10960</v>
      </c>
      <c r="G20" s="25">
        <v>103</v>
      </c>
      <c r="H20" s="25">
        <v>540</v>
      </c>
    </row>
    <row r="21" spans="1:8" ht="12.75" customHeight="1">
      <c r="A21" s="21">
        <v>1980</v>
      </c>
      <c r="B21" s="25">
        <v>90275</v>
      </c>
      <c r="C21" s="25">
        <v>10550</v>
      </c>
      <c r="D21" s="25">
        <v>54981</v>
      </c>
      <c r="E21" s="25" t="s">
        <v>61</v>
      </c>
      <c r="F21" s="25">
        <v>13014</v>
      </c>
      <c r="G21" s="25">
        <v>98</v>
      </c>
      <c r="H21" s="25">
        <v>549</v>
      </c>
    </row>
    <row r="22" spans="1:8" ht="12.75" customHeight="1">
      <c r="A22" s="21">
        <v>1981</v>
      </c>
      <c r="B22" s="25">
        <v>92802</v>
      </c>
      <c r="C22" s="25">
        <v>10806</v>
      </c>
      <c r="D22" s="25">
        <v>57825</v>
      </c>
      <c r="E22" s="25" t="s">
        <v>61</v>
      </c>
      <c r="F22" s="25">
        <v>12177</v>
      </c>
      <c r="G22" s="25">
        <v>106</v>
      </c>
      <c r="H22" s="25">
        <v>592</v>
      </c>
    </row>
    <row r="23" spans="1:8" ht="12.75" customHeight="1">
      <c r="A23" s="21">
        <v>1982</v>
      </c>
      <c r="B23" s="25">
        <v>98405</v>
      </c>
      <c r="C23" s="25">
        <v>10966</v>
      </c>
      <c r="D23" s="25">
        <v>61188</v>
      </c>
      <c r="E23" s="25" t="s">
        <v>61</v>
      </c>
      <c r="F23" s="25">
        <v>13317</v>
      </c>
      <c r="G23" s="25">
        <v>107</v>
      </c>
      <c r="H23" s="25">
        <v>592</v>
      </c>
    </row>
    <row r="24" spans="1:8" ht="12.75" customHeight="1">
      <c r="A24" s="21">
        <v>1983</v>
      </c>
      <c r="B24" s="25">
        <v>105580</v>
      </c>
      <c r="C24" s="25">
        <v>11433</v>
      </c>
      <c r="D24" s="25">
        <v>63199</v>
      </c>
      <c r="E24" s="25" t="s">
        <v>61</v>
      </c>
      <c r="F24" s="25">
        <v>14943</v>
      </c>
      <c r="G24" s="25">
        <v>83</v>
      </c>
      <c r="H24" s="25">
        <v>546</v>
      </c>
    </row>
    <row r="25" spans="1:8" ht="12.75" customHeight="1">
      <c r="A25" s="21">
        <v>1984</v>
      </c>
      <c r="B25" s="25">
        <v>119158</v>
      </c>
      <c r="C25" s="25">
        <v>12204</v>
      </c>
      <c r="D25" s="25">
        <v>70126</v>
      </c>
      <c r="E25" s="25" t="s">
        <v>61</v>
      </c>
      <c r="F25" s="25">
        <v>15779</v>
      </c>
      <c r="G25" s="25">
        <v>85</v>
      </c>
      <c r="H25" s="25">
        <v>535</v>
      </c>
    </row>
    <row r="26" spans="1:8" ht="12.75" customHeight="1">
      <c r="A26" s="21">
        <v>1985</v>
      </c>
      <c r="B26" s="25">
        <v>128140</v>
      </c>
      <c r="C26" s="25">
        <v>14149</v>
      </c>
      <c r="D26" s="25">
        <v>72991</v>
      </c>
      <c r="E26" s="25" t="s">
        <v>61</v>
      </c>
      <c r="F26" s="25">
        <v>17885</v>
      </c>
      <c r="G26" s="25">
        <v>82</v>
      </c>
      <c r="H26" s="25">
        <v>560</v>
      </c>
    </row>
    <row r="27" spans="1:8" ht="12.75" customHeight="1">
      <c r="A27" s="21">
        <v>1986</v>
      </c>
      <c r="B27" s="25">
        <v>133388</v>
      </c>
      <c r="C27" s="25">
        <v>14716</v>
      </c>
      <c r="D27" s="25">
        <v>79815</v>
      </c>
      <c r="E27" s="25" t="s">
        <v>61</v>
      </c>
      <c r="F27" s="25">
        <v>14499</v>
      </c>
      <c r="G27" s="25">
        <v>85</v>
      </c>
      <c r="H27" s="25">
        <v>561</v>
      </c>
    </row>
    <row r="28" spans="1:8" ht="12.75" customHeight="1">
      <c r="A28" s="21">
        <v>1987</v>
      </c>
      <c r="B28" s="25">
        <v>133827</v>
      </c>
      <c r="C28" s="25">
        <v>14241</v>
      </c>
      <c r="D28" s="25">
        <v>80729</v>
      </c>
      <c r="E28" s="25" t="s">
        <v>61</v>
      </c>
      <c r="F28" s="25">
        <v>15734</v>
      </c>
      <c r="G28" s="25">
        <v>87</v>
      </c>
      <c r="H28" s="25">
        <v>533</v>
      </c>
    </row>
    <row r="29" spans="1:8" ht="12.75" customHeight="1">
      <c r="A29" s="21">
        <v>1988</v>
      </c>
      <c r="B29" s="25">
        <v>129684</v>
      </c>
      <c r="C29" s="25">
        <v>13994</v>
      </c>
      <c r="D29" s="25">
        <v>78987</v>
      </c>
      <c r="E29" s="25" t="s">
        <v>61</v>
      </c>
      <c r="F29" s="25">
        <v>14765</v>
      </c>
      <c r="G29" s="25">
        <v>63</v>
      </c>
      <c r="H29" s="25">
        <v>723</v>
      </c>
    </row>
    <row r="30" spans="1:8" ht="12.75" customHeight="1">
      <c r="A30" s="21">
        <v>1989</v>
      </c>
      <c r="B30" s="25">
        <v>133670</v>
      </c>
      <c r="C30" s="25">
        <v>12751</v>
      </c>
      <c r="D30" s="25">
        <v>81574</v>
      </c>
      <c r="E30" s="25" t="s">
        <v>61</v>
      </c>
      <c r="F30" s="25">
        <v>14474</v>
      </c>
      <c r="G30" s="25">
        <v>71</v>
      </c>
      <c r="H30" s="25">
        <v>829</v>
      </c>
    </row>
    <row r="31" spans="1:8" ht="12.75" customHeight="1">
      <c r="A31" s="21">
        <v>1990</v>
      </c>
      <c r="B31" s="25">
        <v>131578</v>
      </c>
      <c r="C31" s="25">
        <v>12186</v>
      </c>
      <c r="D31" s="25">
        <v>78144</v>
      </c>
      <c r="E31" s="25" t="s">
        <v>61</v>
      </c>
      <c r="F31" s="25">
        <v>16435</v>
      </c>
      <c r="G31" s="25">
        <v>53</v>
      </c>
      <c r="H31" s="25">
        <v>815</v>
      </c>
    </row>
    <row r="32" spans="1:8" ht="12.75" customHeight="1">
      <c r="A32" s="21">
        <v>1991</v>
      </c>
      <c r="B32" s="25">
        <v>131464</v>
      </c>
      <c r="C32" s="25">
        <v>12655</v>
      </c>
      <c r="D32" s="25">
        <v>81612</v>
      </c>
      <c r="E32" s="25" t="s">
        <v>61</v>
      </c>
      <c r="F32" s="25">
        <v>12524</v>
      </c>
      <c r="G32" s="25">
        <v>61</v>
      </c>
      <c r="H32" s="25">
        <v>772</v>
      </c>
    </row>
    <row r="33" spans="1:8" ht="12.75" customHeight="1">
      <c r="A33" s="21">
        <v>1992</v>
      </c>
      <c r="B33" s="25">
        <v>128713</v>
      </c>
      <c r="C33" s="25">
        <v>12006</v>
      </c>
      <c r="D33" s="25">
        <v>75640</v>
      </c>
      <c r="E33" s="25" t="s">
        <v>61</v>
      </c>
      <c r="F33" s="25">
        <v>16255</v>
      </c>
      <c r="G33" s="25">
        <v>45</v>
      </c>
      <c r="H33" s="25">
        <v>743</v>
      </c>
    </row>
    <row r="34" spans="1:8" ht="12.75" customHeight="1">
      <c r="A34" s="21">
        <v>1993</v>
      </c>
      <c r="B34" s="25">
        <v>124941</v>
      </c>
      <c r="C34" s="25">
        <v>11919</v>
      </c>
      <c r="D34" s="25">
        <v>76480</v>
      </c>
      <c r="E34" s="25" t="s">
        <v>61</v>
      </c>
      <c r="F34" s="25">
        <v>14616</v>
      </c>
      <c r="G34" s="25">
        <v>43</v>
      </c>
      <c r="H34" s="25">
        <v>872</v>
      </c>
    </row>
    <row r="35" spans="1:8" ht="12.75" customHeight="1">
      <c r="A35" s="21">
        <v>1994</v>
      </c>
      <c r="B35" s="25">
        <v>126091</v>
      </c>
      <c r="C35" s="25">
        <v>10730</v>
      </c>
      <c r="D35" s="25">
        <v>70222</v>
      </c>
      <c r="E35" s="25" t="s">
        <v>61</v>
      </c>
      <c r="F35" s="25">
        <v>22426</v>
      </c>
      <c r="G35" s="25">
        <v>33</v>
      </c>
      <c r="H35" s="25">
        <v>1211</v>
      </c>
    </row>
    <row r="36" spans="1:8" ht="12.75" customHeight="1">
      <c r="A36" s="21">
        <v>1995</v>
      </c>
      <c r="B36" s="25">
        <v>127286</v>
      </c>
      <c r="C36" s="25">
        <v>10647</v>
      </c>
      <c r="D36" s="25">
        <v>63804</v>
      </c>
      <c r="E36" s="25" t="s">
        <v>61</v>
      </c>
      <c r="F36" s="25">
        <v>26548</v>
      </c>
      <c r="G36" s="25">
        <v>36</v>
      </c>
      <c r="H36" s="25">
        <v>1219</v>
      </c>
    </row>
    <row r="37" spans="1:8" ht="12.75" customHeight="1">
      <c r="A37" s="21">
        <v>1996</v>
      </c>
      <c r="B37" s="25">
        <v>129857</v>
      </c>
      <c r="C37" s="25">
        <v>10596</v>
      </c>
      <c r="D37" s="25">
        <v>62734</v>
      </c>
      <c r="E37" s="25" t="s">
        <v>61</v>
      </c>
      <c r="F37" s="25">
        <v>28705</v>
      </c>
      <c r="G37" s="25">
        <v>33</v>
      </c>
      <c r="H37" s="25">
        <v>831</v>
      </c>
    </row>
    <row r="38" spans="1:8" ht="12.75" customHeight="1">
      <c r="A38" s="21">
        <v>1997</v>
      </c>
      <c r="B38" s="25">
        <v>130330</v>
      </c>
      <c r="C38" s="25">
        <v>10141</v>
      </c>
      <c r="D38" s="25">
        <v>58072</v>
      </c>
      <c r="E38" s="25" t="s">
        <v>61</v>
      </c>
      <c r="F38" s="25">
        <v>19431</v>
      </c>
      <c r="G38" s="25" t="s">
        <v>61</v>
      </c>
      <c r="H38" s="25">
        <v>825</v>
      </c>
    </row>
    <row r="39" spans="1:8" ht="12.75" customHeight="1">
      <c r="A39" s="21">
        <v>1998</v>
      </c>
      <c r="B39" s="25">
        <v>132916</v>
      </c>
      <c r="C39" s="25">
        <v>9818</v>
      </c>
      <c r="D39" s="25">
        <v>59739</v>
      </c>
      <c r="E39" s="25" t="s">
        <v>61</v>
      </c>
      <c r="F39" s="25">
        <v>25957</v>
      </c>
      <c r="G39" s="25" t="s">
        <v>61</v>
      </c>
      <c r="H39" s="25">
        <v>1270</v>
      </c>
    </row>
    <row r="40" spans="1:8" ht="12.75" customHeight="1">
      <c r="A40" s="21">
        <v>1999</v>
      </c>
      <c r="B40" s="25">
        <v>127486</v>
      </c>
      <c r="C40" s="25">
        <v>9322</v>
      </c>
      <c r="D40" s="25">
        <v>53312</v>
      </c>
      <c r="E40" s="25" t="s">
        <v>61</v>
      </c>
      <c r="F40" s="25">
        <v>28955</v>
      </c>
      <c r="G40" s="25" t="s">
        <v>61</v>
      </c>
      <c r="H40" s="25">
        <v>1068</v>
      </c>
    </row>
    <row r="41" spans="1:8" ht="12.75" customHeight="1">
      <c r="A41" s="21">
        <v>2000</v>
      </c>
      <c r="B41" s="25">
        <v>129682.96</v>
      </c>
      <c r="C41" s="25">
        <v>8172</v>
      </c>
      <c r="D41" s="25">
        <v>50288.98</v>
      </c>
      <c r="E41" s="25" t="s">
        <v>61</v>
      </c>
      <c r="F41" s="25">
        <v>31478.63</v>
      </c>
      <c r="G41" s="25" t="s">
        <v>61</v>
      </c>
      <c r="H41" s="25">
        <v>1331.95</v>
      </c>
    </row>
    <row r="42" spans="1:8" ht="12.75" customHeight="1">
      <c r="A42" s="21">
        <v>2001</v>
      </c>
      <c r="B42" s="25">
        <v>135297</v>
      </c>
      <c r="C42" s="25">
        <v>8132</v>
      </c>
      <c r="D42" s="25">
        <v>51272</v>
      </c>
      <c r="E42" s="25" t="s">
        <v>61</v>
      </c>
      <c r="F42" s="25">
        <v>28710</v>
      </c>
      <c r="G42" s="25" t="s">
        <v>61</v>
      </c>
      <c r="H42" s="25">
        <v>1621</v>
      </c>
    </row>
    <row r="43" spans="1:8" ht="12.75" customHeight="1">
      <c r="A43" s="21">
        <v>2002</v>
      </c>
      <c r="B43" s="25">
        <v>132658.91</v>
      </c>
      <c r="C43" s="25">
        <v>8375.49</v>
      </c>
      <c r="D43" s="25">
        <v>52134.6</v>
      </c>
      <c r="E43" s="25" t="s">
        <v>61</v>
      </c>
      <c r="F43" s="25">
        <v>24108.85</v>
      </c>
      <c r="G43" s="25" t="s">
        <v>61</v>
      </c>
      <c r="H43" s="25">
        <v>1750.69</v>
      </c>
    </row>
    <row r="44" spans="1:8" ht="12.75" customHeight="1">
      <c r="A44" s="21">
        <v>2003</v>
      </c>
      <c r="B44" s="25">
        <v>134990</v>
      </c>
      <c r="C44" s="25">
        <v>9679</v>
      </c>
      <c r="D44" s="25">
        <v>65310</v>
      </c>
      <c r="E44" s="25" t="s">
        <v>61</v>
      </c>
      <c r="F44" s="25">
        <v>11678</v>
      </c>
      <c r="G44" s="25" t="s">
        <v>61</v>
      </c>
      <c r="H44" s="25">
        <v>1768</v>
      </c>
    </row>
    <row r="45" spans="1:8" ht="12.75" customHeight="1">
      <c r="A45" s="21">
        <v>2004</v>
      </c>
      <c r="B45" s="25">
        <v>137260</v>
      </c>
      <c r="C45" s="25">
        <v>10274</v>
      </c>
      <c r="D45" s="25">
        <v>64604</v>
      </c>
      <c r="E45" s="25" t="s">
        <v>61</v>
      </c>
      <c r="F45" s="25">
        <v>10452</v>
      </c>
      <c r="G45" s="25" t="s">
        <v>61</v>
      </c>
      <c r="H45" s="25">
        <v>1539</v>
      </c>
    </row>
    <row r="46" spans="1:8" ht="12.75" customHeight="1">
      <c r="A46" s="21">
        <v>2005</v>
      </c>
      <c r="B46" s="25">
        <v>134713</v>
      </c>
      <c r="C46" s="25">
        <v>9710</v>
      </c>
      <c r="D46" s="25">
        <v>57216</v>
      </c>
      <c r="E46" s="25" t="s">
        <v>61</v>
      </c>
      <c r="F46" s="25">
        <v>13452</v>
      </c>
      <c r="G46" s="25" t="s">
        <v>61</v>
      </c>
      <c r="H46" s="25">
        <v>1965</v>
      </c>
    </row>
    <row r="49" ht="12.75" customHeight="1">
      <c r="A49" s="20" t="s">
        <v>80</v>
      </c>
    </row>
    <row r="50" ht="12.75" customHeight="1">
      <c r="A50" s="20" t="s">
        <v>126</v>
      </c>
    </row>
    <row r="51" ht="12.75" customHeight="1">
      <c r="A51" s="20" t="s">
        <v>127</v>
      </c>
    </row>
    <row r="53" ht="12.75" customHeight="1">
      <c r="A53" s="38"/>
    </row>
    <row r="54" ht="12.75" customHeight="1">
      <c r="A54" s="37" t="s">
        <v>161</v>
      </c>
    </row>
    <row r="55" ht="12.75" customHeight="1">
      <c r="A55" s="38" t="s">
        <v>142</v>
      </c>
    </row>
  </sheetData>
  <mergeCells count="2">
    <mergeCell ref="E5:H5"/>
    <mergeCell ref="C5:D5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6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3"/>
  <sheetViews>
    <sheetView workbookViewId="0" topLeftCell="A1">
      <selection activeCell="B48" sqref="B48"/>
    </sheetView>
  </sheetViews>
  <sheetFormatPr defaultColWidth="11.421875" defaultRowHeight="12.75"/>
  <cols>
    <col min="1" max="1" width="4.7109375" style="27" customWidth="1"/>
    <col min="2" max="14" width="11.421875" style="27" customWidth="1"/>
    <col min="15" max="16384" width="10.28125" style="27" customWidth="1"/>
  </cols>
  <sheetData>
    <row r="1" spans="1:4" ht="12.75">
      <c r="A1" s="26" t="s">
        <v>133</v>
      </c>
      <c r="B1" s="26"/>
      <c r="C1" s="26"/>
      <c r="D1" s="26"/>
    </row>
    <row r="2" spans="1:4" ht="12.75">
      <c r="A2" s="26"/>
      <c r="B2" s="26"/>
      <c r="C2" s="26"/>
      <c r="D2" s="26"/>
    </row>
    <row r="3" spans="1:11" ht="12.75">
      <c r="A3" s="26"/>
      <c r="B3" s="26"/>
      <c r="C3" s="26"/>
      <c r="D3" s="26"/>
      <c r="K3" s="58" t="s">
        <v>155</v>
      </c>
    </row>
    <row r="4" spans="1:4" ht="12.75">
      <c r="A4" s="26"/>
      <c r="B4" s="26"/>
      <c r="C4" s="26"/>
      <c r="D4" s="26"/>
    </row>
    <row r="5" spans="1:5" ht="12.75">
      <c r="A5" s="28" t="s">
        <v>47</v>
      </c>
      <c r="B5" s="29" t="s">
        <v>69</v>
      </c>
      <c r="C5" s="26"/>
      <c r="D5" s="26"/>
      <c r="E5" s="27" t="s">
        <v>160</v>
      </c>
    </row>
    <row r="6" spans="1:14" ht="12.75">
      <c r="A6" s="28"/>
      <c r="B6" s="29"/>
      <c r="C6" s="29" t="s">
        <v>70</v>
      </c>
      <c r="D6" s="29" t="s">
        <v>70</v>
      </c>
      <c r="E6" s="29" t="s">
        <v>62</v>
      </c>
      <c r="F6" s="29" t="s">
        <v>63</v>
      </c>
      <c r="G6" s="29" t="s">
        <v>64</v>
      </c>
      <c r="H6" s="29" t="s">
        <v>65</v>
      </c>
      <c r="I6" s="29" t="s">
        <v>66</v>
      </c>
      <c r="J6" s="29" t="s">
        <v>67</v>
      </c>
      <c r="K6" s="29" t="s">
        <v>68</v>
      </c>
      <c r="L6" s="29"/>
      <c r="M6" s="29"/>
      <c r="N6" s="29"/>
    </row>
    <row r="7" spans="1:14" ht="12.75">
      <c r="A7" s="28"/>
      <c r="B7" s="30"/>
      <c r="C7" s="29" t="s">
        <v>72</v>
      </c>
      <c r="D7" s="29" t="s">
        <v>73</v>
      </c>
      <c r="E7" s="30"/>
      <c r="F7" s="30"/>
      <c r="G7" s="30"/>
      <c r="H7" s="30"/>
      <c r="I7" s="30"/>
      <c r="J7" s="30"/>
      <c r="K7" s="29" t="s">
        <v>71</v>
      </c>
      <c r="L7" s="30"/>
      <c r="M7" s="29"/>
      <c r="N7" s="29"/>
    </row>
    <row r="8" spans="1:14" ht="12.75">
      <c r="A8" s="28"/>
      <c r="B8" s="29"/>
      <c r="C8" s="29" t="s">
        <v>75</v>
      </c>
      <c r="D8" s="29" t="s">
        <v>75</v>
      </c>
      <c r="E8" s="29"/>
      <c r="F8" s="29"/>
      <c r="G8" s="29"/>
      <c r="H8" s="29"/>
      <c r="I8" s="29"/>
      <c r="J8" s="29"/>
      <c r="K8" s="29" t="s">
        <v>74</v>
      </c>
      <c r="L8" s="29"/>
      <c r="M8" s="29"/>
      <c r="N8" s="29"/>
    </row>
    <row r="9" spans="1:18" ht="12.75">
      <c r="A9" s="28">
        <v>1955</v>
      </c>
      <c r="B9" s="47">
        <v>552.6</v>
      </c>
      <c r="C9" s="47" t="s">
        <v>46</v>
      </c>
      <c r="D9" s="47" t="s">
        <v>46</v>
      </c>
      <c r="E9" s="47">
        <v>466.2</v>
      </c>
      <c r="F9" s="47">
        <v>48.1</v>
      </c>
      <c r="G9" s="47">
        <v>28.3</v>
      </c>
      <c r="H9" s="47">
        <v>10</v>
      </c>
      <c r="I9" s="47" t="s">
        <v>46</v>
      </c>
      <c r="J9" s="47" t="s">
        <v>46</v>
      </c>
      <c r="K9" s="47" t="s">
        <v>46</v>
      </c>
      <c r="L9" s="31"/>
      <c r="M9" s="31"/>
      <c r="N9" s="31"/>
      <c r="P9" s="32"/>
      <c r="R9" s="34"/>
    </row>
    <row r="10" spans="1:18" ht="12.75">
      <c r="A10" s="28">
        <v>1960</v>
      </c>
      <c r="B10" s="47">
        <v>572</v>
      </c>
      <c r="C10" s="47" t="s">
        <v>46</v>
      </c>
      <c r="D10" s="47" t="s">
        <v>46</v>
      </c>
      <c r="E10" s="47">
        <v>466.5</v>
      </c>
      <c r="F10" s="47">
        <v>30</v>
      </c>
      <c r="G10" s="47">
        <v>46.4</v>
      </c>
      <c r="H10" s="47">
        <v>25.9</v>
      </c>
      <c r="I10" s="47">
        <v>3.2</v>
      </c>
      <c r="J10" s="47" t="s">
        <v>46</v>
      </c>
      <c r="K10" s="47" t="s">
        <v>46</v>
      </c>
      <c r="L10" s="31"/>
      <c r="M10" s="31"/>
      <c r="N10" s="31"/>
      <c r="P10" s="32"/>
      <c r="R10" s="34"/>
    </row>
    <row r="11" spans="1:18" ht="12.75">
      <c r="A11" s="28">
        <v>1965</v>
      </c>
      <c r="B11" s="47">
        <v>623.5</v>
      </c>
      <c r="C11" s="47">
        <v>617.3</v>
      </c>
      <c r="D11" s="47">
        <v>6.2</v>
      </c>
      <c r="E11" s="47">
        <v>423.1</v>
      </c>
      <c r="F11" s="47">
        <v>74.9</v>
      </c>
      <c r="G11" s="47">
        <v>92.8</v>
      </c>
      <c r="H11" s="47">
        <v>31</v>
      </c>
      <c r="I11" s="47">
        <v>1.7</v>
      </c>
      <c r="J11" s="47" t="s">
        <v>46</v>
      </c>
      <c r="K11" s="47" t="s">
        <v>46</v>
      </c>
      <c r="L11" s="31"/>
      <c r="M11" s="31"/>
      <c r="N11" s="31"/>
      <c r="P11" s="32"/>
      <c r="R11" s="34"/>
    </row>
    <row r="12" spans="1:16" ht="12.75">
      <c r="A12" s="28">
        <v>1970</v>
      </c>
      <c r="B12" s="47">
        <v>715.5</v>
      </c>
      <c r="C12" s="47">
        <v>696</v>
      </c>
      <c r="D12" s="47">
        <v>19.5</v>
      </c>
      <c r="E12" s="47">
        <v>468.6</v>
      </c>
      <c r="F12" s="47">
        <v>92.4</v>
      </c>
      <c r="G12" s="47">
        <v>88.3</v>
      </c>
      <c r="H12" s="47">
        <v>49.5</v>
      </c>
      <c r="I12" s="47">
        <v>3.1</v>
      </c>
      <c r="J12" s="47">
        <v>13.5</v>
      </c>
      <c r="K12" s="47" t="s">
        <v>46</v>
      </c>
      <c r="L12" s="31"/>
      <c r="M12" s="31"/>
      <c r="N12" s="31"/>
      <c r="P12" s="32"/>
    </row>
    <row r="13" spans="1:16" ht="12.75">
      <c r="A13" s="28">
        <v>1975</v>
      </c>
      <c r="B13" s="47">
        <v>572</v>
      </c>
      <c r="C13" s="47">
        <v>532.1</v>
      </c>
      <c r="D13" s="47">
        <v>39.9</v>
      </c>
      <c r="E13" s="47">
        <v>366.3</v>
      </c>
      <c r="F13" s="47">
        <v>60</v>
      </c>
      <c r="G13" s="47">
        <v>61.6</v>
      </c>
      <c r="H13" s="47">
        <v>58.5</v>
      </c>
      <c r="I13" s="47">
        <v>2.7</v>
      </c>
      <c r="J13" s="47">
        <v>13.1</v>
      </c>
      <c r="K13" s="47">
        <v>9.8</v>
      </c>
      <c r="L13" s="31"/>
      <c r="M13" s="31"/>
      <c r="N13" s="31"/>
      <c r="P13" s="32"/>
    </row>
    <row r="14" spans="1:16" ht="12.75">
      <c r="A14" s="28">
        <v>1980</v>
      </c>
      <c r="B14" s="47">
        <v>454.5</v>
      </c>
      <c r="C14" s="47">
        <v>416.8</v>
      </c>
      <c r="D14" s="47">
        <v>37.7</v>
      </c>
      <c r="E14" s="47">
        <v>326.3</v>
      </c>
      <c r="F14" s="47">
        <v>44.9</v>
      </c>
      <c r="G14" s="47">
        <v>33.7</v>
      </c>
      <c r="H14" s="47">
        <v>27.9</v>
      </c>
      <c r="I14" s="47">
        <v>2.3</v>
      </c>
      <c r="J14" s="47">
        <v>1.5</v>
      </c>
      <c r="K14" s="47">
        <v>17.9</v>
      </c>
      <c r="L14" s="31"/>
      <c r="M14" s="31"/>
      <c r="N14" s="31"/>
      <c r="P14" s="32"/>
    </row>
    <row r="15" spans="1:16" ht="12.75">
      <c r="A15" s="28">
        <v>1985</v>
      </c>
      <c r="B15" s="47">
        <v>327.2</v>
      </c>
      <c r="C15" s="47">
        <v>298.5</v>
      </c>
      <c r="D15" s="47">
        <v>28.7</v>
      </c>
      <c r="E15" s="47">
        <v>230.6</v>
      </c>
      <c r="F15" s="47">
        <v>31.3</v>
      </c>
      <c r="G15" s="47">
        <v>25</v>
      </c>
      <c r="H15" s="47">
        <v>29.1</v>
      </c>
      <c r="I15" s="47">
        <v>11.2</v>
      </c>
      <c r="J15" s="47" t="s">
        <v>61</v>
      </c>
      <c r="K15" s="47" t="s">
        <v>61</v>
      </c>
      <c r="L15" s="31"/>
      <c r="M15" s="31"/>
      <c r="N15" s="31"/>
      <c r="P15" s="32"/>
    </row>
    <row r="16" spans="1:16" ht="12.75">
      <c r="A16" s="28">
        <v>1986</v>
      </c>
      <c r="B16" s="47">
        <v>1002.4</v>
      </c>
      <c r="C16" s="47">
        <v>822.4</v>
      </c>
      <c r="D16" s="47">
        <v>180</v>
      </c>
      <c r="E16" s="47">
        <v>666</v>
      </c>
      <c r="F16" s="47">
        <v>98.7</v>
      </c>
      <c r="G16" s="47">
        <v>86.3</v>
      </c>
      <c r="H16" s="47">
        <v>61.5</v>
      </c>
      <c r="I16" s="47">
        <v>48.2</v>
      </c>
      <c r="J16" s="47">
        <v>9.8</v>
      </c>
      <c r="K16" s="47">
        <v>31.9</v>
      </c>
      <c r="L16" s="31"/>
      <c r="M16" s="31"/>
      <c r="N16" s="31"/>
      <c r="P16" s="32"/>
    </row>
    <row r="17" spans="1:16" ht="12.75">
      <c r="A17" s="28">
        <v>1987</v>
      </c>
      <c r="B17" s="47">
        <v>539.7</v>
      </c>
      <c r="C17" s="47">
        <v>462.7</v>
      </c>
      <c r="D17" s="47">
        <v>77</v>
      </c>
      <c r="E17" s="47">
        <v>326.9</v>
      </c>
      <c r="F17" s="47">
        <v>84</v>
      </c>
      <c r="G17" s="47">
        <v>36.1</v>
      </c>
      <c r="H17" s="47">
        <v>49</v>
      </c>
      <c r="I17" s="47">
        <v>19.3</v>
      </c>
      <c r="J17" s="47">
        <v>11.2</v>
      </c>
      <c r="K17" s="47">
        <v>13.2</v>
      </c>
      <c r="L17" s="31"/>
      <c r="M17" s="31"/>
      <c r="N17" s="31"/>
      <c r="P17" s="32"/>
    </row>
    <row r="18" spans="1:16" ht="12.75">
      <c r="A18" s="28">
        <v>1988</v>
      </c>
      <c r="B18" s="47">
        <v>559.9</v>
      </c>
      <c r="C18" s="47">
        <v>435.2</v>
      </c>
      <c r="D18" s="47">
        <v>124.7</v>
      </c>
      <c r="E18" s="47">
        <v>318.8</v>
      </c>
      <c r="F18" s="47">
        <v>57.6</v>
      </c>
      <c r="G18" s="47">
        <v>34.6</v>
      </c>
      <c r="H18" s="47">
        <v>77.6</v>
      </c>
      <c r="I18" s="47">
        <v>42.9</v>
      </c>
      <c r="J18" s="47">
        <v>4.9</v>
      </c>
      <c r="K18" s="47">
        <v>23.5</v>
      </c>
      <c r="L18" s="31"/>
      <c r="M18" s="31"/>
      <c r="N18" s="31"/>
      <c r="P18" s="32"/>
    </row>
    <row r="19" spans="1:16" ht="12.75">
      <c r="A19" s="28">
        <v>1989</v>
      </c>
      <c r="B19" s="47">
        <v>751.9</v>
      </c>
      <c r="C19" s="47">
        <v>577.9</v>
      </c>
      <c r="D19" s="47">
        <v>174</v>
      </c>
      <c r="E19" s="47">
        <v>433.7</v>
      </c>
      <c r="F19" s="47">
        <v>67.8</v>
      </c>
      <c r="G19" s="47">
        <v>34</v>
      </c>
      <c r="H19" s="47">
        <v>89.1</v>
      </c>
      <c r="I19" s="47">
        <v>56.3</v>
      </c>
      <c r="J19" s="47">
        <v>12.9</v>
      </c>
      <c r="K19" s="47">
        <v>58.2</v>
      </c>
      <c r="L19" s="31"/>
      <c r="M19" s="31"/>
      <c r="N19" s="31"/>
      <c r="P19" s="32"/>
    </row>
    <row r="20" spans="1:16" ht="12.75">
      <c r="A20" s="28">
        <v>1990</v>
      </c>
      <c r="B20" s="47">
        <v>720.4</v>
      </c>
      <c r="C20" s="47">
        <v>559.7</v>
      </c>
      <c r="D20" s="47">
        <v>160.7</v>
      </c>
      <c r="E20" s="47">
        <v>412.1</v>
      </c>
      <c r="F20" s="47">
        <v>71.5</v>
      </c>
      <c r="G20" s="47">
        <v>28.3</v>
      </c>
      <c r="H20" s="47">
        <v>74.1</v>
      </c>
      <c r="I20" s="47">
        <v>52.4</v>
      </c>
      <c r="J20" s="47">
        <v>14.6</v>
      </c>
      <c r="K20" s="47">
        <v>67.4</v>
      </c>
      <c r="L20" s="31"/>
      <c r="M20" s="31"/>
      <c r="N20" s="31"/>
      <c r="P20" s="32"/>
    </row>
    <row r="21" spans="1:16" ht="12.75">
      <c r="A21" s="28">
        <v>1991</v>
      </c>
      <c r="B21" s="47">
        <v>789.8</v>
      </c>
      <c r="C21" s="47">
        <v>641.3</v>
      </c>
      <c r="D21" s="47">
        <v>148.5</v>
      </c>
      <c r="E21" s="47">
        <v>438</v>
      </c>
      <c r="F21" s="47">
        <v>68.4</v>
      </c>
      <c r="G21" s="47">
        <v>37.3</v>
      </c>
      <c r="H21" s="47">
        <v>81</v>
      </c>
      <c r="I21" s="47">
        <v>59.9</v>
      </c>
      <c r="J21" s="47">
        <v>14.5</v>
      </c>
      <c r="K21" s="47">
        <v>90.6</v>
      </c>
      <c r="L21" s="31"/>
      <c r="M21" s="31"/>
      <c r="N21" s="31"/>
      <c r="P21" s="32"/>
    </row>
    <row r="22" spans="1:16" ht="12.75">
      <c r="A22" s="28">
        <v>1992</v>
      </c>
      <c r="B22" s="47">
        <v>1151.3</v>
      </c>
      <c r="C22" s="47">
        <v>876.7</v>
      </c>
      <c r="D22" s="47">
        <v>274.6</v>
      </c>
      <c r="E22" s="47">
        <v>619.4</v>
      </c>
      <c r="F22" s="47">
        <v>88.9</v>
      </c>
      <c r="G22" s="47">
        <v>54.7</v>
      </c>
      <c r="H22" s="47">
        <v>140.8</v>
      </c>
      <c r="I22" s="47">
        <v>100.7</v>
      </c>
      <c r="J22" s="47">
        <v>17.9</v>
      </c>
      <c r="K22" s="47">
        <v>128.9</v>
      </c>
      <c r="L22" s="31"/>
      <c r="M22" s="31"/>
      <c r="N22" s="31"/>
      <c r="P22" s="32"/>
    </row>
    <row r="23" spans="1:16" ht="12.75">
      <c r="A23" s="28">
        <v>1993</v>
      </c>
      <c r="B23" s="47">
        <v>635.2</v>
      </c>
      <c r="C23" s="47">
        <v>462.2</v>
      </c>
      <c r="D23" s="47">
        <v>173</v>
      </c>
      <c r="E23" s="47">
        <v>315.9</v>
      </c>
      <c r="F23" s="47">
        <v>52.6</v>
      </c>
      <c r="G23" s="47">
        <v>32.5</v>
      </c>
      <c r="H23" s="47">
        <v>93.4</v>
      </c>
      <c r="I23" s="47">
        <v>76.8</v>
      </c>
      <c r="J23" s="47">
        <v>14.7</v>
      </c>
      <c r="K23" s="47">
        <v>49.3</v>
      </c>
      <c r="L23" s="31"/>
      <c r="M23" s="31"/>
      <c r="N23" s="31"/>
      <c r="P23" s="32"/>
    </row>
    <row r="24" spans="1:16" ht="12.75">
      <c r="A24" s="28">
        <v>1994</v>
      </c>
      <c r="B24" s="47">
        <v>731.33</v>
      </c>
      <c r="C24" s="47">
        <v>548.45</v>
      </c>
      <c r="D24" s="47">
        <v>182.88</v>
      </c>
      <c r="E24" s="47">
        <v>393.98</v>
      </c>
      <c r="F24" s="47">
        <v>55.89</v>
      </c>
      <c r="G24" s="47">
        <v>31.34</v>
      </c>
      <c r="H24" s="47">
        <v>114.09</v>
      </c>
      <c r="I24" s="47">
        <v>72.17</v>
      </c>
      <c r="J24" s="47">
        <v>19.91</v>
      </c>
      <c r="K24" s="47">
        <v>43.95</v>
      </c>
      <c r="L24" s="31"/>
      <c r="M24" s="31"/>
      <c r="N24" s="31"/>
      <c r="P24" s="32"/>
    </row>
    <row r="25" spans="1:16" ht="12.75">
      <c r="A25" s="28">
        <v>1995</v>
      </c>
      <c r="B25" s="47">
        <v>854.06</v>
      </c>
      <c r="C25" s="47">
        <v>662.96</v>
      </c>
      <c r="D25" s="47">
        <v>191.1</v>
      </c>
      <c r="E25" s="47">
        <v>445.9</v>
      </c>
      <c r="F25" s="47">
        <v>106.56</v>
      </c>
      <c r="G25" s="47">
        <v>43.09</v>
      </c>
      <c r="H25" s="47">
        <v>68.72</v>
      </c>
      <c r="I25" s="47">
        <v>136.86</v>
      </c>
      <c r="J25" s="47">
        <v>14.84</v>
      </c>
      <c r="K25" s="47">
        <v>38.06</v>
      </c>
      <c r="L25" s="31"/>
      <c r="M25" s="31"/>
      <c r="N25" s="31"/>
      <c r="P25" s="32"/>
    </row>
    <row r="26" spans="1:16" ht="12.75">
      <c r="A26" s="28">
        <v>1996</v>
      </c>
      <c r="B26" s="47">
        <v>719.56</v>
      </c>
      <c r="C26" s="47">
        <v>543.03</v>
      </c>
      <c r="D26" s="47">
        <v>176.53</v>
      </c>
      <c r="E26" s="47">
        <v>328.18</v>
      </c>
      <c r="F26" s="47">
        <v>78.49</v>
      </c>
      <c r="G26" s="47">
        <v>42.66</v>
      </c>
      <c r="H26" s="47">
        <v>109.76</v>
      </c>
      <c r="I26" s="47">
        <v>93.65</v>
      </c>
      <c r="J26" s="47">
        <v>14.75</v>
      </c>
      <c r="K26" s="47">
        <v>52.06</v>
      </c>
      <c r="L26" s="31"/>
      <c r="M26" s="31"/>
      <c r="N26" s="31"/>
      <c r="P26" s="32"/>
    </row>
    <row r="27" spans="1:16" ht="12.75">
      <c r="A27" s="28">
        <v>1997</v>
      </c>
      <c r="B27" s="47">
        <v>675.6</v>
      </c>
      <c r="C27" s="47">
        <v>500.5</v>
      </c>
      <c r="D27" s="47">
        <v>175.1</v>
      </c>
      <c r="E27" s="47">
        <v>324.3</v>
      </c>
      <c r="F27" s="47">
        <v>106.5</v>
      </c>
      <c r="G27" s="47">
        <v>33.1</v>
      </c>
      <c r="H27" s="47">
        <v>78.5</v>
      </c>
      <c r="I27" s="47">
        <v>84</v>
      </c>
      <c r="J27" s="47">
        <v>20.5</v>
      </c>
      <c r="K27" s="47">
        <v>28.6</v>
      </c>
      <c r="L27" s="31"/>
      <c r="M27" s="31"/>
      <c r="N27" s="31"/>
      <c r="P27" s="32"/>
    </row>
    <row r="28" spans="1:16" ht="12.75">
      <c r="A28" s="28">
        <v>1998</v>
      </c>
      <c r="B28" s="47">
        <v>904.6</v>
      </c>
      <c r="C28" s="47">
        <v>679.3</v>
      </c>
      <c r="D28" s="47">
        <v>225.3</v>
      </c>
      <c r="E28" s="47">
        <v>440</v>
      </c>
      <c r="F28" s="47">
        <v>125.4</v>
      </c>
      <c r="G28" s="47">
        <v>56.3</v>
      </c>
      <c r="H28" s="47">
        <v>104.8</v>
      </c>
      <c r="I28" s="47">
        <v>104</v>
      </c>
      <c r="J28" s="47">
        <v>24.2</v>
      </c>
      <c r="K28" s="47">
        <v>49.7</v>
      </c>
      <c r="L28" s="31"/>
      <c r="M28" s="31"/>
      <c r="N28" s="31"/>
      <c r="P28" s="32"/>
    </row>
    <row r="29" spans="1:16" ht="12.75">
      <c r="A29" s="28">
        <v>1999</v>
      </c>
      <c r="B29" s="47">
        <v>1036.9</v>
      </c>
      <c r="C29" s="47">
        <v>789.3</v>
      </c>
      <c r="D29" s="47">
        <v>247.6</v>
      </c>
      <c r="E29" s="47">
        <v>458.6</v>
      </c>
      <c r="F29" s="47">
        <v>131.4</v>
      </c>
      <c r="G29" s="47">
        <v>70.5</v>
      </c>
      <c r="H29" s="47">
        <v>117.4</v>
      </c>
      <c r="I29" s="47">
        <v>165.1</v>
      </c>
      <c r="J29" s="47">
        <v>23.9</v>
      </c>
      <c r="K29" s="47">
        <v>70.1</v>
      </c>
      <c r="L29" s="31"/>
      <c r="M29" s="31"/>
      <c r="N29" s="31"/>
      <c r="P29" s="32"/>
    </row>
    <row r="30" spans="1:16" ht="12.75">
      <c r="A30" s="28">
        <v>2000</v>
      </c>
      <c r="B30" s="47">
        <v>959.7</v>
      </c>
      <c r="C30" s="47">
        <v>723.2</v>
      </c>
      <c r="D30" s="47">
        <v>236.5</v>
      </c>
      <c r="E30" s="47">
        <v>464.2</v>
      </c>
      <c r="F30" s="47">
        <v>57.8</v>
      </c>
      <c r="G30" s="47">
        <v>55.3</v>
      </c>
      <c r="H30" s="47">
        <v>120.4</v>
      </c>
      <c r="I30" s="47">
        <v>175.5</v>
      </c>
      <c r="J30" s="47">
        <v>19</v>
      </c>
      <c r="K30" s="47">
        <v>67.5</v>
      </c>
      <c r="L30" s="31"/>
      <c r="M30" s="31"/>
      <c r="N30" s="31"/>
      <c r="P30" s="32"/>
    </row>
    <row r="31" spans="1:16" ht="12.75">
      <c r="A31" s="28">
        <v>2001</v>
      </c>
      <c r="B31" s="47">
        <v>961.56</v>
      </c>
      <c r="C31" s="47">
        <v>733.56</v>
      </c>
      <c r="D31" s="47">
        <v>228</v>
      </c>
      <c r="E31" s="47">
        <v>398.88</v>
      </c>
      <c r="F31" s="47">
        <v>122.36</v>
      </c>
      <c r="G31" s="47">
        <v>79.29</v>
      </c>
      <c r="H31" s="47">
        <v>115.07</v>
      </c>
      <c r="I31" s="47">
        <v>157.68</v>
      </c>
      <c r="J31" s="47">
        <v>39.77</v>
      </c>
      <c r="K31" s="47">
        <v>48.51</v>
      </c>
      <c r="L31" s="31"/>
      <c r="M31" s="31"/>
      <c r="N31" s="31"/>
      <c r="P31" s="32"/>
    </row>
    <row r="32" spans="1:16" ht="12.75">
      <c r="A32" s="28">
        <v>2002</v>
      </c>
      <c r="B32" s="47">
        <v>1054.91</v>
      </c>
      <c r="C32" s="47">
        <v>782.9</v>
      </c>
      <c r="D32" s="47">
        <v>272.01</v>
      </c>
      <c r="E32" s="47">
        <v>479.85</v>
      </c>
      <c r="F32" s="47">
        <v>108.04</v>
      </c>
      <c r="G32" s="47">
        <v>67.46</v>
      </c>
      <c r="H32" s="47">
        <v>109.67</v>
      </c>
      <c r="I32" s="47">
        <v>175.02</v>
      </c>
      <c r="J32" s="47">
        <v>53.42</v>
      </c>
      <c r="K32" s="47">
        <v>61.45</v>
      </c>
      <c r="L32" s="31"/>
      <c r="M32" s="31"/>
      <c r="N32" s="31"/>
      <c r="P32" s="32"/>
    </row>
    <row r="33" spans="1:16" ht="12.75">
      <c r="A33" s="28">
        <v>2003</v>
      </c>
      <c r="B33" s="47">
        <v>1168.2</v>
      </c>
      <c r="C33" s="47">
        <v>792.7</v>
      </c>
      <c r="D33" s="47">
        <v>375.5</v>
      </c>
      <c r="E33" s="47">
        <v>501.5</v>
      </c>
      <c r="F33" s="47">
        <v>108.5</v>
      </c>
      <c r="G33" s="47">
        <v>64.4</v>
      </c>
      <c r="H33" s="47">
        <v>125.4</v>
      </c>
      <c r="I33" s="47">
        <v>220.7</v>
      </c>
      <c r="J33" s="47">
        <v>75.9</v>
      </c>
      <c r="K33" s="47">
        <v>71.8</v>
      </c>
      <c r="L33" s="31"/>
      <c r="M33" s="31"/>
      <c r="N33" s="31"/>
      <c r="P33" s="32"/>
    </row>
    <row r="34" spans="1:16" ht="12.75">
      <c r="A34" s="28">
        <v>2004</v>
      </c>
      <c r="B34" s="47">
        <v>919.62</v>
      </c>
      <c r="C34" s="47">
        <v>592.42</v>
      </c>
      <c r="D34" s="47">
        <v>327.2</v>
      </c>
      <c r="E34" s="47">
        <v>344.93</v>
      </c>
      <c r="F34" s="47">
        <v>87.1</v>
      </c>
      <c r="G34" s="47">
        <v>81.53</v>
      </c>
      <c r="H34" s="47">
        <v>103.88</v>
      </c>
      <c r="I34" s="47">
        <v>169.52</v>
      </c>
      <c r="J34" s="47">
        <v>74.68</v>
      </c>
      <c r="K34" s="47">
        <v>57.98</v>
      </c>
      <c r="L34" s="31"/>
      <c r="M34" s="31"/>
      <c r="N34" s="31"/>
      <c r="P34" s="32"/>
    </row>
    <row r="35" spans="1:16" ht="12.75">
      <c r="A35" s="28">
        <v>2005</v>
      </c>
      <c r="B35" s="47">
        <v>982.01</v>
      </c>
      <c r="C35" s="47">
        <v>709.66</v>
      </c>
      <c r="D35" s="47">
        <v>272.35</v>
      </c>
      <c r="E35" s="47">
        <v>395.66</v>
      </c>
      <c r="F35" s="47">
        <v>125.42</v>
      </c>
      <c r="G35" s="47">
        <v>67.99</v>
      </c>
      <c r="H35" s="47">
        <v>110.73</v>
      </c>
      <c r="I35" s="47">
        <v>169.56</v>
      </c>
      <c r="J35" s="47">
        <v>71.78</v>
      </c>
      <c r="K35" s="47">
        <v>40.87</v>
      </c>
      <c r="L35" s="31"/>
      <c r="M35" s="31"/>
      <c r="N35" s="31"/>
      <c r="P35" s="32"/>
    </row>
    <row r="36" spans="1:14" ht="12.75">
      <c r="A36" s="28"/>
      <c r="B36" s="28"/>
      <c r="C36" s="28"/>
      <c r="D36" s="28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28"/>
      <c r="B37" s="28"/>
      <c r="C37" s="28"/>
      <c r="D37" s="28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ht="12.75">
      <c r="A38" s="27" t="s">
        <v>104</v>
      </c>
    </row>
    <row r="39" spans="1:4" ht="12.75">
      <c r="A39" s="34" t="s">
        <v>131</v>
      </c>
      <c r="B39" s="34"/>
      <c r="C39" s="34"/>
      <c r="D39" s="34"/>
    </row>
    <row r="41" ht="12.75">
      <c r="A41" s="38"/>
    </row>
    <row r="42" ht="12.75">
      <c r="A42" s="37" t="s">
        <v>161</v>
      </c>
    </row>
    <row r="43" ht="12.75">
      <c r="A43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4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74"/>
  <sheetViews>
    <sheetView workbookViewId="0" topLeftCell="A1">
      <selection activeCell="D44" sqref="D44"/>
    </sheetView>
  </sheetViews>
  <sheetFormatPr defaultColWidth="11.421875" defaultRowHeight="12.75"/>
  <cols>
    <col min="1" max="1" width="4.421875" style="1" customWidth="1"/>
    <col min="2" max="2" width="7.28125" style="1" customWidth="1"/>
    <col min="3" max="16384" width="11.421875" style="1" customWidth="1"/>
  </cols>
  <sheetData>
    <row r="1" ht="12.75">
      <c r="A1" s="7" t="s">
        <v>134</v>
      </c>
    </row>
    <row r="3" ht="12.75">
      <c r="F3" s="2" t="s">
        <v>147</v>
      </c>
    </row>
    <row r="5" spans="1:5" ht="12.75">
      <c r="A5" s="8" t="s">
        <v>47</v>
      </c>
      <c r="B5" s="1" t="s">
        <v>69</v>
      </c>
      <c r="C5" s="1" t="s">
        <v>157</v>
      </c>
      <c r="E5" s="1" t="s">
        <v>158</v>
      </c>
    </row>
    <row r="6" spans="1:6" ht="12.75">
      <c r="A6" s="8"/>
      <c r="C6" s="1" t="s">
        <v>81</v>
      </c>
      <c r="D6" s="1" t="s">
        <v>82</v>
      </c>
      <c r="E6" s="1" t="s">
        <v>83</v>
      </c>
      <c r="F6" s="1" t="s">
        <v>84</v>
      </c>
    </row>
    <row r="7" spans="1:6" ht="12.75">
      <c r="A7" s="2">
        <v>1929</v>
      </c>
      <c r="B7" s="1">
        <v>1317</v>
      </c>
      <c r="C7" s="2">
        <v>898</v>
      </c>
      <c r="D7" s="2">
        <v>419</v>
      </c>
      <c r="E7" s="2" t="s">
        <v>60</v>
      </c>
      <c r="F7" s="2" t="s">
        <v>60</v>
      </c>
    </row>
    <row r="8" spans="1:29" s="44" customFormat="1" ht="12.75">
      <c r="A8" s="45">
        <v>1955</v>
      </c>
      <c r="B8" s="44">
        <v>1366</v>
      </c>
      <c r="C8" s="45" t="s">
        <v>60</v>
      </c>
      <c r="D8" s="45" t="s">
        <v>60</v>
      </c>
      <c r="E8" s="45" t="s">
        <v>60</v>
      </c>
      <c r="F8" s="45" t="s">
        <v>60</v>
      </c>
      <c r="X8" s="1"/>
      <c r="Y8" s="1"/>
      <c r="Z8" s="1"/>
      <c r="AA8" s="1"/>
      <c r="AB8" s="1"/>
      <c r="AC8" s="1"/>
    </row>
    <row r="9" spans="1:6" ht="12.75">
      <c r="A9" s="2">
        <v>1965</v>
      </c>
      <c r="B9" s="1">
        <v>898</v>
      </c>
      <c r="C9" s="2">
        <v>333</v>
      </c>
      <c r="D9" s="2">
        <v>565</v>
      </c>
      <c r="E9" s="2" t="s">
        <v>60</v>
      </c>
      <c r="F9" s="2" t="s">
        <v>60</v>
      </c>
    </row>
    <row r="10" spans="1:6" ht="12.75">
      <c r="A10" s="2">
        <v>1969</v>
      </c>
      <c r="B10" s="45">
        <v>783</v>
      </c>
      <c r="C10" s="2">
        <v>231</v>
      </c>
      <c r="D10" s="2">
        <v>552</v>
      </c>
      <c r="E10" s="2">
        <v>625</v>
      </c>
      <c r="F10" s="2">
        <v>158</v>
      </c>
    </row>
    <row r="11" spans="1:17" ht="12.75">
      <c r="A11" s="2">
        <v>1975</v>
      </c>
      <c r="B11" s="1">
        <v>582</v>
      </c>
      <c r="C11" s="2">
        <v>191</v>
      </c>
      <c r="D11" s="2">
        <v>391</v>
      </c>
      <c r="E11" s="2">
        <v>450</v>
      </c>
      <c r="F11" s="2">
        <v>132</v>
      </c>
      <c r="H11" s="44"/>
      <c r="I11" s="44"/>
      <c r="J11" s="44"/>
      <c r="L11" s="44"/>
      <c r="Q11" s="44"/>
    </row>
    <row r="12" spans="1:6" ht="12.75">
      <c r="A12" s="2">
        <v>1980</v>
      </c>
      <c r="B12" s="1">
        <v>494</v>
      </c>
      <c r="C12" s="2">
        <v>162</v>
      </c>
      <c r="D12" s="2">
        <v>332</v>
      </c>
      <c r="E12" s="2" t="s">
        <v>60</v>
      </c>
      <c r="F12" s="2" t="s">
        <v>60</v>
      </c>
    </row>
    <row r="13" spans="1:6" ht="12.75">
      <c r="A13" s="2">
        <v>1985</v>
      </c>
      <c r="B13" s="1">
        <v>448</v>
      </c>
      <c r="C13" s="2">
        <v>160</v>
      </c>
      <c r="D13" s="2">
        <v>288</v>
      </c>
      <c r="E13" s="2" t="s">
        <v>60</v>
      </c>
      <c r="F13" s="2" t="s">
        <v>60</v>
      </c>
    </row>
    <row r="14" spans="1:6" ht="12.75">
      <c r="A14" s="2">
        <v>1990</v>
      </c>
      <c r="B14" s="1">
        <v>417</v>
      </c>
      <c r="C14" s="45">
        <v>138</v>
      </c>
      <c r="D14" s="2">
        <v>279</v>
      </c>
      <c r="E14" s="2">
        <v>348</v>
      </c>
      <c r="F14" s="2">
        <v>69</v>
      </c>
    </row>
    <row r="15" spans="1:17" ht="12.75">
      <c r="A15" s="2">
        <v>1995</v>
      </c>
      <c r="B15" s="44">
        <v>401</v>
      </c>
      <c r="C15" s="45">
        <v>175</v>
      </c>
      <c r="D15" s="2">
        <v>226</v>
      </c>
      <c r="E15" s="2">
        <v>313</v>
      </c>
      <c r="F15" s="2">
        <v>88</v>
      </c>
      <c r="H15" s="35"/>
      <c r="I15" s="35"/>
      <c r="J15" s="35"/>
      <c r="L15" s="35"/>
      <c r="Q15" s="35"/>
    </row>
    <row r="16" spans="1:6" ht="12.75">
      <c r="A16" s="2">
        <v>2000</v>
      </c>
      <c r="B16" s="44">
        <v>199</v>
      </c>
      <c r="C16" s="2">
        <v>107</v>
      </c>
      <c r="D16" s="2">
        <v>92</v>
      </c>
      <c r="E16" s="2" t="s">
        <v>60</v>
      </c>
      <c r="F16" s="2" t="s">
        <v>60</v>
      </c>
    </row>
    <row r="17" spans="1:6" ht="12.75">
      <c r="A17" s="2">
        <v>2005</v>
      </c>
      <c r="B17" s="1">
        <v>128</v>
      </c>
      <c r="C17" s="2">
        <v>92</v>
      </c>
      <c r="D17" s="2">
        <v>36</v>
      </c>
      <c r="E17" s="2">
        <v>103</v>
      </c>
      <c r="F17" s="2">
        <v>25</v>
      </c>
    </row>
    <row r="20" ht="12.75">
      <c r="A20" s="1" t="s">
        <v>104</v>
      </c>
    </row>
    <row r="21" ht="12.75">
      <c r="A21" s="1" t="s">
        <v>128</v>
      </c>
    </row>
    <row r="22" ht="12.75">
      <c r="A22" s="1" t="s">
        <v>135</v>
      </c>
    </row>
    <row r="23" ht="12.75">
      <c r="A23" s="1" t="s">
        <v>159</v>
      </c>
    </row>
    <row r="24" ht="12.75">
      <c r="A24" s="1" t="s">
        <v>137</v>
      </c>
    </row>
    <row r="25" ht="12.75">
      <c r="A25" s="1" t="s">
        <v>129</v>
      </c>
    </row>
    <row r="26" ht="12.75">
      <c r="A26" s="1" t="s">
        <v>138</v>
      </c>
    </row>
    <row r="27" ht="12.75">
      <c r="A27" s="1" t="s">
        <v>139</v>
      </c>
    </row>
    <row r="28" ht="12.75">
      <c r="A28" s="1" t="s">
        <v>140</v>
      </c>
    </row>
    <row r="29" ht="12.75">
      <c r="A29" s="1" t="s">
        <v>141</v>
      </c>
    </row>
    <row r="31" ht="12.75">
      <c r="A31" s="38"/>
    </row>
    <row r="32" ht="12.75">
      <c r="A32" s="37" t="s">
        <v>161</v>
      </c>
    </row>
    <row r="33" ht="12.75">
      <c r="A33" s="38" t="s">
        <v>142</v>
      </c>
    </row>
    <row r="45" spans="3:4" ht="12.75">
      <c r="C45" s="2"/>
      <c r="D45" s="2"/>
    </row>
    <row r="46" spans="1:4" ht="12.75">
      <c r="A46" s="44"/>
      <c r="B46" s="44"/>
      <c r="C46" s="45"/>
      <c r="D46" s="45"/>
    </row>
    <row r="47" spans="3:4" ht="12.75">
      <c r="C47" s="2"/>
      <c r="D47" s="2"/>
    </row>
    <row r="48" spans="2:4" ht="12.75">
      <c r="B48" s="45"/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66" spans="1:2" ht="12.75">
      <c r="A66" s="44"/>
      <c r="B66" s="44"/>
    </row>
    <row r="68" ht="12.75">
      <c r="B68" s="45"/>
    </row>
    <row r="73" ht="12.75">
      <c r="B73" s="40"/>
    </row>
    <row r="74" ht="12.75">
      <c r="B74" s="40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1"/>
  <sheetViews>
    <sheetView workbookViewId="0" topLeftCell="A1">
      <selection activeCell="E49" sqref="E49"/>
    </sheetView>
  </sheetViews>
  <sheetFormatPr defaultColWidth="11.421875" defaultRowHeight="12.75"/>
  <cols>
    <col min="1" max="1" width="4.421875" style="1" customWidth="1"/>
    <col min="2" max="10" width="7.00390625" style="1" customWidth="1"/>
    <col min="11" max="16384" width="11.421875" style="1" customWidth="1"/>
  </cols>
  <sheetData>
    <row r="1" ht="12.75">
      <c r="A1" s="48" t="s">
        <v>125</v>
      </c>
    </row>
    <row r="3" ht="12.75">
      <c r="J3" s="2" t="s">
        <v>148</v>
      </c>
    </row>
    <row r="5" spans="1:5" ht="12.75">
      <c r="A5" s="1" t="s">
        <v>47</v>
      </c>
      <c r="B5" s="1" t="s">
        <v>118</v>
      </c>
      <c r="E5" s="1" t="s">
        <v>119</v>
      </c>
    </row>
    <row r="6" spans="5:9" ht="12.75">
      <c r="E6" s="1" t="s">
        <v>120</v>
      </c>
      <c r="G6" s="1" t="s">
        <v>121</v>
      </c>
      <c r="I6" s="1" t="s">
        <v>122</v>
      </c>
    </row>
    <row r="7" spans="2:10" ht="12.75">
      <c r="B7" s="1" t="s">
        <v>69</v>
      </c>
      <c r="C7" s="1" t="s">
        <v>112</v>
      </c>
      <c r="D7" s="1" t="s">
        <v>113</v>
      </c>
      <c r="E7" s="1" t="s">
        <v>112</v>
      </c>
      <c r="F7" s="1" t="s">
        <v>113</v>
      </c>
      <c r="G7" s="1" t="s">
        <v>112</v>
      </c>
      <c r="H7" s="1" t="s">
        <v>113</v>
      </c>
      <c r="I7" s="1" t="s">
        <v>112</v>
      </c>
      <c r="J7" s="1" t="s">
        <v>113</v>
      </c>
    </row>
    <row r="8" spans="1:10" ht="12.75">
      <c r="A8" s="1">
        <v>1995</v>
      </c>
      <c r="B8" s="1">
        <v>724</v>
      </c>
      <c r="C8" s="1">
        <v>479</v>
      </c>
      <c r="D8" s="1">
        <v>245</v>
      </c>
      <c r="E8" s="1">
        <v>214</v>
      </c>
      <c r="F8" s="1">
        <v>41</v>
      </c>
      <c r="G8" s="1">
        <v>49</v>
      </c>
      <c r="H8" s="1">
        <v>34</v>
      </c>
      <c r="I8" s="1">
        <v>216</v>
      </c>
      <c r="J8" s="1">
        <v>170</v>
      </c>
    </row>
    <row r="9" spans="1:10" ht="12.75">
      <c r="A9" s="1">
        <v>2000</v>
      </c>
      <c r="B9" s="1">
        <v>567</v>
      </c>
      <c r="C9" s="1">
        <v>423</v>
      </c>
      <c r="D9" s="1">
        <v>144</v>
      </c>
      <c r="E9" s="1">
        <v>223</v>
      </c>
      <c r="F9" s="1">
        <v>25</v>
      </c>
      <c r="G9" s="1">
        <v>48</v>
      </c>
      <c r="H9" s="1">
        <v>33</v>
      </c>
      <c r="I9" s="1">
        <v>152</v>
      </c>
      <c r="J9" s="1">
        <v>86</v>
      </c>
    </row>
    <row r="10" spans="1:10" ht="12.75">
      <c r="A10" s="1">
        <v>2005</v>
      </c>
      <c r="B10" s="50">
        <v>388</v>
      </c>
      <c r="C10" s="50">
        <v>281</v>
      </c>
      <c r="D10" s="50">
        <v>107</v>
      </c>
      <c r="E10" s="50">
        <v>161</v>
      </c>
      <c r="F10" s="50">
        <v>23</v>
      </c>
      <c r="G10" s="50">
        <v>35</v>
      </c>
      <c r="H10" s="50">
        <v>29</v>
      </c>
      <c r="I10" s="50">
        <v>85</v>
      </c>
      <c r="J10" s="50">
        <v>55</v>
      </c>
    </row>
    <row r="13" ht="12.75">
      <c r="A13" s="1" t="s">
        <v>104</v>
      </c>
    </row>
    <row r="14" ht="12.75">
      <c r="A14" s="1" t="s">
        <v>128</v>
      </c>
    </row>
    <row r="15" ht="12.75">
      <c r="A15" s="1" t="s">
        <v>135</v>
      </c>
    </row>
    <row r="16" ht="12.75">
      <c r="A16" s="1" t="s">
        <v>159</v>
      </c>
    </row>
    <row r="17" ht="12.75">
      <c r="A17" s="1" t="s">
        <v>137</v>
      </c>
    </row>
    <row r="19" ht="12.75">
      <c r="A19" s="38"/>
    </row>
    <row r="20" ht="12.75">
      <c r="A20" s="37" t="s">
        <v>161</v>
      </c>
    </row>
    <row r="21" ht="12.75">
      <c r="A21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8"/>
  <sheetViews>
    <sheetView workbookViewId="0" topLeftCell="A1">
      <selection activeCell="E49" sqref="E49"/>
    </sheetView>
  </sheetViews>
  <sheetFormatPr defaultColWidth="11.421875" defaultRowHeight="12.75"/>
  <cols>
    <col min="1" max="1" width="4.421875" style="1" customWidth="1"/>
    <col min="2" max="10" width="7.00390625" style="1" customWidth="1"/>
    <col min="11" max="16384" width="11.421875" style="1" customWidth="1"/>
  </cols>
  <sheetData>
    <row r="1" ht="12.75">
      <c r="A1" s="48" t="s">
        <v>123</v>
      </c>
    </row>
    <row r="3" ht="12.75">
      <c r="J3" s="2" t="s">
        <v>149</v>
      </c>
    </row>
    <row r="5" spans="1:8" ht="12.75">
      <c r="A5" s="1" t="s">
        <v>47</v>
      </c>
      <c r="B5" s="1" t="s">
        <v>118</v>
      </c>
      <c r="E5" s="1" t="s">
        <v>117</v>
      </c>
      <c r="H5" s="1" t="s">
        <v>116</v>
      </c>
    </row>
    <row r="6" spans="2:10" ht="12.75">
      <c r="B6" s="1" t="s">
        <v>69</v>
      </c>
      <c r="C6" s="1" t="s">
        <v>112</v>
      </c>
      <c r="D6" s="1" t="s">
        <v>113</v>
      </c>
      <c r="E6" s="1" t="s">
        <v>69</v>
      </c>
      <c r="F6" s="1" t="s">
        <v>115</v>
      </c>
      <c r="G6" s="1" t="s">
        <v>113</v>
      </c>
      <c r="H6" s="1" t="s">
        <v>69</v>
      </c>
      <c r="I6" s="1" t="s">
        <v>115</v>
      </c>
      <c r="J6" s="1" t="s">
        <v>113</v>
      </c>
    </row>
    <row r="7" spans="1:10" ht="12.75">
      <c r="A7" s="1">
        <v>1929</v>
      </c>
      <c r="B7" s="1">
        <v>4031</v>
      </c>
      <c r="C7" s="1">
        <v>2119</v>
      </c>
      <c r="D7" s="1">
        <v>1912</v>
      </c>
      <c r="E7" s="1">
        <v>3741</v>
      </c>
      <c r="F7" s="1">
        <v>1885</v>
      </c>
      <c r="G7" s="1">
        <v>1856</v>
      </c>
      <c r="H7" s="1">
        <v>290</v>
      </c>
      <c r="I7" s="1">
        <v>234</v>
      </c>
      <c r="J7" s="1">
        <v>56</v>
      </c>
    </row>
    <row r="8" spans="1:10" ht="12.75">
      <c r="A8" s="1">
        <v>1955</v>
      </c>
      <c r="B8" s="1">
        <v>3857</v>
      </c>
      <c r="C8" s="1">
        <v>2047</v>
      </c>
      <c r="D8" s="1">
        <v>1810</v>
      </c>
      <c r="E8" s="1">
        <v>3535</v>
      </c>
      <c r="F8" s="1">
        <v>1859</v>
      </c>
      <c r="G8" s="1">
        <v>1676</v>
      </c>
      <c r="H8" s="1">
        <v>322</v>
      </c>
      <c r="I8" s="1">
        <v>188</v>
      </c>
      <c r="J8" s="1">
        <v>134</v>
      </c>
    </row>
    <row r="9" spans="1:10" ht="12.75">
      <c r="A9" s="1">
        <v>1965</v>
      </c>
      <c r="B9" s="1">
        <v>2123</v>
      </c>
      <c r="C9" s="1">
        <v>1235</v>
      </c>
      <c r="D9" s="1">
        <v>888</v>
      </c>
      <c r="E9" s="1">
        <v>2020</v>
      </c>
      <c r="F9" s="1">
        <v>1151</v>
      </c>
      <c r="G9" s="1">
        <v>869</v>
      </c>
      <c r="H9" s="1">
        <v>103</v>
      </c>
      <c r="I9" s="1">
        <v>84</v>
      </c>
      <c r="J9" s="1">
        <v>19</v>
      </c>
    </row>
    <row r="10" spans="1:10" ht="12.75">
      <c r="A10" s="1">
        <v>1969</v>
      </c>
      <c r="B10" s="1">
        <v>1791</v>
      </c>
      <c r="C10" s="1">
        <v>1018</v>
      </c>
      <c r="D10" s="1">
        <v>773</v>
      </c>
      <c r="E10" s="1">
        <v>1722</v>
      </c>
      <c r="F10" s="1">
        <v>982</v>
      </c>
      <c r="G10" s="1">
        <v>740</v>
      </c>
      <c r="H10" s="1">
        <v>69</v>
      </c>
      <c r="I10" s="1">
        <v>36</v>
      </c>
      <c r="J10" s="1">
        <v>33</v>
      </c>
    </row>
    <row r="11" spans="1:10" ht="12.75">
      <c r="A11" s="1">
        <v>1975</v>
      </c>
      <c r="B11" s="1">
        <v>1439</v>
      </c>
      <c r="C11" s="1">
        <v>846</v>
      </c>
      <c r="D11" s="1">
        <v>593</v>
      </c>
      <c r="E11" s="1">
        <v>1361</v>
      </c>
      <c r="F11" s="1">
        <v>789</v>
      </c>
      <c r="G11" s="1">
        <v>572</v>
      </c>
      <c r="H11" s="1">
        <v>78</v>
      </c>
      <c r="I11" s="1">
        <v>57</v>
      </c>
      <c r="J11" s="1">
        <v>21</v>
      </c>
    </row>
    <row r="12" spans="1:10" ht="12.75">
      <c r="A12" s="1">
        <v>1980</v>
      </c>
      <c r="B12" s="1">
        <v>1080</v>
      </c>
      <c r="C12" s="1">
        <v>695</v>
      </c>
      <c r="D12" s="1">
        <v>385</v>
      </c>
      <c r="E12" s="1">
        <v>1011</v>
      </c>
      <c r="F12" s="1">
        <v>631</v>
      </c>
      <c r="G12" s="1">
        <v>380</v>
      </c>
      <c r="H12" s="1">
        <v>69</v>
      </c>
      <c r="I12" s="1">
        <v>64</v>
      </c>
      <c r="J12" s="1">
        <v>5</v>
      </c>
    </row>
    <row r="13" spans="1:10" ht="12.75">
      <c r="A13" s="1">
        <v>1985</v>
      </c>
      <c r="B13" s="1">
        <v>1000</v>
      </c>
      <c r="C13" s="1">
        <v>663</v>
      </c>
      <c r="D13" s="1">
        <v>337</v>
      </c>
      <c r="E13" s="1">
        <v>913</v>
      </c>
      <c r="F13" s="1">
        <v>593</v>
      </c>
      <c r="G13" s="1">
        <v>320</v>
      </c>
      <c r="H13" s="1">
        <v>87</v>
      </c>
      <c r="I13" s="1">
        <v>70</v>
      </c>
      <c r="J13" s="1">
        <v>17</v>
      </c>
    </row>
    <row r="14" spans="1:10" ht="12.75">
      <c r="A14" s="1">
        <v>1990</v>
      </c>
      <c r="B14" s="1">
        <v>848</v>
      </c>
      <c r="C14" s="1">
        <v>604</v>
      </c>
      <c r="D14" s="1">
        <v>244</v>
      </c>
      <c r="E14" s="1">
        <v>772</v>
      </c>
      <c r="F14" s="1">
        <v>537</v>
      </c>
      <c r="G14" s="1">
        <v>235</v>
      </c>
      <c r="H14" s="1">
        <v>76</v>
      </c>
      <c r="I14" s="1">
        <v>67</v>
      </c>
      <c r="J14" s="1">
        <v>9</v>
      </c>
    </row>
    <row r="15" spans="1:10" ht="12.75">
      <c r="A15" s="1">
        <v>1995</v>
      </c>
      <c r="B15" s="1">
        <v>724</v>
      </c>
      <c r="C15" s="1">
        <v>479</v>
      </c>
      <c r="D15" s="1">
        <v>245</v>
      </c>
      <c r="E15" s="1">
        <v>566</v>
      </c>
      <c r="F15" s="1">
        <v>369</v>
      </c>
      <c r="G15" s="1">
        <v>197</v>
      </c>
      <c r="H15" s="1">
        <v>158</v>
      </c>
      <c r="I15" s="1">
        <v>110</v>
      </c>
      <c r="J15" s="1">
        <v>48</v>
      </c>
    </row>
    <row r="16" spans="1:10" ht="12.75">
      <c r="A16" s="1">
        <v>2000</v>
      </c>
      <c r="B16" s="1">
        <v>567</v>
      </c>
      <c r="C16" s="1">
        <v>423</v>
      </c>
      <c r="D16" s="1">
        <v>144</v>
      </c>
      <c r="E16" s="1">
        <v>421</v>
      </c>
      <c r="F16" s="1">
        <v>297</v>
      </c>
      <c r="G16" s="1">
        <v>124</v>
      </c>
      <c r="H16" s="1">
        <v>146</v>
      </c>
      <c r="I16" s="1">
        <v>126</v>
      </c>
      <c r="J16" s="1">
        <v>20</v>
      </c>
    </row>
    <row r="17" spans="1:10" ht="12.75">
      <c r="A17" s="1">
        <v>2005</v>
      </c>
      <c r="B17" s="50">
        <v>388</v>
      </c>
      <c r="C17" s="50">
        <v>281</v>
      </c>
      <c r="D17" s="50">
        <v>107</v>
      </c>
      <c r="E17" s="50">
        <v>288</v>
      </c>
      <c r="F17" s="50">
        <v>197</v>
      </c>
      <c r="G17" s="50">
        <v>91</v>
      </c>
      <c r="H17" s="50">
        <v>100</v>
      </c>
      <c r="I17" s="50">
        <v>84</v>
      </c>
      <c r="J17" s="50">
        <v>16</v>
      </c>
    </row>
    <row r="20" ht="12.75">
      <c r="A20" s="1" t="s">
        <v>104</v>
      </c>
    </row>
    <row r="21" ht="12.75">
      <c r="A21" s="1" t="s">
        <v>128</v>
      </c>
    </row>
    <row r="22" ht="12.75">
      <c r="A22" s="1" t="s">
        <v>135</v>
      </c>
    </row>
    <row r="23" ht="12.75">
      <c r="A23" s="1" t="s">
        <v>159</v>
      </c>
    </row>
    <row r="24" ht="12.75">
      <c r="A24" s="1" t="s">
        <v>137</v>
      </c>
    </row>
    <row r="26" ht="12.75">
      <c r="A26" s="38"/>
    </row>
    <row r="27" ht="12.75">
      <c r="A27" s="37" t="s">
        <v>161</v>
      </c>
    </row>
    <row r="28" ht="12.75">
      <c r="A28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7"/>
  <sheetViews>
    <sheetView workbookViewId="0" topLeftCell="A1">
      <selection activeCell="E49" sqref="E49"/>
    </sheetView>
  </sheetViews>
  <sheetFormatPr defaultColWidth="11.421875" defaultRowHeight="12.75"/>
  <cols>
    <col min="1" max="1" width="4.421875" style="1" customWidth="1"/>
    <col min="2" max="10" width="7.00390625" style="1" customWidth="1"/>
    <col min="11" max="16384" width="11.421875" style="1" customWidth="1"/>
  </cols>
  <sheetData>
    <row r="1" ht="12.75">
      <c r="A1" s="48" t="s">
        <v>124</v>
      </c>
    </row>
    <row r="3" ht="12.75">
      <c r="J3" s="2" t="s">
        <v>150</v>
      </c>
    </row>
    <row r="5" spans="1:5" ht="12.75">
      <c r="A5" s="1" t="s">
        <v>47</v>
      </c>
      <c r="B5" s="1" t="s">
        <v>114</v>
      </c>
      <c r="E5" s="1" t="s">
        <v>119</v>
      </c>
    </row>
    <row r="6" spans="5:9" ht="12.75">
      <c r="E6" s="1" t="s">
        <v>120</v>
      </c>
      <c r="G6" s="1" t="s">
        <v>121</v>
      </c>
      <c r="I6" s="1" t="s">
        <v>122</v>
      </c>
    </row>
    <row r="7" spans="2:10" ht="12.75">
      <c r="B7" s="1" t="s">
        <v>69</v>
      </c>
      <c r="C7" s="1" t="s">
        <v>112</v>
      </c>
      <c r="D7" s="1" t="s">
        <v>113</v>
      </c>
      <c r="E7" s="1" t="s">
        <v>112</v>
      </c>
      <c r="F7" s="1" t="s">
        <v>113</v>
      </c>
      <c r="G7" s="1" t="s">
        <v>112</v>
      </c>
      <c r="H7" s="1" t="s">
        <v>113</v>
      </c>
      <c r="I7" s="1" t="s">
        <v>112</v>
      </c>
      <c r="J7" s="1" t="s">
        <v>113</v>
      </c>
    </row>
    <row r="8" spans="1:10" ht="12.75">
      <c r="A8" s="1">
        <v>1965</v>
      </c>
      <c r="B8" s="1">
        <v>898</v>
      </c>
      <c r="C8" s="1">
        <v>837</v>
      </c>
      <c r="D8" s="1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</row>
    <row r="9" spans="1:10" ht="12.75">
      <c r="A9" s="1">
        <v>1969</v>
      </c>
      <c r="B9" s="1">
        <v>783</v>
      </c>
      <c r="C9" s="1">
        <v>719</v>
      </c>
      <c r="D9" s="1">
        <v>64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</row>
    <row r="10" spans="1:10" ht="12.75">
      <c r="A10" s="1">
        <v>1975</v>
      </c>
      <c r="B10" s="1">
        <v>582</v>
      </c>
      <c r="C10" s="1">
        <v>548</v>
      </c>
      <c r="D10" s="1">
        <v>37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</row>
    <row r="11" spans="1:10" ht="12.75">
      <c r="A11" s="1">
        <v>1980</v>
      </c>
      <c r="B11" s="1">
        <v>494</v>
      </c>
      <c r="C11" s="1">
        <v>476</v>
      </c>
      <c r="D11" s="1">
        <v>22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</row>
    <row r="12" spans="1:10" ht="12.75">
      <c r="A12" s="1">
        <v>1985</v>
      </c>
      <c r="B12" s="1">
        <v>448</v>
      </c>
      <c r="C12" s="1">
        <v>426</v>
      </c>
      <c r="D12" s="1">
        <v>26</v>
      </c>
      <c r="E12" s="2" t="s">
        <v>60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60</v>
      </c>
    </row>
    <row r="13" spans="1:10" ht="12.75">
      <c r="A13" s="1">
        <v>1990</v>
      </c>
      <c r="B13" s="1">
        <v>417</v>
      </c>
      <c r="C13" s="1">
        <v>396</v>
      </c>
      <c r="D13" s="1">
        <v>25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</row>
    <row r="14" spans="1:10" ht="12.75">
      <c r="A14" s="1">
        <v>1995</v>
      </c>
      <c r="B14" s="1">
        <v>239</v>
      </c>
      <c r="C14" s="1">
        <v>229</v>
      </c>
      <c r="D14" s="1">
        <v>10</v>
      </c>
      <c r="E14" s="2">
        <v>140</v>
      </c>
      <c r="F14" s="2">
        <v>5</v>
      </c>
      <c r="G14" s="2">
        <v>22</v>
      </c>
      <c r="H14" s="2">
        <v>1</v>
      </c>
      <c r="I14" s="2">
        <v>67</v>
      </c>
      <c r="J14" s="2">
        <v>4</v>
      </c>
    </row>
    <row r="15" spans="1:10" ht="12.75">
      <c r="A15" s="1">
        <v>2000</v>
      </c>
      <c r="B15" s="1">
        <v>203</v>
      </c>
      <c r="C15" s="1">
        <v>195</v>
      </c>
      <c r="D15" s="1">
        <v>8</v>
      </c>
      <c r="E15" s="2" t="s">
        <v>60</v>
      </c>
      <c r="F15" s="2" t="s">
        <v>60</v>
      </c>
      <c r="G15" s="2" t="s">
        <v>60</v>
      </c>
      <c r="H15" s="2" t="s">
        <v>60</v>
      </c>
      <c r="I15" s="2" t="s">
        <v>60</v>
      </c>
      <c r="J15" s="2" t="s">
        <v>60</v>
      </c>
    </row>
    <row r="16" spans="1:10" ht="12.75">
      <c r="A16" s="1">
        <v>2005</v>
      </c>
      <c r="B16" s="50">
        <v>128</v>
      </c>
      <c r="C16" s="50">
        <v>114</v>
      </c>
      <c r="D16" s="50">
        <v>14</v>
      </c>
      <c r="E16" s="50">
        <v>88</v>
      </c>
      <c r="F16" s="50">
        <v>8</v>
      </c>
      <c r="G16" s="50">
        <v>14</v>
      </c>
      <c r="H16" s="50">
        <v>1</v>
      </c>
      <c r="I16" s="50">
        <v>12</v>
      </c>
      <c r="J16" s="50">
        <v>5</v>
      </c>
    </row>
    <row r="19" ht="12.75">
      <c r="A19" s="1" t="s">
        <v>104</v>
      </c>
    </row>
    <row r="20" ht="12.75">
      <c r="A20" s="1" t="s">
        <v>128</v>
      </c>
    </row>
    <row r="21" ht="12.75">
      <c r="A21" s="1" t="s">
        <v>135</v>
      </c>
    </row>
    <row r="22" ht="12.75">
      <c r="A22" s="1" t="s">
        <v>159</v>
      </c>
    </row>
    <row r="23" ht="12.75">
      <c r="A23" s="1" t="s">
        <v>137</v>
      </c>
    </row>
    <row r="25" ht="12.75">
      <c r="A25" s="38"/>
    </row>
    <row r="26" ht="12.75">
      <c r="A26" s="37" t="s">
        <v>161</v>
      </c>
    </row>
    <row r="27" ht="12.75">
      <c r="A27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46"/>
  <sheetViews>
    <sheetView workbookViewId="0" topLeftCell="A1">
      <selection activeCell="E49" sqref="E49"/>
    </sheetView>
  </sheetViews>
  <sheetFormatPr defaultColWidth="11.421875" defaultRowHeight="12.75"/>
  <cols>
    <col min="1" max="1" width="4.421875" style="1" customWidth="1"/>
    <col min="2" max="2" width="16.28125" style="1" bestFit="1" customWidth="1"/>
    <col min="3" max="3" width="9.00390625" style="1" bestFit="1" customWidth="1"/>
    <col min="4" max="4" width="7.57421875" style="1" bestFit="1" customWidth="1"/>
    <col min="5" max="5" width="10.421875" style="1" bestFit="1" customWidth="1"/>
    <col min="6" max="6" width="12.00390625" style="1" bestFit="1" customWidth="1"/>
    <col min="7" max="7" width="15.28125" style="1" bestFit="1" customWidth="1"/>
    <col min="8" max="8" width="16.140625" style="2" customWidth="1"/>
    <col min="9" max="9" width="15.421875" style="1" bestFit="1" customWidth="1"/>
    <col min="10" max="10" width="12.57421875" style="1" bestFit="1" customWidth="1"/>
    <col min="11" max="11" width="12.00390625" style="1" bestFit="1" customWidth="1"/>
    <col min="12" max="12" width="20.421875" style="1" bestFit="1" customWidth="1"/>
    <col min="13" max="16384" width="11.421875" style="1" customWidth="1"/>
  </cols>
  <sheetData>
    <row r="1" spans="1:8" s="37" customFormat="1" ht="12.75">
      <c r="A1" s="36" t="s">
        <v>85</v>
      </c>
      <c r="H1" s="42"/>
    </row>
    <row r="2" spans="8:26" s="37" customFormat="1" ht="12.75">
      <c r="H2" s="4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8:26" s="37" customFormat="1" ht="12.75">
      <c r="H3" s="42"/>
      <c r="L3" s="42" t="s">
        <v>151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8:26" s="37" customFormat="1" ht="12.75">
      <c r="H4" s="4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37" customFormat="1" ht="12.75">
      <c r="A5" s="8" t="s">
        <v>47</v>
      </c>
      <c r="B5" s="38" t="s">
        <v>86</v>
      </c>
      <c r="C5" s="38" t="s">
        <v>39</v>
      </c>
      <c r="D5" s="38"/>
      <c r="E5" s="38"/>
      <c r="F5" s="38"/>
      <c r="G5" s="38"/>
      <c r="H5" s="43"/>
      <c r="I5" s="38"/>
      <c r="J5" s="38" t="s">
        <v>87</v>
      </c>
      <c r="K5" s="38" t="s">
        <v>88</v>
      </c>
      <c r="L5" s="38" t="s">
        <v>89</v>
      </c>
      <c r="M5" s="38"/>
      <c r="N5" s="38"/>
      <c r="O5" s="51"/>
      <c r="P5" s="51"/>
      <c r="Q5" s="51"/>
      <c r="R5" s="52"/>
      <c r="S5" s="52"/>
      <c r="T5" s="52"/>
      <c r="U5" s="52"/>
      <c r="V5" s="52"/>
      <c r="W5" s="52"/>
      <c r="X5" s="52"/>
      <c r="Y5" s="52"/>
      <c r="Z5" s="52"/>
    </row>
    <row r="6" spans="1:26" s="37" customFormat="1" ht="12.75">
      <c r="A6" s="2"/>
      <c r="B6" s="39" t="s">
        <v>90</v>
      </c>
      <c r="C6" s="38"/>
      <c r="D6" s="38" t="s">
        <v>91</v>
      </c>
      <c r="E6" s="38" t="s">
        <v>92</v>
      </c>
      <c r="F6" s="38" t="s">
        <v>93</v>
      </c>
      <c r="G6" s="39" t="s">
        <v>130</v>
      </c>
      <c r="H6" s="39" t="s">
        <v>103</v>
      </c>
      <c r="I6" s="38" t="s">
        <v>94</v>
      </c>
      <c r="J6" s="38"/>
      <c r="K6" s="38"/>
      <c r="L6" s="38"/>
      <c r="M6" s="38"/>
      <c r="N6" s="38"/>
      <c r="O6" s="51"/>
      <c r="P6" s="51"/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1:26" ht="12.75">
      <c r="A7" s="2">
        <v>1929</v>
      </c>
      <c r="B7" s="45">
        <v>516961</v>
      </c>
      <c r="C7" s="45">
        <v>47189</v>
      </c>
      <c r="D7" s="45">
        <v>18317</v>
      </c>
      <c r="E7" s="45">
        <v>23766</v>
      </c>
      <c r="F7" s="45" t="s">
        <v>60</v>
      </c>
      <c r="G7" s="45" t="s">
        <v>60</v>
      </c>
      <c r="H7" s="45" t="s">
        <v>60</v>
      </c>
      <c r="I7" s="45">
        <f>4041+1010+55</f>
        <v>5106</v>
      </c>
      <c r="J7" s="45">
        <f>328084+72499</f>
        <v>400583</v>
      </c>
      <c r="K7" s="45">
        <v>1468</v>
      </c>
      <c r="L7" s="45">
        <v>67721</v>
      </c>
      <c r="M7" s="45"/>
      <c r="O7" s="44"/>
      <c r="P7" s="44"/>
      <c r="Q7" s="44"/>
      <c r="R7" s="44"/>
      <c r="S7" s="44"/>
      <c r="T7" s="44"/>
      <c r="U7" s="53"/>
      <c r="V7" s="53"/>
      <c r="W7" s="44"/>
      <c r="X7" s="44"/>
      <c r="Y7" s="44"/>
      <c r="Z7" s="44"/>
    </row>
    <row r="8" spans="1:22" s="44" customFormat="1" ht="12.75">
      <c r="A8" s="45">
        <v>1955</v>
      </c>
      <c r="B8" s="45">
        <v>406972</v>
      </c>
      <c r="C8" s="45">
        <v>89103</v>
      </c>
      <c r="D8" s="45">
        <v>34235</v>
      </c>
      <c r="E8" s="45">
        <f>34542-543-56</f>
        <v>33943</v>
      </c>
      <c r="F8" s="46">
        <f>1778.6+2446.8</f>
        <v>4225.4</v>
      </c>
      <c r="G8" s="45" t="s">
        <v>60</v>
      </c>
      <c r="H8" s="45" t="s">
        <v>60</v>
      </c>
      <c r="I8" s="46">
        <f>7289-1778.6-2446.8+2945+10092+543+56</f>
        <v>16699.6</v>
      </c>
      <c r="J8" s="45">
        <f>256886+28427+7947</f>
        <v>293260</v>
      </c>
      <c r="K8" s="45">
        <f>28+679+1751</f>
        <v>2458</v>
      </c>
      <c r="L8" s="45">
        <f>21405+746</f>
        <v>22151</v>
      </c>
      <c r="M8" s="45"/>
      <c r="N8" s="1"/>
      <c r="U8" s="53"/>
      <c r="V8" s="53"/>
    </row>
    <row r="9" spans="1:26" ht="12.75">
      <c r="A9" s="2">
        <v>1965</v>
      </c>
      <c r="B9" s="45">
        <v>372600</v>
      </c>
      <c r="C9" s="45">
        <v>66998</v>
      </c>
      <c r="D9" s="45">
        <v>19306</v>
      </c>
      <c r="E9" s="45">
        <v>18177</v>
      </c>
      <c r="F9" s="45" t="s">
        <v>60</v>
      </c>
      <c r="G9" s="45">
        <v>29</v>
      </c>
      <c r="H9" s="45" t="s">
        <v>60</v>
      </c>
      <c r="I9" s="45">
        <f>9508+8192+2587+9199</f>
        <v>29486</v>
      </c>
      <c r="J9" s="45">
        <f>327025-37133</f>
        <v>289892</v>
      </c>
      <c r="K9" s="45">
        <f>89+87+1068</f>
        <v>1244</v>
      </c>
      <c r="L9" s="45">
        <f>12851+1615</f>
        <v>14466</v>
      </c>
      <c r="M9" s="45"/>
      <c r="O9" s="44"/>
      <c r="P9" s="44"/>
      <c r="Q9" s="44"/>
      <c r="R9" s="44"/>
      <c r="S9" s="44"/>
      <c r="T9" s="44"/>
      <c r="U9" s="53"/>
      <c r="V9" s="53"/>
      <c r="W9" s="44"/>
      <c r="X9" s="44"/>
      <c r="Y9" s="44"/>
      <c r="Z9" s="44"/>
    </row>
    <row r="10" spans="1:26" ht="12.75">
      <c r="A10" s="2">
        <v>1969</v>
      </c>
      <c r="B10" s="45">
        <v>377157</v>
      </c>
      <c r="C10" s="45">
        <v>70242</v>
      </c>
      <c r="D10" s="45">
        <v>19372</v>
      </c>
      <c r="E10" s="45">
        <f>9750+370+697</f>
        <v>10817</v>
      </c>
      <c r="F10" s="45">
        <f>284+90</f>
        <v>374</v>
      </c>
      <c r="G10" s="45" t="s">
        <v>60</v>
      </c>
      <c r="H10" s="45" t="s">
        <v>60</v>
      </c>
      <c r="I10" s="45">
        <f>11254+20804+5444+2177</f>
        <v>39679</v>
      </c>
      <c r="J10" s="45">
        <f>247384+39388</f>
        <v>286772</v>
      </c>
      <c r="K10" s="45">
        <f>404+1205</f>
        <v>1609</v>
      </c>
      <c r="L10" s="45">
        <f>17603+931</f>
        <v>18534</v>
      </c>
      <c r="M10" s="45"/>
      <c r="O10" s="44"/>
      <c r="P10" s="44"/>
      <c r="Q10" s="44"/>
      <c r="R10" s="44"/>
      <c r="S10" s="44"/>
      <c r="T10" s="44"/>
      <c r="U10" s="53"/>
      <c r="V10" s="53"/>
      <c r="W10" s="44"/>
      <c r="X10" s="44"/>
      <c r="Y10" s="44"/>
      <c r="Z10" s="44"/>
    </row>
    <row r="11" spans="1:26" ht="12.75">
      <c r="A11" s="2">
        <v>1975</v>
      </c>
      <c r="B11" s="45">
        <v>363946</v>
      </c>
      <c r="C11" s="45">
        <v>98932</v>
      </c>
      <c r="D11" s="45">
        <v>18124</v>
      </c>
      <c r="E11" s="45">
        <v>14168</v>
      </c>
      <c r="F11" s="45">
        <v>4461</v>
      </c>
      <c r="G11" s="45" t="s">
        <v>60</v>
      </c>
      <c r="H11" s="45" t="s">
        <v>60</v>
      </c>
      <c r="I11" s="45">
        <f>18174+50+38020+5935</f>
        <v>62179</v>
      </c>
      <c r="J11" s="45">
        <f>221607+35040</f>
        <v>256647</v>
      </c>
      <c r="K11" s="45">
        <f>1177+478</f>
        <v>1655</v>
      </c>
      <c r="L11" s="45">
        <f>6610+102</f>
        <v>6712</v>
      </c>
      <c r="M11" s="45"/>
      <c r="O11" s="44"/>
      <c r="P11" s="44"/>
      <c r="Q11" s="44"/>
      <c r="R11" s="44"/>
      <c r="S11" s="44"/>
      <c r="T11" s="44"/>
      <c r="U11" s="53"/>
      <c r="V11" s="53"/>
      <c r="W11" s="44"/>
      <c r="X11" s="44"/>
      <c r="Y11" s="44"/>
      <c r="Z11" s="44"/>
    </row>
    <row r="12" spans="1:26" ht="12.75">
      <c r="A12" s="2">
        <v>1980</v>
      </c>
      <c r="B12" s="45">
        <v>363426</v>
      </c>
      <c r="C12" s="45">
        <v>99574</v>
      </c>
      <c r="D12" s="45">
        <v>18003</v>
      </c>
      <c r="E12" s="45">
        <f>4504+1590+133</f>
        <v>6227</v>
      </c>
      <c r="F12" s="45">
        <v>112</v>
      </c>
      <c r="G12" s="45">
        <v>2031</v>
      </c>
      <c r="H12" s="45" t="s">
        <v>60</v>
      </c>
      <c r="I12" s="45">
        <f>19291+45537+8363+10</f>
        <v>73201</v>
      </c>
      <c r="J12" s="45">
        <f>227101+29097</f>
        <v>256198</v>
      </c>
      <c r="K12" s="45">
        <f>1180+661</f>
        <v>1841</v>
      </c>
      <c r="L12" s="45">
        <f>5803+10</f>
        <v>5813</v>
      </c>
      <c r="M12" s="45"/>
      <c r="O12" s="44"/>
      <c r="P12" s="44"/>
      <c r="Q12" s="44"/>
      <c r="R12" s="44"/>
      <c r="S12" s="44"/>
      <c r="T12" s="44"/>
      <c r="U12" s="53"/>
      <c r="V12" s="53"/>
      <c r="W12" s="44"/>
      <c r="X12" s="44"/>
      <c r="Y12" s="44"/>
      <c r="Z12" s="44"/>
    </row>
    <row r="13" spans="1:26" ht="12.75">
      <c r="A13" s="2">
        <v>1985</v>
      </c>
      <c r="B13" s="45">
        <v>360703</v>
      </c>
      <c r="C13" s="45">
        <v>110677</v>
      </c>
      <c r="D13" s="45">
        <v>25045</v>
      </c>
      <c r="E13" s="45">
        <f>3372+2307+501</f>
        <v>6180</v>
      </c>
      <c r="F13" s="45">
        <v>1434</v>
      </c>
      <c r="G13" s="45">
        <v>1362</v>
      </c>
      <c r="H13" s="45" t="s">
        <v>60</v>
      </c>
      <c r="I13" s="45">
        <f>11204-1434+51995+14867+24</f>
        <v>76656</v>
      </c>
      <c r="J13" s="45">
        <v>244173</v>
      </c>
      <c r="K13" s="45">
        <f>1318+492</f>
        <v>1810</v>
      </c>
      <c r="L13" s="45">
        <f>4019+24</f>
        <v>4043</v>
      </c>
      <c r="M13" s="45"/>
      <c r="O13" s="44"/>
      <c r="P13" s="44"/>
      <c r="Q13" s="44"/>
      <c r="R13" s="44"/>
      <c r="S13" s="44"/>
      <c r="T13" s="44"/>
      <c r="U13" s="53"/>
      <c r="V13" s="53"/>
      <c r="W13" s="44"/>
      <c r="X13" s="44"/>
      <c r="Y13" s="44"/>
      <c r="Z13" s="44"/>
    </row>
    <row r="14" spans="1:26" ht="12.75">
      <c r="A14" s="2">
        <v>1990</v>
      </c>
      <c r="B14" s="45">
        <v>352690</v>
      </c>
      <c r="C14" s="45">
        <v>119909</v>
      </c>
      <c r="D14" s="45">
        <v>32983</v>
      </c>
      <c r="E14" s="45">
        <f>3473+1535+514</f>
        <v>5522</v>
      </c>
      <c r="F14" s="45">
        <v>198</v>
      </c>
      <c r="G14" s="45">
        <v>2078</v>
      </c>
      <c r="H14" s="45" t="s">
        <v>60</v>
      </c>
      <c r="I14" s="45">
        <f>12771+48373+17780+204</f>
        <v>79128</v>
      </c>
      <c r="J14" s="45">
        <v>225224</v>
      </c>
      <c r="K14" s="45">
        <f>1599+417</f>
        <v>2016</v>
      </c>
      <c r="L14" s="45">
        <f>4382+1159</f>
        <v>5541</v>
      </c>
      <c r="M14" s="45"/>
      <c r="O14" s="44"/>
      <c r="P14" s="44"/>
      <c r="Q14" s="44"/>
      <c r="R14" s="44"/>
      <c r="S14" s="44"/>
      <c r="T14" s="44"/>
      <c r="U14" s="53"/>
      <c r="V14" s="53"/>
      <c r="W14" s="44"/>
      <c r="X14" s="44"/>
      <c r="Y14" s="44"/>
      <c r="Z14" s="44"/>
    </row>
    <row r="15" spans="1:26" ht="12.75">
      <c r="A15" s="2">
        <v>1995</v>
      </c>
      <c r="B15" s="45">
        <v>372653</v>
      </c>
      <c r="C15" s="45">
        <v>140418</v>
      </c>
      <c r="D15" s="45">
        <v>39237</v>
      </c>
      <c r="E15" s="45">
        <f>5000+1753+1035</f>
        <v>7788</v>
      </c>
      <c r="F15" s="45">
        <f>103</f>
        <v>103</v>
      </c>
      <c r="G15" s="45">
        <f>2575+2613</f>
        <v>5188</v>
      </c>
      <c r="H15" s="45" t="s">
        <v>60</v>
      </c>
      <c r="I15" s="45">
        <f>3126+12780+90+34133+33629+3694+645+5</f>
        <v>88102</v>
      </c>
      <c r="J15" s="45">
        <f>220084+1978</f>
        <v>222062</v>
      </c>
      <c r="K15" s="45">
        <f>1354+188+108</f>
        <v>1650</v>
      </c>
      <c r="L15" s="45">
        <f>16+8507</f>
        <v>8523</v>
      </c>
      <c r="M15" s="45"/>
      <c r="O15" s="44"/>
      <c r="P15" s="44"/>
      <c r="Q15" s="44"/>
      <c r="R15" s="44"/>
      <c r="S15" s="44"/>
      <c r="T15" s="44"/>
      <c r="U15" s="53"/>
      <c r="V15" s="53"/>
      <c r="W15" s="44"/>
      <c r="X15" s="44"/>
      <c r="Y15" s="44"/>
      <c r="Z15" s="44"/>
    </row>
    <row r="16" spans="1:26" ht="12.75">
      <c r="A16" s="2">
        <v>2000</v>
      </c>
      <c r="B16" s="45">
        <v>359254</v>
      </c>
      <c r="C16" s="45">
        <v>134637</v>
      </c>
      <c r="D16" s="45">
        <v>25516</v>
      </c>
      <c r="E16" s="45">
        <f>5333+2431+1279</f>
        <v>9043</v>
      </c>
      <c r="F16" s="45">
        <f>120+93</f>
        <v>213</v>
      </c>
      <c r="G16" s="45">
        <f>2323+1014</f>
        <v>3337</v>
      </c>
      <c r="H16" s="45">
        <v>100</v>
      </c>
      <c r="I16" s="45">
        <f>2735+8220+70+110+3518+43269+38506</f>
        <v>96428</v>
      </c>
      <c r="J16" s="45">
        <v>215178</v>
      </c>
      <c r="K16" s="45">
        <f>1242+451+36+25</f>
        <v>1754</v>
      </c>
      <c r="L16" s="45">
        <v>7685</v>
      </c>
      <c r="M16" s="45"/>
      <c r="O16" s="44"/>
      <c r="P16" s="44"/>
      <c r="Q16" s="44"/>
      <c r="R16" s="44"/>
      <c r="S16" s="44"/>
      <c r="T16" s="44"/>
      <c r="U16" s="45"/>
      <c r="V16" s="44"/>
      <c r="W16" s="44"/>
      <c r="X16" s="44"/>
      <c r="Y16" s="44"/>
      <c r="Z16" s="44"/>
    </row>
    <row r="17" spans="1:26" ht="12.75">
      <c r="A17" s="2">
        <v>2005</v>
      </c>
      <c r="B17" s="45">
        <v>375656</v>
      </c>
      <c r="C17" s="45">
        <v>138148</v>
      </c>
      <c r="D17" s="45">
        <v>23862</v>
      </c>
      <c r="E17" s="45">
        <v>10420</v>
      </c>
      <c r="F17" s="45">
        <v>355</v>
      </c>
      <c r="G17" s="45">
        <v>2178</v>
      </c>
      <c r="H17" s="45" t="s">
        <v>61</v>
      </c>
      <c r="I17" s="45">
        <v>101333</v>
      </c>
      <c r="J17" s="45">
        <v>223759</v>
      </c>
      <c r="K17" s="45">
        <v>1204</v>
      </c>
      <c r="L17" s="45">
        <v>12545</v>
      </c>
      <c r="M17" s="45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</row>
    <row r="18" spans="15:26" ht="12.75"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5:26" ht="12.75"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>
      <c r="A20" s="1" t="s">
        <v>104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3" t="s">
        <v>128</v>
      </c>
      <c r="H21" s="3"/>
      <c r="I21" s="3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>
      <c r="A22" s="1" t="s">
        <v>135</v>
      </c>
      <c r="H22" s="3"/>
      <c r="I22" s="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9" ht="12.75">
      <c r="A23" s="1" t="s">
        <v>159</v>
      </c>
      <c r="H23" s="3"/>
      <c r="I23" s="3"/>
    </row>
    <row r="24" spans="1:9" ht="12.75">
      <c r="A24" s="1" t="s">
        <v>136</v>
      </c>
      <c r="H24" s="3"/>
      <c r="I24" s="3"/>
    </row>
    <row r="25" spans="1:9" ht="12.75">
      <c r="A25" s="2"/>
      <c r="H25" s="3"/>
      <c r="I25" s="3"/>
    </row>
    <row r="26" spans="1:9" ht="12.75">
      <c r="A26" s="38"/>
      <c r="H26" s="3"/>
      <c r="I26" s="3"/>
    </row>
    <row r="27" spans="1:9" ht="12.75">
      <c r="A27" s="37" t="s">
        <v>161</v>
      </c>
      <c r="H27" s="3"/>
      <c r="I27" s="3"/>
    </row>
    <row r="28" spans="1:9" ht="12.75">
      <c r="A28" s="38" t="s">
        <v>142</v>
      </c>
      <c r="H28" s="3"/>
      <c r="I28" s="3"/>
    </row>
    <row r="29" spans="1:9" ht="12.75">
      <c r="A29" s="2"/>
      <c r="H29" s="3"/>
      <c r="I29" s="3"/>
    </row>
    <row r="30" spans="1:9" ht="12.75">
      <c r="A30" s="2"/>
      <c r="H30" s="3"/>
      <c r="I30" s="3"/>
    </row>
    <row r="31" spans="1:9" ht="12.75">
      <c r="A31" s="2"/>
      <c r="H31" s="3"/>
      <c r="I31" s="3"/>
    </row>
    <row r="32" spans="1:9" ht="12.75">
      <c r="A32" s="2"/>
      <c r="H32" s="3"/>
      <c r="I32" s="3"/>
    </row>
    <row r="33" spans="1:9" ht="12.75">
      <c r="A33" s="2"/>
      <c r="H33" s="3"/>
      <c r="I33" s="3"/>
    </row>
    <row r="34" spans="1:9" ht="12.75">
      <c r="A34" s="2"/>
      <c r="H34" s="3"/>
      <c r="I34" s="3"/>
    </row>
    <row r="35" spans="1:13" ht="12.75">
      <c r="A35" s="45"/>
      <c r="B35" s="51"/>
      <c r="C35" s="44"/>
      <c r="D35" s="51"/>
      <c r="E35" s="51"/>
      <c r="F35" s="51"/>
      <c r="G35" s="51"/>
      <c r="H35" s="51"/>
      <c r="I35" s="51"/>
      <c r="J35" s="51"/>
      <c r="K35" s="38"/>
      <c r="L35" s="38"/>
      <c r="M35" s="38"/>
    </row>
    <row r="36" spans="1:13" ht="12.75">
      <c r="A36" s="45"/>
      <c r="B36" s="45"/>
      <c r="C36" s="44"/>
      <c r="D36" s="45"/>
      <c r="E36" s="45"/>
      <c r="F36" s="45"/>
      <c r="G36" s="45"/>
      <c r="H36" s="45"/>
      <c r="I36" s="45"/>
      <c r="J36" s="45"/>
      <c r="K36" s="2"/>
      <c r="L36" s="2"/>
      <c r="M36" s="2"/>
    </row>
    <row r="37" spans="1:13" ht="12.75">
      <c r="A37" s="45"/>
      <c r="B37" s="45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>
      <c r="A38" s="45"/>
      <c r="B38" s="45"/>
      <c r="C38" s="44"/>
      <c r="D38" s="45"/>
      <c r="E38" s="45"/>
      <c r="F38" s="45"/>
      <c r="G38" s="45"/>
      <c r="H38" s="45"/>
      <c r="I38" s="45"/>
      <c r="J38" s="45"/>
      <c r="K38" s="2"/>
      <c r="L38" s="2"/>
      <c r="M38" s="2"/>
    </row>
    <row r="39" spans="1:13" ht="12.75">
      <c r="A39" s="45"/>
      <c r="B39" s="45"/>
      <c r="C39" s="44"/>
      <c r="D39" s="45"/>
      <c r="E39" s="45"/>
      <c r="F39" s="45"/>
      <c r="G39" s="45"/>
      <c r="H39" s="45"/>
      <c r="I39" s="45"/>
      <c r="J39" s="45"/>
      <c r="K39" s="2"/>
      <c r="L39" s="2"/>
      <c r="M39" s="2"/>
    </row>
    <row r="40" spans="1:13" ht="12.75">
      <c r="A40" s="45"/>
      <c r="B40" s="45"/>
      <c r="C40" s="44"/>
      <c r="D40" s="45"/>
      <c r="E40" s="45"/>
      <c r="F40" s="45"/>
      <c r="G40" s="45"/>
      <c r="H40" s="45"/>
      <c r="I40" s="45"/>
      <c r="J40" s="45"/>
      <c r="K40" s="2"/>
      <c r="L40" s="2"/>
      <c r="M40" s="2"/>
    </row>
    <row r="41" spans="1:13" ht="12.75">
      <c r="A41" s="45"/>
      <c r="B41" s="45"/>
      <c r="C41" s="44"/>
      <c r="D41" s="45"/>
      <c r="E41" s="45"/>
      <c r="F41" s="45"/>
      <c r="G41" s="45"/>
      <c r="H41" s="45"/>
      <c r="I41" s="45"/>
      <c r="J41" s="45"/>
      <c r="K41" s="2"/>
      <c r="L41" s="2"/>
      <c r="M41" s="2"/>
    </row>
    <row r="42" spans="1:13" ht="12.75">
      <c r="A42" s="45"/>
      <c r="B42" s="45"/>
      <c r="C42" s="44"/>
      <c r="D42" s="45"/>
      <c r="E42" s="45"/>
      <c r="F42" s="45"/>
      <c r="G42" s="45"/>
      <c r="H42" s="45"/>
      <c r="I42" s="45"/>
      <c r="J42" s="45"/>
      <c r="K42" s="2"/>
      <c r="L42" s="2"/>
      <c r="M42" s="2"/>
    </row>
    <row r="43" spans="1:13" ht="12.75">
      <c r="A43" s="45"/>
      <c r="B43" s="45"/>
      <c r="C43" s="44"/>
      <c r="D43" s="45"/>
      <c r="E43" s="45"/>
      <c r="F43" s="45"/>
      <c r="G43" s="45"/>
      <c r="H43" s="45"/>
      <c r="I43" s="45"/>
      <c r="J43" s="45"/>
      <c r="K43" s="2"/>
      <c r="L43" s="2"/>
      <c r="M43" s="2"/>
    </row>
    <row r="44" spans="1:13" ht="12.75">
      <c r="A44" s="45"/>
      <c r="B44" s="45"/>
      <c r="C44" s="44"/>
      <c r="D44" s="45"/>
      <c r="E44" s="45"/>
      <c r="F44" s="45"/>
      <c r="G44" s="45"/>
      <c r="H44" s="45"/>
      <c r="I44" s="45"/>
      <c r="J44" s="45"/>
      <c r="K44" s="2"/>
      <c r="L44" s="2"/>
      <c r="M44" s="2"/>
    </row>
    <row r="45" spans="1:13" ht="12.75">
      <c r="A45" s="45"/>
      <c r="B45" s="45"/>
      <c r="C45" s="44"/>
      <c r="D45" s="45"/>
      <c r="E45" s="45"/>
      <c r="F45" s="45"/>
      <c r="G45" s="45"/>
      <c r="H45" s="45"/>
      <c r="I45" s="45"/>
      <c r="J45" s="45"/>
      <c r="K45" s="2"/>
      <c r="L45" s="2"/>
      <c r="M45" s="2"/>
    </row>
    <row r="46" spans="1:13" ht="12.75">
      <c r="A46" s="45"/>
      <c r="B46" s="45"/>
      <c r="C46" s="44"/>
      <c r="D46" s="45"/>
      <c r="E46" s="45"/>
      <c r="F46" s="45"/>
      <c r="G46" s="45"/>
      <c r="H46" s="45"/>
      <c r="I46" s="45"/>
      <c r="J46" s="45"/>
      <c r="K46" s="2"/>
      <c r="L46" s="2"/>
      <c r="M46" s="2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66"/>
  <sheetViews>
    <sheetView workbookViewId="0" topLeftCell="A1">
      <selection activeCell="A51" sqref="A51"/>
    </sheetView>
  </sheetViews>
  <sheetFormatPr defaultColWidth="11.421875" defaultRowHeight="12.75"/>
  <cols>
    <col min="1" max="1" width="4.57421875" style="3" customWidth="1"/>
    <col min="2" max="17" width="6.7109375" style="2" customWidth="1"/>
    <col min="18" max="16384" width="11.421875" style="1" customWidth="1"/>
  </cols>
  <sheetData>
    <row r="1" ht="12.75">
      <c r="A1" s="6" t="s">
        <v>162</v>
      </c>
    </row>
    <row r="3" ht="12.75">
      <c r="Q3" s="2" t="s">
        <v>163</v>
      </c>
    </row>
    <row r="5" spans="1:17" ht="12.75">
      <c r="A5" s="3" t="s">
        <v>13</v>
      </c>
      <c r="B5" s="5" t="s">
        <v>0</v>
      </c>
      <c r="C5" s="5"/>
      <c r="D5" s="5"/>
      <c r="E5" s="5" t="s">
        <v>14</v>
      </c>
      <c r="F5" s="5"/>
      <c r="G5" s="5" t="s">
        <v>1</v>
      </c>
      <c r="H5" s="5"/>
      <c r="I5" s="5" t="s">
        <v>2</v>
      </c>
      <c r="J5" s="5"/>
      <c r="K5" s="5" t="s">
        <v>3</v>
      </c>
      <c r="L5" s="5"/>
      <c r="M5" s="5" t="s">
        <v>4</v>
      </c>
      <c r="N5" s="5"/>
      <c r="O5" s="5" t="s">
        <v>5</v>
      </c>
      <c r="P5" s="5" t="s">
        <v>6</v>
      </c>
      <c r="Q5" s="5"/>
    </row>
    <row r="6" spans="2:17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8</v>
      </c>
      <c r="P6" s="5"/>
      <c r="Q6" s="5"/>
    </row>
    <row r="7" spans="2:17" s="3" customFormat="1" ht="12.75">
      <c r="B7" s="1" t="s">
        <v>15</v>
      </c>
      <c r="C7" s="1" t="s">
        <v>9</v>
      </c>
      <c r="D7" s="1" t="s">
        <v>10</v>
      </c>
      <c r="E7" s="1" t="s">
        <v>15</v>
      </c>
      <c r="F7" s="1" t="s">
        <v>9</v>
      </c>
      <c r="G7" s="1" t="s">
        <v>15</v>
      </c>
      <c r="H7" s="3" t="s">
        <v>9</v>
      </c>
      <c r="I7" s="1" t="s">
        <v>15</v>
      </c>
      <c r="J7" s="1" t="s">
        <v>9</v>
      </c>
      <c r="K7" s="1" t="s">
        <v>15</v>
      </c>
      <c r="L7" s="1" t="s">
        <v>9</v>
      </c>
      <c r="M7" s="1" t="s">
        <v>15</v>
      </c>
      <c r="N7" s="1" t="s">
        <v>9</v>
      </c>
      <c r="O7" s="1"/>
      <c r="P7" s="1" t="s">
        <v>15</v>
      </c>
      <c r="Q7" s="1" t="s">
        <v>9</v>
      </c>
    </row>
    <row r="8" spans="2:17" s="3" customFormat="1" ht="12.75">
      <c r="B8" s="1"/>
      <c r="C8" s="1"/>
      <c r="D8" s="1" t="s">
        <v>11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2">
        <v>1812</v>
      </c>
      <c r="B9" s="4" t="s">
        <v>60</v>
      </c>
      <c r="C9" s="4">
        <v>4377</v>
      </c>
      <c r="D9" s="4">
        <v>1843</v>
      </c>
      <c r="E9" s="4" t="s">
        <v>60</v>
      </c>
      <c r="F9" s="4">
        <v>360</v>
      </c>
      <c r="G9" s="4" t="s">
        <v>60</v>
      </c>
      <c r="H9" s="4">
        <v>955</v>
      </c>
      <c r="I9" s="4" t="s">
        <v>60</v>
      </c>
      <c r="J9" s="4">
        <v>1061</v>
      </c>
      <c r="K9" s="4" t="s">
        <v>60</v>
      </c>
      <c r="L9" s="4">
        <v>709</v>
      </c>
      <c r="M9" s="4" t="s">
        <v>60</v>
      </c>
      <c r="N9" s="4" t="s">
        <v>60</v>
      </c>
      <c r="O9" s="4" t="s">
        <v>60</v>
      </c>
      <c r="P9" s="4" t="s">
        <v>60</v>
      </c>
      <c r="Q9" s="4" t="s">
        <v>60</v>
      </c>
    </row>
    <row r="10" spans="1:17" ht="12.75">
      <c r="A10" s="2">
        <v>1815</v>
      </c>
      <c r="B10" s="4" t="s">
        <v>60</v>
      </c>
      <c r="C10" s="4">
        <v>4487</v>
      </c>
      <c r="D10" s="4">
        <v>1835</v>
      </c>
      <c r="E10" s="4" t="s">
        <v>60</v>
      </c>
      <c r="F10" s="4">
        <v>422</v>
      </c>
      <c r="G10" s="4" t="s">
        <v>60</v>
      </c>
      <c r="H10" s="4">
        <v>430</v>
      </c>
      <c r="I10" s="4" t="s">
        <v>60</v>
      </c>
      <c r="J10" s="4">
        <v>1321</v>
      </c>
      <c r="K10" s="4" t="s">
        <v>60</v>
      </c>
      <c r="L10" s="4">
        <v>694</v>
      </c>
      <c r="M10" s="4" t="s">
        <v>60</v>
      </c>
      <c r="N10" s="4" t="s">
        <v>60</v>
      </c>
      <c r="O10" s="4" t="s">
        <v>60</v>
      </c>
      <c r="P10" s="4" t="s">
        <v>60</v>
      </c>
      <c r="Q10" s="4" t="s">
        <v>60</v>
      </c>
    </row>
    <row r="11" spans="1:17" ht="12.75">
      <c r="A11" s="2">
        <v>1861</v>
      </c>
      <c r="B11" s="4" t="s">
        <v>60</v>
      </c>
      <c r="C11" s="4">
        <v>4867</v>
      </c>
      <c r="D11" s="4">
        <v>2090</v>
      </c>
      <c r="E11" s="4" t="s">
        <v>60</v>
      </c>
      <c r="F11" s="4">
        <v>424</v>
      </c>
      <c r="G11" s="4" t="s">
        <v>60</v>
      </c>
      <c r="H11" s="4">
        <v>915</v>
      </c>
      <c r="I11" s="4" t="s">
        <v>60</v>
      </c>
      <c r="J11" s="4">
        <v>1614</v>
      </c>
      <c r="K11" s="4" t="s">
        <v>60</v>
      </c>
      <c r="L11" s="4">
        <v>1737</v>
      </c>
      <c r="M11" s="4" t="s">
        <v>60</v>
      </c>
      <c r="N11" s="4" t="s">
        <v>60</v>
      </c>
      <c r="O11" s="4" t="s">
        <v>60</v>
      </c>
      <c r="P11" s="4" t="s">
        <v>60</v>
      </c>
      <c r="Q11" s="4" t="s">
        <v>60</v>
      </c>
    </row>
    <row r="12" spans="1:17" ht="12.75">
      <c r="A12" s="2">
        <v>1868</v>
      </c>
      <c r="B12" s="4" t="s">
        <v>60</v>
      </c>
      <c r="C12" s="4">
        <v>4393</v>
      </c>
      <c r="D12" s="4">
        <v>1895</v>
      </c>
      <c r="E12" s="4" t="s">
        <v>60</v>
      </c>
      <c r="F12" s="4">
        <v>381</v>
      </c>
      <c r="G12" s="4" t="s">
        <v>60</v>
      </c>
      <c r="H12" s="4">
        <v>952</v>
      </c>
      <c r="I12" s="4" t="s">
        <v>60</v>
      </c>
      <c r="J12" s="4">
        <v>931</v>
      </c>
      <c r="K12" s="4" t="s">
        <v>60</v>
      </c>
      <c r="L12" s="4">
        <v>1303</v>
      </c>
      <c r="M12" s="4" t="s">
        <v>60</v>
      </c>
      <c r="N12" s="4" t="s">
        <v>60</v>
      </c>
      <c r="O12" s="4" t="s">
        <v>60</v>
      </c>
      <c r="P12" s="4" t="s">
        <v>60</v>
      </c>
      <c r="Q12" s="4" t="s">
        <v>60</v>
      </c>
    </row>
    <row r="13" spans="1:17" ht="12.75">
      <c r="A13" s="2">
        <v>1880</v>
      </c>
      <c r="B13" s="4" t="s">
        <v>60</v>
      </c>
      <c r="C13" s="4">
        <v>5297</v>
      </c>
      <c r="D13" s="4">
        <v>2240</v>
      </c>
      <c r="E13" s="4" t="s">
        <v>60</v>
      </c>
      <c r="F13" s="4">
        <v>348</v>
      </c>
      <c r="G13" s="4" t="s">
        <v>60</v>
      </c>
      <c r="H13" s="4">
        <v>698</v>
      </c>
      <c r="I13" s="4" t="s">
        <v>60</v>
      </c>
      <c r="J13" s="4" t="s">
        <v>60</v>
      </c>
      <c r="K13" s="4" t="s">
        <v>60</v>
      </c>
      <c r="L13" s="4" t="s">
        <v>60</v>
      </c>
      <c r="M13" s="4" t="s">
        <v>60</v>
      </c>
      <c r="N13" s="4" t="s">
        <v>60</v>
      </c>
      <c r="O13" s="4" t="s">
        <v>60</v>
      </c>
      <c r="P13" s="4" t="s">
        <v>60</v>
      </c>
      <c r="Q13" s="4" t="s">
        <v>60</v>
      </c>
    </row>
    <row r="14" spans="1:17" ht="12.75">
      <c r="A14" s="2">
        <v>1886</v>
      </c>
      <c r="B14" s="4" t="s">
        <v>60</v>
      </c>
      <c r="C14" s="4">
        <v>3772</v>
      </c>
      <c r="D14" s="4">
        <v>2155</v>
      </c>
      <c r="E14" s="4" t="s">
        <v>60</v>
      </c>
      <c r="F14" s="4">
        <v>300</v>
      </c>
      <c r="G14" s="4" t="s">
        <v>60</v>
      </c>
      <c r="H14" s="4">
        <v>1803</v>
      </c>
      <c r="I14" s="4" t="s">
        <v>60</v>
      </c>
      <c r="J14" s="4">
        <v>885</v>
      </c>
      <c r="K14" s="4" t="s">
        <v>60</v>
      </c>
      <c r="L14" s="4">
        <v>1863</v>
      </c>
      <c r="M14" s="4" t="s">
        <v>60</v>
      </c>
      <c r="N14" s="4" t="s">
        <v>60</v>
      </c>
      <c r="O14" s="4" t="s">
        <v>60</v>
      </c>
      <c r="P14" s="4" t="s">
        <v>60</v>
      </c>
      <c r="Q14" s="4" t="s">
        <v>60</v>
      </c>
    </row>
    <row r="15" spans="1:17" ht="12.75">
      <c r="A15" s="2">
        <v>1891</v>
      </c>
      <c r="B15" s="4" t="s">
        <v>60</v>
      </c>
      <c r="C15" s="4">
        <v>4681</v>
      </c>
      <c r="D15" s="4">
        <v>2031</v>
      </c>
      <c r="E15" s="4" t="s">
        <v>60</v>
      </c>
      <c r="F15" s="4">
        <v>302</v>
      </c>
      <c r="G15" s="4" t="s">
        <v>60</v>
      </c>
      <c r="H15" s="4">
        <v>1355</v>
      </c>
      <c r="I15" s="4" t="s">
        <v>60</v>
      </c>
      <c r="J15" s="4">
        <v>754</v>
      </c>
      <c r="K15" s="4" t="s">
        <v>60</v>
      </c>
      <c r="L15" s="4">
        <v>1550</v>
      </c>
      <c r="M15" s="4" t="s">
        <v>60</v>
      </c>
      <c r="N15" s="4" t="s">
        <v>60</v>
      </c>
      <c r="O15" s="4" t="s">
        <v>60</v>
      </c>
      <c r="P15" s="4" t="s">
        <v>60</v>
      </c>
      <c r="Q15" s="4" t="s">
        <v>60</v>
      </c>
    </row>
    <row r="16" spans="1:17" ht="12.75">
      <c r="A16" s="2">
        <v>1901</v>
      </c>
      <c r="B16" s="4" t="s">
        <v>60</v>
      </c>
      <c r="C16" s="4">
        <v>4832</v>
      </c>
      <c r="D16" s="4">
        <v>2305</v>
      </c>
      <c r="E16" s="4" t="s">
        <v>60</v>
      </c>
      <c r="F16" s="4">
        <v>313</v>
      </c>
      <c r="G16" s="4" t="s">
        <v>60</v>
      </c>
      <c r="H16" s="4">
        <v>2118</v>
      </c>
      <c r="I16" s="4" t="s">
        <v>60</v>
      </c>
      <c r="J16" s="4">
        <v>460</v>
      </c>
      <c r="K16" s="4" t="s">
        <v>60</v>
      </c>
      <c r="L16" s="4">
        <v>1252</v>
      </c>
      <c r="M16" s="4" t="s">
        <v>60</v>
      </c>
      <c r="N16" s="4" t="s">
        <v>60</v>
      </c>
      <c r="O16" s="4" t="s">
        <v>60</v>
      </c>
      <c r="P16" s="4" t="s">
        <v>60</v>
      </c>
      <c r="Q16" s="4" t="s">
        <v>60</v>
      </c>
    </row>
    <row r="17" spans="1:17" ht="12.75">
      <c r="A17" s="2">
        <v>1911</v>
      </c>
      <c r="B17" s="4" t="s">
        <v>60</v>
      </c>
      <c r="C17" s="4">
        <v>5573</v>
      </c>
      <c r="D17" s="4">
        <v>2363</v>
      </c>
      <c r="E17" s="4" t="s">
        <v>60</v>
      </c>
      <c r="F17" s="4">
        <v>286</v>
      </c>
      <c r="G17" s="4" t="s">
        <v>60</v>
      </c>
      <c r="H17" s="4">
        <v>2085</v>
      </c>
      <c r="I17" s="4" t="s">
        <v>60</v>
      </c>
      <c r="J17" s="4">
        <v>227</v>
      </c>
      <c r="K17" s="4" t="s">
        <v>60</v>
      </c>
      <c r="L17" s="4">
        <v>1023</v>
      </c>
      <c r="M17" s="4" t="s">
        <v>60</v>
      </c>
      <c r="N17" s="4" t="s">
        <v>60</v>
      </c>
      <c r="O17" s="4" t="s">
        <v>60</v>
      </c>
      <c r="P17" s="4" t="s">
        <v>60</v>
      </c>
      <c r="Q17" s="4" t="s">
        <v>60</v>
      </c>
    </row>
    <row r="18" spans="1:17" ht="12.75">
      <c r="A18" s="2">
        <v>1921</v>
      </c>
      <c r="B18" s="4" t="s">
        <v>60</v>
      </c>
      <c r="C18" s="4">
        <v>5231</v>
      </c>
      <c r="D18" s="4">
        <v>2404</v>
      </c>
      <c r="E18" s="4" t="s">
        <v>60</v>
      </c>
      <c r="F18" s="4">
        <v>403</v>
      </c>
      <c r="G18" s="4" t="s">
        <v>60</v>
      </c>
      <c r="H18" s="4">
        <v>1534</v>
      </c>
      <c r="I18" s="4" t="s">
        <v>60</v>
      </c>
      <c r="J18" s="4">
        <v>1147</v>
      </c>
      <c r="K18" s="4" t="s">
        <v>60</v>
      </c>
      <c r="L18" s="4">
        <v>993</v>
      </c>
      <c r="M18" s="4" t="s">
        <v>60</v>
      </c>
      <c r="N18" s="4" t="s">
        <v>60</v>
      </c>
      <c r="O18" s="4" t="s">
        <v>60</v>
      </c>
      <c r="P18" s="4" t="s">
        <v>60</v>
      </c>
      <c r="Q18" s="4" t="s">
        <v>60</v>
      </c>
    </row>
    <row r="19" spans="1:17" ht="12.75">
      <c r="A19" s="2">
        <v>1929</v>
      </c>
      <c r="B19" s="4">
        <v>1032</v>
      </c>
      <c r="C19" s="4">
        <v>5454</v>
      </c>
      <c r="D19" s="4">
        <v>2479</v>
      </c>
      <c r="E19" s="4">
        <v>253</v>
      </c>
      <c r="F19" s="4">
        <v>307</v>
      </c>
      <c r="G19" s="4">
        <v>927</v>
      </c>
      <c r="H19" s="4">
        <v>1798</v>
      </c>
      <c r="I19" s="4" t="s">
        <v>60</v>
      </c>
      <c r="J19" s="4">
        <v>258</v>
      </c>
      <c r="K19" s="4" t="s">
        <v>60</v>
      </c>
      <c r="L19" s="4">
        <v>627</v>
      </c>
      <c r="M19" s="4">
        <v>1134</v>
      </c>
      <c r="N19" s="4">
        <v>22214</v>
      </c>
      <c r="O19" s="4">
        <v>540</v>
      </c>
      <c r="P19" s="4" t="s">
        <v>60</v>
      </c>
      <c r="Q19" s="4">
        <v>993</v>
      </c>
    </row>
    <row r="20" spans="1:17" ht="12.75">
      <c r="A20" s="2">
        <v>1931</v>
      </c>
      <c r="B20" s="4">
        <v>1041</v>
      </c>
      <c r="C20" s="4">
        <v>6369</v>
      </c>
      <c r="D20" s="4" t="s">
        <v>60</v>
      </c>
      <c r="E20" s="4">
        <v>290</v>
      </c>
      <c r="F20" s="4">
        <v>374</v>
      </c>
      <c r="G20" s="4">
        <v>1003</v>
      </c>
      <c r="H20" s="4">
        <v>3002</v>
      </c>
      <c r="I20" s="4">
        <v>124</v>
      </c>
      <c r="J20" s="4">
        <v>611</v>
      </c>
      <c r="K20" s="4">
        <v>277</v>
      </c>
      <c r="L20" s="4">
        <v>918</v>
      </c>
      <c r="M20" s="4">
        <v>1378</v>
      </c>
      <c r="N20" s="4">
        <v>23644</v>
      </c>
      <c r="O20" s="4">
        <v>376</v>
      </c>
      <c r="P20" s="4">
        <v>99</v>
      </c>
      <c r="Q20" s="4">
        <v>1096</v>
      </c>
    </row>
    <row r="21" spans="1:17" ht="12.75">
      <c r="A21" s="2">
        <v>1933</v>
      </c>
      <c r="B21" s="4">
        <v>1102</v>
      </c>
      <c r="C21" s="4">
        <v>6751</v>
      </c>
      <c r="D21" s="4">
        <v>2757</v>
      </c>
      <c r="E21" s="4" t="s">
        <v>60</v>
      </c>
      <c r="F21" s="4" t="s">
        <v>60</v>
      </c>
      <c r="G21" s="4">
        <v>959</v>
      </c>
      <c r="H21" s="4">
        <v>2544</v>
      </c>
      <c r="I21" s="4" t="s">
        <v>60</v>
      </c>
      <c r="J21" s="4" t="s">
        <v>60</v>
      </c>
      <c r="K21" s="4" t="s">
        <v>60</v>
      </c>
      <c r="L21" s="4" t="s">
        <v>60</v>
      </c>
      <c r="M21" s="4" t="s">
        <v>60</v>
      </c>
      <c r="N21" s="4" t="s">
        <v>60</v>
      </c>
      <c r="O21" s="4" t="s">
        <v>60</v>
      </c>
      <c r="P21" s="4" t="s">
        <v>60</v>
      </c>
      <c r="Q21" s="4" t="s">
        <v>60</v>
      </c>
    </row>
    <row r="22" spans="1:17" ht="12.75">
      <c r="A22" s="2">
        <v>1938</v>
      </c>
      <c r="B22" s="4">
        <v>1005</v>
      </c>
      <c r="C22" s="4">
        <v>6872</v>
      </c>
      <c r="D22" s="4">
        <v>2577</v>
      </c>
      <c r="E22" s="4" t="s">
        <v>60</v>
      </c>
      <c r="F22" s="4" t="s">
        <v>60</v>
      </c>
      <c r="G22" s="4">
        <v>1205</v>
      </c>
      <c r="H22" s="4">
        <v>3715</v>
      </c>
      <c r="I22" s="4" t="s">
        <v>60</v>
      </c>
      <c r="J22" s="4" t="s">
        <v>60</v>
      </c>
      <c r="K22" s="4" t="s">
        <v>60</v>
      </c>
      <c r="L22" s="4" t="s">
        <v>60</v>
      </c>
      <c r="M22" s="4" t="s">
        <v>60</v>
      </c>
      <c r="N22" s="4" t="s">
        <v>60</v>
      </c>
      <c r="O22" s="4" t="s">
        <v>60</v>
      </c>
      <c r="P22" s="4" t="s">
        <v>60</v>
      </c>
      <c r="Q22" s="4" t="s">
        <v>60</v>
      </c>
    </row>
    <row r="23" spans="1:17" ht="12.75">
      <c r="A23" s="2">
        <v>1945</v>
      </c>
      <c r="B23" s="4">
        <v>1037</v>
      </c>
      <c r="C23" s="4">
        <v>5821</v>
      </c>
      <c r="D23" s="4">
        <v>2541</v>
      </c>
      <c r="E23" s="4">
        <v>243</v>
      </c>
      <c r="F23" s="4">
        <v>316</v>
      </c>
      <c r="G23" s="4">
        <v>1396</v>
      </c>
      <c r="H23" s="4">
        <v>3875</v>
      </c>
      <c r="I23" s="4">
        <v>135</v>
      </c>
      <c r="J23" s="4">
        <v>691</v>
      </c>
      <c r="K23" s="4">
        <v>329</v>
      </c>
      <c r="L23" s="4">
        <v>779</v>
      </c>
      <c r="M23" s="4" t="s">
        <v>60</v>
      </c>
      <c r="N23" s="4">
        <v>22691</v>
      </c>
      <c r="O23" s="4" t="s">
        <v>60</v>
      </c>
      <c r="P23" s="4" t="s">
        <v>60</v>
      </c>
      <c r="Q23" s="4" t="s">
        <v>60</v>
      </c>
    </row>
    <row r="24" spans="1:17" ht="12.75">
      <c r="A24" s="2">
        <v>1946</v>
      </c>
      <c r="B24" s="4" t="s">
        <v>60</v>
      </c>
      <c r="C24" s="4">
        <v>5759</v>
      </c>
      <c r="D24" s="4">
        <v>2528</v>
      </c>
      <c r="E24" s="4" t="s">
        <v>60</v>
      </c>
      <c r="F24" s="4">
        <v>358</v>
      </c>
      <c r="G24" s="4" t="s">
        <v>60</v>
      </c>
      <c r="H24" s="4">
        <v>3050</v>
      </c>
      <c r="I24" s="4" t="s">
        <v>60</v>
      </c>
      <c r="J24" s="4">
        <v>636</v>
      </c>
      <c r="K24" s="4" t="s">
        <v>60</v>
      </c>
      <c r="L24" s="4">
        <v>816</v>
      </c>
      <c r="M24" s="4" t="s">
        <v>60</v>
      </c>
      <c r="N24" s="4">
        <v>27657</v>
      </c>
      <c r="O24" s="4">
        <v>76</v>
      </c>
      <c r="P24" s="4" t="s">
        <v>60</v>
      </c>
      <c r="Q24" s="4">
        <v>1233</v>
      </c>
    </row>
    <row r="25" spans="1:17" ht="12.75">
      <c r="A25" s="2">
        <v>1947</v>
      </c>
      <c r="B25" s="4">
        <v>1027</v>
      </c>
      <c r="C25" s="4">
        <v>5294</v>
      </c>
      <c r="D25" s="4">
        <v>2377</v>
      </c>
      <c r="E25" s="4">
        <v>249</v>
      </c>
      <c r="F25" s="4">
        <v>357</v>
      </c>
      <c r="G25" s="4">
        <v>1150</v>
      </c>
      <c r="H25" s="4">
        <v>3327</v>
      </c>
      <c r="I25" s="4">
        <v>115</v>
      </c>
      <c r="J25" s="4">
        <v>601</v>
      </c>
      <c r="K25" s="4">
        <v>305</v>
      </c>
      <c r="L25" s="4">
        <v>782</v>
      </c>
      <c r="M25" s="4">
        <v>1610</v>
      </c>
      <c r="N25" s="4">
        <v>32892</v>
      </c>
      <c r="O25" s="4" t="s">
        <v>60</v>
      </c>
      <c r="P25" s="4" t="s">
        <v>60</v>
      </c>
      <c r="Q25" s="4" t="s">
        <v>60</v>
      </c>
    </row>
    <row r="26" spans="1:18" ht="12.75">
      <c r="A26" s="4">
        <v>1950</v>
      </c>
      <c r="B26" s="4">
        <v>958</v>
      </c>
      <c r="C26" s="4">
        <v>5658</v>
      </c>
      <c r="D26" s="4">
        <v>2519</v>
      </c>
      <c r="E26" s="4">
        <v>258</v>
      </c>
      <c r="F26" s="4">
        <v>340</v>
      </c>
      <c r="G26" s="4">
        <v>1122</v>
      </c>
      <c r="H26" s="4">
        <v>3397</v>
      </c>
      <c r="I26" s="4">
        <v>99</v>
      </c>
      <c r="J26" s="4">
        <v>699</v>
      </c>
      <c r="K26" s="4">
        <v>235</v>
      </c>
      <c r="L26" s="4">
        <v>694</v>
      </c>
      <c r="M26" s="4">
        <v>1658</v>
      </c>
      <c r="N26" s="4">
        <v>32160</v>
      </c>
      <c r="O26" s="4" t="s">
        <v>60</v>
      </c>
      <c r="P26" s="4" t="s">
        <v>60</v>
      </c>
      <c r="Q26" s="4" t="s">
        <v>60</v>
      </c>
      <c r="R26" s="1" t="s">
        <v>7</v>
      </c>
    </row>
    <row r="27" spans="1:18" ht="12.75">
      <c r="A27" s="4">
        <v>1961</v>
      </c>
      <c r="B27" s="4">
        <v>751</v>
      </c>
      <c r="C27" s="4">
        <v>6198</v>
      </c>
      <c r="D27" s="4">
        <v>2757</v>
      </c>
      <c r="E27" s="4">
        <v>150</v>
      </c>
      <c r="F27" s="4">
        <v>179</v>
      </c>
      <c r="G27" s="4">
        <v>908</v>
      </c>
      <c r="H27" s="4">
        <v>5150</v>
      </c>
      <c r="I27" s="4">
        <v>89</v>
      </c>
      <c r="J27" s="4">
        <v>1030</v>
      </c>
      <c r="K27" s="4">
        <v>99</v>
      </c>
      <c r="L27" s="4">
        <v>231</v>
      </c>
      <c r="M27" s="4">
        <v>1169</v>
      </c>
      <c r="N27" s="4">
        <v>25934</v>
      </c>
      <c r="O27" s="4">
        <v>86</v>
      </c>
      <c r="P27" s="4">
        <v>133</v>
      </c>
      <c r="Q27" s="4">
        <v>1064</v>
      </c>
      <c r="R27" s="1" t="s">
        <v>7</v>
      </c>
    </row>
    <row r="28" spans="1:18" ht="12.75">
      <c r="A28" s="4">
        <v>1972</v>
      </c>
      <c r="B28" s="4">
        <v>338</v>
      </c>
      <c r="C28" s="4">
        <v>5228</v>
      </c>
      <c r="D28" s="4">
        <v>2085</v>
      </c>
      <c r="E28" s="4">
        <v>27</v>
      </c>
      <c r="F28" s="4">
        <v>43</v>
      </c>
      <c r="G28" s="4">
        <v>315</v>
      </c>
      <c r="H28" s="4">
        <v>3806</v>
      </c>
      <c r="I28" s="4">
        <v>83</v>
      </c>
      <c r="J28" s="4">
        <v>1764</v>
      </c>
      <c r="K28" s="4">
        <v>22</v>
      </c>
      <c r="L28" s="4">
        <v>64</v>
      </c>
      <c r="M28" s="4">
        <v>392</v>
      </c>
      <c r="N28" s="4">
        <v>6060</v>
      </c>
      <c r="O28" s="4">
        <v>155</v>
      </c>
      <c r="P28" s="4">
        <v>85</v>
      </c>
      <c r="Q28" s="4">
        <v>846</v>
      </c>
      <c r="R28" s="1" t="s">
        <v>7</v>
      </c>
    </row>
    <row r="29" spans="1:18" ht="12.75">
      <c r="A29" s="4">
        <v>1980</v>
      </c>
      <c r="B29" s="4">
        <v>255</v>
      </c>
      <c r="C29" s="4">
        <v>6246</v>
      </c>
      <c r="D29" s="4">
        <v>2648</v>
      </c>
      <c r="E29" s="4">
        <v>68</v>
      </c>
      <c r="F29" s="4">
        <v>124</v>
      </c>
      <c r="G29" s="4">
        <v>91</v>
      </c>
      <c r="H29" s="4">
        <v>3145</v>
      </c>
      <c r="I29" s="4">
        <v>70</v>
      </c>
      <c r="J29" s="4">
        <v>1946</v>
      </c>
      <c r="K29" s="4">
        <v>30</v>
      </c>
      <c r="L29" s="4">
        <v>123</v>
      </c>
      <c r="M29" s="4" t="s">
        <v>12</v>
      </c>
      <c r="N29" s="4" t="s">
        <v>12</v>
      </c>
      <c r="O29" s="4" t="s">
        <v>12</v>
      </c>
      <c r="P29" s="4">
        <v>128</v>
      </c>
      <c r="Q29" s="4">
        <v>1201</v>
      </c>
      <c r="R29" s="1" t="s">
        <v>7</v>
      </c>
    </row>
    <row r="30" spans="1:18" ht="12.75">
      <c r="A30" s="4">
        <v>1990</v>
      </c>
      <c r="B30" s="4">
        <v>167</v>
      </c>
      <c r="C30" s="4">
        <v>6328</v>
      </c>
      <c r="D30" s="4">
        <v>2850</v>
      </c>
      <c r="E30" s="4">
        <v>120</v>
      </c>
      <c r="F30" s="4">
        <v>239</v>
      </c>
      <c r="G30" s="4">
        <v>30</v>
      </c>
      <c r="H30" s="4">
        <v>3251</v>
      </c>
      <c r="I30" s="4">
        <v>71</v>
      </c>
      <c r="J30" s="4">
        <v>2781</v>
      </c>
      <c r="K30" s="4">
        <v>25</v>
      </c>
      <c r="L30" s="4">
        <v>171</v>
      </c>
      <c r="M30" s="4" t="s">
        <v>12</v>
      </c>
      <c r="N30" s="4" t="s">
        <v>12</v>
      </c>
      <c r="O30" s="4" t="s">
        <v>12</v>
      </c>
      <c r="P30" s="4">
        <v>118</v>
      </c>
      <c r="Q30" s="4">
        <v>1058</v>
      </c>
      <c r="R30" s="1" t="s">
        <v>7</v>
      </c>
    </row>
    <row r="31" spans="1:18" ht="12.75">
      <c r="A31" s="4">
        <v>1991</v>
      </c>
      <c r="B31" s="4">
        <v>167</v>
      </c>
      <c r="C31" s="4">
        <v>6204</v>
      </c>
      <c r="D31" s="4">
        <v>2843</v>
      </c>
      <c r="E31" s="4">
        <v>111</v>
      </c>
      <c r="F31" s="4">
        <v>236</v>
      </c>
      <c r="G31" s="4">
        <v>28</v>
      </c>
      <c r="H31" s="4">
        <v>3543</v>
      </c>
      <c r="I31" s="4">
        <v>77</v>
      </c>
      <c r="J31" s="4">
        <v>2689</v>
      </c>
      <c r="K31" s="4">
        <v>29</v>
      </c>
      <c r="L31" s="4">
        <v>213</v>
      </c>
      <c r="M31" s="4" t="s">
        <v>12</v>
      </c>
      <c r="N31" s="4" t="s">
        <v>12</v>
      </c>
      <c r="O31" s="4" t="s">
        <v>12</v>
      </c>
      <c r="P31" s="4">
        <v>78</v>
      </c>
      <c r="Q31" s="4">
        <v>518</v>
      </c>
      <c r="R31" s="1" t="s">
        <v>7</v>
      </c>
    </row>
    <row r="32" spans="1:18" ht="12.75">
      <c r="A32" s="4">
        <v>1992</v>
      </c>
      <c r="B32" s="4">
        <v>159</v>
      </c>
      <c r="C32" s="4">
        <v>6013</v>
      </c>
      <c r="D32" s="4">
        <v>2747</v>
      </c>
      <c r="E32" s="4">
        <v>107</v>
      </c>
      <c r="F32" s="4">
        <v>249</v>
      </c>
      <c r="G32" s="4">
        <v>28</v>
      </c>
      <c r="H32" s="4">
        <v>2902</v>
      </c>
      <c r="I32" s="4">
        <v>74</v>
      </c>
      <c r="J32" s="4">
        <v>2878</v>
      </c>
      <c r="K32" s="4">
        <v>31</v>
      </c>
      <c r="L32" s="4">
        <v>277</v>
      </c>
      <c r="M32" s="4" t="s">
        <v>12</v>
      </c>
      <c r="N32" s="4" t="s">
        <v>12</v>
      </c>
      <c r="O32" s="4" t="s">
        <v>12</v>
      </c>
      <c r="P32" s="4">
        <v>91</v>
      </c>
      <c r="Q32" s="4">
        <v>807</v>
      </c>
      <c r="R32" s="1" t="s">
        <v>7</v>
      </c>
    </row>
    <row r="33" spans="1:18" ht="12.75">
      <c r="A33" s="4">
        <v>1993</v>
      </c>
      <c r="B33" s="4">
        <v>141</v>
      </c>
      <c r="C33" s="4">
        <v>5675</v>
      </c>
      <c r="D33" s="4">
        <v>2601</v>
      </c>
      <c r="E33" s="4">
        <v>107</v>
      </c>
      <c r="F33" s="4">
        <v>276</v>
      </c>
      <c r="G33" s="4">
        <v>27</v>
      </c>
      <c r="H33" s="4">
        <v>3236</v>
      </c>
      <c r="I33" s="4">
        <v>78</v>
      </c>
      <c r="J33" s="4">
        <v>2641</v>
      </c>
      <c r="K33" s="4">
        <v>32</v>
      </c>
      <c r="L33" s="4">
        <v>181</v>
      </c>
      <c r="M33" s="4" t="s">
        <v>12</v>
      </c>
      <c r="N33" s="4" t="s">
        <v>12</v>
      </c>
      <c r="O33" s="4" t="s">
        <v>12</v>
      </c>
      <c r="P33" s="4">
        <v>98</v>
      </c>
      <c r="Q33" s="4">
        <v>952</v>
      </c>
      <c r="R33" s="1" t="s">
        <v>7</v>
      </c>
    </row>
    <row r="34" spans="1:18" ht="12.75">
      <c r="A34" s="4">
        <v>1994</v>
      </c>
      <c r="B34" s="4">
        <v>144</v>
      </c>
      <c r="C34" s="4">
        <v>5844</v>
      </c>
      <c r="D34" s="4">
        <v>2677</v>
      </c>
      <c r="E34" s="4">
        <v>111</v>
      </c>
      <c r="F34" s="4">
        <v>273</v>
      </c>
      <c r="G34" s="4">
        <v>22</v>
      </c>
      <c r="H34" s="4">
        <v>2787</v>
      </c>
      <c r="I34" s="4">
        <v>77</v>
      </c>
      <c r="J34" s="4">
        <v>2627</v>
      </c>
      <c r="K34" s="4">
        <v>26</v>
      </c>
      <c r="L34" s="4">
        <v>136</v>
      </c>
      <c r="M34" s="4" t="s">
        <v>12</v>
      </c>
      <c r="N34" s="4" t="s">
        <v>12</v>
      </c>
      <c r="O34" s="4" t="s">
        <v>12</v>
      </c>
      <c r="P34" s="4">
        <v>103</v>
      </c>
      <c r="Q34" s="4">
        <v>974</v>
      </c>
      <c r="R34" s="1" t="s">
        <v>7</v>
      </c>
    </row>
    <row r="35" spans="1:18" ht="12.75">
      <c r="A35" s="4">
        <v>1995</v>
      </c>
      <c r="B35" s="4">
        <v>144</v>
      </c>
      <c r="C35" s="4">
        <v>5862</v>
      </c>
      <c r="D35" s="4">
        <v>2643</v>
      </c>
      <c r="E35" s="4">
        <v>113</v>
      </c>
      <c r="F35" s="4">
        <v>295</v>
      </c>
      <c r="G35" s="4">
        <v>24</v>
      </c>
      <c r="H35" s="4">
        <v>2429</v>
      </c>
      <c r="I35" s="4">
        <v>79</v>
      </c>
      <c r="J35" s="4">
        <v>2632</v>
      </c>
      <c r="K35" s="4">
        <v>30</v>
      </c>
      <c r="L35" s="4">
        <v>145</v>
      </c>
      <c r="M35" s="4" t="s">
        <v>12</v>
      </c>
      <c r="N35" s="4" t="s">
        <v>12</v>
      </c>
      <c r="O35" s="4" t="s">
        <v>12</v>
      </c>
      <c r="P35" s="4">
        <v>113</v>
      </c>
      <c r="Q35" s="4">
        <v>1022</v>
      </c>
      <c r="R35" s="1" t="s">
        <v>7</v>
      </c>
    </row>
    <row r="36" spans="1:18" ht="12.75">
      <c r="A36" s="4">
        <v>1996</v>
      </c>
      <c r="B36" s="4">
        <v>140</v>
      </c>
      <c r="C36" s="4">
        <v>5905</v>
      </c>
      <c r="D36" s="4">
        <v>2652</v>
      </c>
      <c r="E36" s="4">
        <v>131</v>
      </c>
      <c r="F36" s="4">
        <v>319</v>
      </c>
      <c r="G36" s="4">
        <v>24</v>
      </c>
      <c r="H36" s="4">
        <v>2392</v>
      </c>
      <c r="I36" s="4">
        <v>76</v>
      </c>
      <c r="J36" s="4">
        <v>3352</v>
      </c>
      <c r="K36" s="4">
        <v>29</v>
      </c>
      <c r="L36" s="4">
        <v>275</v>
      </c>
      <c r="M36" s="4" t="s">
        <v>12</v>
      </c>
      <c r="N36" s="4" t="s">
        <v>12</v>
      </c>
      <c r="O36" s="4" t="s">
        <v>12</v>
      </c>
      <c r="P36" s="4">
        <v>114</v>
      </c>
      <c r="Q36" s="4">
        <v>1120</v>
      </c>
      <c r="R36" s="1" t="s">
        <v>7</v>
      </c>
    </row>
    <row r="37" spans="1:18" ht="12.75">
      <c r="A37" s="4">
        <v>1997</v>
      </c>
      <c r="B37" s="4">
        <v>135</v>
      </c>
      <c r="C37" s="4">
        <v>5736</v>
      </c>
      <c r="D37" s="4">
        <v>2622</v>
      </c>
      <c r="E37" s="4">
        <v>127</v>
      </c>
      <c r="F37" s="4">
        <v>325</v>
      </c>
      <c r="G37" s="4">
        <v>22</v>
      </c>
      <c r="H37" s="4">
        <v>2128</v>
      </c>
      <c r="I37" s="4">
        <v>74</v>
      </c>
      <c r="J37" s="4">
        <v>3234</v>
      </c>
      <c r="K37" s="4">
        <v>36</v>
      </c>
      <c r="L37" s="4">
        <v>269</v>
      </c>
      <c r="M37" s="4" t="s">
        <v>12</v>
      </c>
      <c r="N37" s="4" t="s">
        <v>12</v>
      </c>
      <c r="O37" s="4" t="s">
        <v>12</v>
      </c>
      <c r="P37" s="4">
        <v>106</v>
      </c>
      <c r="Q37" s="4">
        <v>1000</v>
      </c>
      <c r="R37" s="1" t="s">
        <v>7</v>
      </c>
    </row>
    <row r="38" spans="1:18" ht="12.75">
      <c r="A38" s="4">
        <v>1998</v>
      </c>
      <c r="B38" s="4">
        <v>129</v>
      </c>
      <c r="C38" s="4">
        <v>5489</v>
      </c>
      <c r="D38" s="4">
        <v>2614</v>
      </c>
      <c r="E38" s="4">
        <v>130</v>
      </c>
      <c r="F38" s="4">
        <v>342</v>
      </c>
      <c r="G38" s="4">
        <v>25</v>
      </c>
      <c r="H38" s="4">
        <v>2056</v>
      </c>
      <c r="I38" s="4">
        <v>71</v>
      </c>
      <c r="J38" s="4">
        <v>3608</v>
      </c>
      <c r="K38" s="4">
        <v>39</v>
      </c>
      <c r="L38" s="4">
        <v>287</v>
      </c>
      <c r="M38" s="4" t="s">
        <v>12</v>
      </c>
      <c r="N38" s="4" t="s">
        <v>12</v>
      </c>
      <c r="O38" s="4" t="s">
        <v>12</v>
      </c>
      <c r="P38" s="4">
        <v>95</v>
      </c>
      <c r="Q38" s="4">
        <v>849</v>
      </c>
      <c r="R38" s="1" t="s">
        <v>7</v>
      </c>
    </row>
    <row r="39" spans="1:18" ht="12.75">
      <c r="A39" s="4">
        <v>1999</v>
      </c>
      <c r="B39" s="4">
        <v>124</v>
      </c>
      <c r="C39" s="4">
        <v>5093</v>
      </c>
      <c r="D39" s="4">
        <v>2589</v>
      </c>
      <c r="E39" s="4">
        <v>117</v>
      </c>
      <c r="F39" s="4">
        <v>354</v>
      </c>
      <c r="G39" s="4">
        <v>21</v>
      </c>
      <c r="H39" s="4">
        <v>2122</v>
      </c>
      <c r="I39" s="4">
        <v>70</v>
      </c>
      <c r="J39" s="4">
        <v>3264</v>
      </c>
      <c r="K39" s="4">
        <v>33</v>
      </c>
      <c r="L39" s="4">
        <v>313</v>
      </c>
      <c r="M39" s="4" t="s">
        <v>12</v>
      </c>
      <c r="N39" s="4" t="s">
        <v>12</v>
      </c>
      <c r="O39" s="4" t="s">
        <v>12</v>
      </c>
      <c r="P39" s="4">
        <v>90</v>
      </c>
      <c r="Q39" s="4">
        <v>915</v>
      </c>
      <c r="R39" s="1" t="s">
        <v>7</v>
      </c>
    </row>
    <row r="40" spans="1:18" ht="12.75">
      <c r="A40" s="4">
        <v>2000</v>
      </c>
      <c r="B40" s="4">
        <v>119</v>
      </c>
      <c r="C40" s="4">
        <v>5054</v>
      </c>
      <c r="D40" s="4">
        <v>2562</v>
      </c>
      <c r="E40" s="4">
        <v>115</v>
      </c>
      <c r="F40" s="4">
        <v>379</v>
      </c>
      <c r="G40" s="4">
        <v>16</v>
      </c>
      <c r="H40" s="4">
        <v>2013</v>
      </c>
      <c r="I40" s="4">
        <v>66</v>
      </c>
      <c r="J40" s="4">
        <v>3319</v>
      </c>
      <c r="K40" s="4">
        <v>32</v>
      </c>
      <c r="L40" s="4">
        <v>239</v>
      </c>
      <c r="M40" s="4" t="s">
        <v>12</v>
      </c>
      <c r="N40" s="4" t="s">
        <v>12</v>
      </c>
      <c r="O40" s="4" t="s">
        <v>12</v>
      </c>
      <c r="P40" s="4">
        <v>89</v>
      </c>
      <c r="Q40" s="4">
        <v>953</v>
      </c>
      <c r="R40" s="1" t="s">
        <v>7</v>
      </c>
    </row>
    <row r="41" spans="1:18" ht="12.75">
      <c r="A41" s="4">
        <v>2001</v>
      </c>
      <c r="B41" s="4">
        <v>111</v>
      </c>
      <c r="C41" s="4">
        <v>5009</v>
      </c>
      <c r="D41" s="4">
        <v>2639</v>
      </c>
      <c r="E41" s="4">
        <v>107</v>
      </c>
      <c r="F41" s="4">
        <v>424</v>
      </c>
      <c r="G41" s="4">
        <v>20</v>
      </c>
      <c r="H41" s="4">
        <v>2248</v>
      </c>
      <c r="I41" s="4">
        <v>58</v>
      </c>
      <c r="J41" s="4">
        <v>3319</v>
      </c>
      <c r="K41" s="4">
        <v>26</v>
      </c>
      <c r="L41" s="4">
        <v>210</v>
      </c>
      <c r="M41" s="4" t="s">
        <v>12</v>
      </c>
      <c r="N41" s="4" t="s">
        <v>12</v>
      </c>
      <c r="O41" s="4" t="s">
        <v>12</v>
      </c>
      <c r="P41" s="4">
        <v>85</v>
      </c>
      <c r="Q41" s="4">
        <v>953</v>
      </c>
      <c r="R41" s="1" t="s">
        <v>7</v>
      </c>
    </row>
    <row r="42" spans="1:18" ht="12.75">
      <c r="A42" s="4">
        <v>2002</v>
      </c>
      <c r="B42" s="4">
        <v>115</v>
      </c>
      <c r="C42" s="4">
        <v>5211</v>
      </c>
      <c r="D42" s="4">
        <v>2705</v>
      </c>
      <c r="E42" s="4">
        <v>102</v>
      </c>
      <c r="F42" s="4">
        <v>408</v>
      </c>
      <c r="G42" s="4">
        <v>13</v>
      </c>
      <c r="H42" s="4">
        <v>2101</v>
      </c>
      <c r="I42" s="4">
        <v>57</v>
      </c>
      <c r="J42" s="4">
        <v>3201</v>
      </c>
      <c r="K42" s="4">
        <v>18</v>
      </c>
      <c r="L42" s="4">
        <v>205</v>
      </c>
      <c r="M42" s="4" t="s">
        <v>12</v>
      </c>
      <c r="N42" s="4">
        <v>10284</v>
      </c>
      <c r="O42" s="4" t="s">
        <v>12</v>
      </c>
      <c r="P42" s="4">
        <v>82</v>
      </c>
      <c r="Q42" s="4">
        <v>943</v>
      </c>
      <c r="R42" s="1" t="s">
        <v>7</v>
      </c>
    </row>
    <row r="43" spans="1:18" ht="12.75">
      <c r="A43" s="4">
        <v>2003</v>
      </c>
      <c r="B43" s="4">
        <v>112</v>
      </c>
      <c r="C43" s="4">
        <v>5314</v>
      </c>
      <c r="D43" s="4">
        <v>2737</v>
      </c>
      <c r="E43" s="4">
        <v>104</v>
      </c>
      <c r="F43" s="4">
        <v>408</v>
      </c>
      <c r="G43" s="4">
        <v>18</v>
      </c>
      <c r="H43" s="4">
        <v>1979</v>
      </c>
      <c r="I43" s="4">
        <v>55</v>
      </c>
      <c r="J43" s="4">
        <v>3070</v>
      </c>
      <c r="K43" s="4">
        <v>22</v>
      </c>
      <c r="L43" s="4">
        <v>241</v>
      </c>
      <c r="M43" s="4" t="s">
        <v>12</v>
      </c>
      <c r="N43" s="4">
        <v>9975</v>
      </c>
      <c r="O43" s="4" t="s">
        <v>12</v>
      </c>
      <c r="P43" s="4">
        <v>84</v>
      </c>
      <c r="Q43" s="4">
        <v>937</v>
      </c>
      <c r="R43" s="1" t="s">
        <v>7</v>
      </c>
    </row>
    <row r="44" spans="1:18" ht="12.75">
      <c r="A44" s="4">
        <v>2004</v>
      </c>
      <c r="B44" s="4">
        <v>108</v>
      </c>
      <c r="C44" s="4">
        <v>5473</v>
      </c>
      <c r="D44" s="4">
        <v>2739</v>
      </c>
      <c r="E44" s="4">
        <v>99</v>
      </c>
      <c r="F44" s="4">
        <v>414</v>
      </c>
      <c r="G44" s="4">
        <v>14</v>
      </c>
      <c r="H44" s="4">
        <v>990</v>
      </c>
      <c r="I44" s="4">
        <v>51</v>
      </c>
      <c r="J44" s="4">
        <v>3149</v>
      </c>
      <c r="K44" s="4">
        <v>21</v>
      </c>
      <c r="L44" s="4">
        <v>286</v>
      </c>
      <c r="M44" s="4" t="s">
        <v>12</v>
      </c>
      <c r="N44" s="4">
        <v>11130</v>
      </c>
      <c r="O44" s="4" t="s">
        <v>12</v>
      </c>
      <c r="P44" s="4">
        <v>101</v>
      </c>
      <c r="Q44" s="4">
        <v>1096</v>
      </c>
      <c r="R44" s="1" t="s">
        <v>7</v>
      </c>
    </row>
    <row r="45" spans="1:18" ht="12.75">
      <c r="A45" s="4">
        <v>2005</v>
      </c>
      <c r="B45" s="4">
        <v>106</v>
      </c>
      <c r="C45" s="4">
        <v>5564</v>
      </c>
      <c r="D45" s="4">
        <v>2851</v>
      </c>
      <c r="E45" s="4">
        <v>98</v>
      </c>
      <c r="F45" s="4">
        <v>409</v>
      </c>
      <c r="G45" s="4">
        <v>16</v>
      </c>
      <c r="H45" s="4">
        <v>1703</v>
      </c>
      <c r="I45" s="4">
        <v>50</v>
      </c>
      <c r="J45" s="4">
        <v>3603</v>
      </c>
      <c r="K45" s="4">
        <v>26</v>
      </c>
      <c r="L45" s="4">
        <v>324</v>
      </c>
      <c r="M45" s="4">
        <v>26</v>
      </c>
      <c r="N45" s="4">
        <v>10362</v>
      </c>
      <c r="O45" s="4">
        <v>24</v>
      </c>
      <c r="P45" s="4">
        <v>101</v>
      </c>
      <c r="Q45" s="4">
        <v>1033</v>
      </c>
      <c r="R45" s="1" t="s">
        <v>7</v>
      </c>
    </row>
    <row r="46" spans="1:17" ht="12.7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37" t="s">
        <v>161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38" t="s">
        <v>142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4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8"/>
  <sheetViews>
    <sheetView workbookViewId="0" topLeftCell="A1">
      <selection activeCell="H4" sqref="H4"/>
    </sheetView>
  </sheetViews>
  <sheetFormatPr defaultColWidth="11.421875" defaultRowHeight="12.75"/>
  <cols>
    <col min="1" max="1" width="29.57421875" style="13" bestFit="1" customWidth="1"/>
    <col min="2" max="2" width="11.140625" style="13" customWidth="1"/>
    <col min="3" max="3" width="11.140625" style="14" bestFit="1" customWidth="1"/>
    <col min="4" max="4" width="11.140625" style="13" customWidth="1"/>
    <col min="5" max="5" width="11.140625" style="14" customWidth="1"/>
    <col min="6" max="6" width="11.140625" style="13" customWidth="1"/>
    <col min="7" max="8" width="11.140625" style="14" customWidth="1"/>
    <col min="9" max="16384" width="10.28125" style="13" customWidth="1"/>
  </cols>
  <sheetData>
    <row r="1" ht="12.75">
      <c r="A1" s="12" t="s">
        <v>132</v>
      </c>
    </row>
    <row r="3" ht="12.75">
      <c r="H3" s="56" t="s">
        <v>152</v>
      </c>
    </row>
    <row r="5" spans="2:8" ht="12.75">
      <c r="B5" s="15">
        <v>1984</v>
      </c>
      <c r="C5" s="16"/>
      <c r="D5" s="15">
        <v>1996</v>
      </c>
      <c r="E5" s="15"/>
      <c r="F5" s="15">
        <v>2002</v>
      </c>
      <c r="G5" s="15"/>
      <c r="H5" s="15" t="s">
        <v>28</v>
      </c>
    </row>
    <row r="6" spans="2:8" ht="12.75">
      <c r="B6" s="15"/>
      <c r="C6" s="16" t="s">
        <v>29</v>
      </c>
      <c r="D6" s="15"/>
      <c r="E6" s="15" t="s">
        <v>29</v>
      </c>
      <c r="F6" s="17"/>
      <c r="G6" s="15" t="s">
        <v>29</v>
      </c>
      <c r="H6" s="18" t="s">
        <v>30</v>
      </c>
    </row>
    <row r="7" spans="2:8" ht="12.75">
      <c r="B7" s="15" t="s">
        <v>31</v>
      </c>
      <c r="C7" s="16" t="s">
        <v>32</v>
      </c>
      <c r="D7" s="15" t="s">
        <v>31</v>
      </c>
      <c r="E7" s="15" t="s">
        <v>32</v>
      </c>
      <c r="F7" s="15" t="s">
        <v>31</v>
      </c>
      <c r="G7" s="15" t="s">
        <v>32</v>
      </c>
      <c r="H7" s="15" t="s">
        <v>33</v>
      </c>
    </row>
    <row r="8" spans="1:8" ht="12.75">
      <c r="A8" s="12" t="s">
        <v>32</v>
      </c>
      <c r="B8" s="13">
        <v>16050</v>
      </c>
      <c r="C8" s="14">
        <v>1</v>
      </c>
      <c r="D8" s="13">
        <v>16050</v>
      </c>
      <c r="E8" s="14">
        <v>1</v>
      </c>
      <c r="F8" s="13">
        <v>16050</v>
      </c>
      <c r="G8" s="14">
        <v>1</v>
      </c>
      <c r="H8" s="14">
        <v>0</v>
      </c>
    </row>
    <row r="9" spans="1:8" ht="12.75">
      <c r="A9" s="12" t="s">
        <v>34</v>
      </c>
      <c r="B9" s="13">
        <v>6518</v>
      </c>
      <c r="C9" s="14">
        <v>0.40610591900311527</v>
      </c>
      <c r="D9" s="13">
        <v>6662</v>
      </c>
      <c r="E9" s="14">
        <v>0.4150778816199377</v>
      </c>
      <c r="F9" s="13">
        <v>6625</v>
      </c>
      <c r="G9" s="14">
        <v>0.4127725856697819</v>
      </c>
      <c r="H9" s="14">
        <v>0.016416078551702906</v>
      </c>
    </row>
    <row r="10" spans="1:8" ht="12.75">
      <c r="A10" s="12" t="s">
        <v>35</v>
      </c>
      <c r="B10" s="13">
        <v>5826</v>
      </c>
      <c r="C10" s="14">
        <v>0.3629906542056075</v>
      </c>
      <c r="D10" s="13">
        <v>5538</v>
      </c>
      <c r="E10" s="14">
        <v>0.3450467289719626</v>
      </c>
      <c r="F10" s="13">
        <v>5438</v>
      </c>
      <c r="G10" s="14">
        <v>0.338816199376947</v>
      </c>
      <c r="H10" s="14">
        <v>-0.06659800892550638</v>
      </c>
    </row>
    <row r="11" spans="1:8" ht="12.75">
      <c r="A11" s="13" t="s">
        <v>36</v>
      </c>
      <c r="B11" s="13">
        <v>173</v>
      </c>
      <c r="C11" s="14">
        <v>0.010778816199376947</v>
      </c>
      <c r="D11" s="13">
        <v>145</v>
      </c>
      <c r="E11" s="14">
        <v>0.009034267912772585</v>
      </c>
      <c r="F11" s="13">
        <v>108</v>
      </c>
      <c r="G11" s="14">
        <v>0.0067289719626168224</v>
      </c>
      <c r="H11" s="14">
        <v>-0.37572254335260113</v>
      </c>
    </row>
    <row r="12" spans="1:8" ht="12.75">
      <c r="A12" s="13" t="s">
        <v>37</v>
      </c>
      <c r="B12" s="13">
        <v>17</v>
      </c>
      <c r="C12" s="14">
        <v>0.001059190031152648</v>
      </c>
      <c r="D12" s="13">
        <v>22</v>
      </c>
      <c r="E12" s="14">
        <v>0.0013707165109034269</v>
      </c>
      <c r="F12" s="13">
        <v>25</v>
      </c>
      <c r="G12" s="14">
        <v>0.001557632398753894</v>
      </c>
      <c r="H12" s="14">
        <v>0.47058823529411775</v>
      </c>
    </row>
    <row r="13" spans="1:8" ht="12.75">
      <c r="A13" s="13" t="s">
        <v>38</v>
      </c>
      <c r="B13" s="13">
        <v>16</v>
      </c>
      <c r="C13" s="14">
        <v>0.0009968847352024922</v>
      </c>
      <c r="D13" s="13">
        <v>18</v>
      </c>
      <c r="E13" s="14">
        <v>0.0011214953271028037</v>
      </c>
      <c r="F13" s="13">
        <v>17</v>
      </c>
      <c r="G13" s="14">
        <v>0.001059190031152648</v>
      </c>
      <c r="H13" s="14">
        <v>0.0625</v>
      </c>
    </row>
    <row r="14" spans="1:8" ht="12.75">
      <c r="A14" s="13" t="s">
        <v>39</v>
      </c>
      <c r="B14" s="13">
        <v>1977</v>
      </c>
      <c r="C14" s="14">
        <v>0.12317757009345795</v>
      </c>
      <c r="D14" s="13">
        <v>1916</v>
      </c>
      <c r="E14" s="14">
        <v>0.11937694704049845</v>
      </c>
      <c r="F14" s="13">
        <v>1893</v>
      </c>
      <c r="G14" s="14">
        <v>0.11794392523364486</v>
      </c>
      <c r="H14" s="14">
        <v>-0.04248861911987856</v>
      </c>
    </row>
    <row r="15" spans="1:8" ht="12.75">
      <c r="A15" s="13" t="s">
        <v>40</v>
      </c>
      <c r="B15" s="13">
        <v>1249</v>
      </c>
      <c r="C15" s="14">
        <v>0.07781931464174455</v>
      </c>
      <c r="D15" s="13">
        <v>1119</v>
      </c>
      <c r="E15" s="14">
        <v>0.0697196261682243</v>
      </c>
      <c r="F15" s="13">
        <v>1083</v>
      </c>
      <c r="G15" s="14">
        <v>0.0674766355140187</v>
      </c>
      <c r="H15" s="14">
        <v>-0.13290632506004807</v>
      </c>
    </row>
    <row r="16" spans="1:8" ht="12.75">
      <c r="A16" s="13" t="s">
        <v>41</v>
      </c>
      <c r="B16" s="13">
        <v>405</v>
      </c>
      <c r="C16" s="14">
        <v>0.025233644859813085</v>
      </c>
      <c r="D16" s="13">
        <v>407</v>
      </c>
      <c r="E16" s="14">
        <v>0.025358255451713396</v>
      </c>
      <c r="F16" s="13">
        <v>407</v>
      </c>
      <c r="G16" s="14">
        <v>0.025358255451713396</v>
      </c>
      <c r="H16" s="14">
        <v>0.004938271604938205</v>
      </c>
    </row>
    <row r="17" spans="1:8" ht="12.75">
      <c r="A17" s="13" t="s">
        <v>42</v>
      </c>
      <c r="B17" s="13">
        <v>103</v>
      </c>
      <c r="C17" s="14">
        <v>0.006417445482866044</v>
      </c>
      <c r="D17" s="13">
        <v>98</v>
      </c>
      <c r="E17" s="14">
        <v>0.006105919003115265</v>
      </c>
      <c r="F17" s="13">
        <v>95</v>
      </c>
      <c r="G17" s="14">
        <v>0.005919003115264798</v>
      </c>
      <c r="H17" s="14">
        <v>-0.07766990291262132</v>
      </c>
    </row>
    <row r="18" spans="1:8" ht="12.75">
      <c r="A18" s="13" t="s">
        <v>43</v>
      </c>
      <c r="B18" s="13">
        <v>1886</v>
      </c>
      <c r="C18" s="14">
        <v>0.11750778816199377</v>
      </c>
      <c r="D18" s="13">
        <v>1813</v>
      </c>
      <c r="E18" s="14">
        <v>0.1129595015576324</v>
      </c>
      <c r="F18" s="13">
        <v>1810</v>
      </c>
      <c r="G18" s="14">
        <v>0.11277258566978193</v>
      </c>
      <c r="H18" s="14">
        <v>-0.040296924708377535</v>
      </c>
    </row>
    <row r="19" spans="1:8" ht="12.75">
      <c r="A19" s="12" t="s">
        <v>44</v>
      </c>
      <c r="B19" s="13">
        <v>2447</v>
      </c>
      <c r="C19" s="14">
        <v>0.15246105919003114</v>
      </c>
      <c r="D19" s="13">
        <v>2385</v>
      </c>
      <c r="E19" s="14">
        <v>0.1485981308411215</v>
      </c>
      <c r="F19" s="13">
        <v>2406</v>
      </c>
      <c r="G19" s="14">
        <v>0.14990654205607476</v>
      </c>
      <c r="H19" s="14">
        <v>-0.01675521046178996</v>
      </c>
    </row>
    <row r="20" spans="1:8" ht="12.75">
      <c r="A20" s="12" t="s">
        <v>45</v>
      </c>
      <c r="B20" s="13">
        <v>1259</v>
      </c>
      <c r="C20" s="14">
        <v>0.07844236760124611</v>
      </c>
      <c r="D20" s="13">
        <v>1465</v>
      </c>
      <c r="E20" s="14">
        <v>0.09127725856697819</v>
      </c>
      <c r="F20" s="13">
        <v>1581</v>
      </c>
      <c r="G20" s="14">
        <v>0.09850467289719626</v>
      </c>
      <c r="H20" s="14">
        <v>0.2557585385226371</v>
      </c>
    </row>
    <row r="23" ht="12.75">
      <c r="A23" s="13" t="s">
        <v>105</v>
      </c>
    </row>
    <row r="24" ht="12.75">
      <c r="A24" s="13" t="s">
        <v>106</v>
      </c>
    </row>
    <row r="26" ht="12.75">
      <c r="A26" s="38"/>
    </row>
    <row r="27" ht="12.75">
      <c r="A27" s="37" t="s">
        <v>161</v>
      </c>
    </row>
    <row r="28" ht="12.75">
      <c r="A28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6"/>
  <sheetViews>
    <sheetView workbookViewId="0" topLeftCell="A1">
      <selection activeCell="A31" sqref="A31"/>
    </sheetView>
  </sheetViews>
  <sheetFormatPr defaultColWidth="11.421875" defaultRowHeight="12.75"/>
  <cols>
    <col min="1" max="1" width="11.28125" style="1" customWidth="1"/>
    <col min="2" max="9" width="6.7109375" style="1" customWidth="1"/>
    <col min="10" max="16384" width="11.421875" style="1" customWidth="1"/>
  </cols>
  <sheetData>
    <row r="1" ht="12.75">
      <c r="A1" s="7" t="s">
        <v>77</v>
      </c>
    </row>
    <row r="3" ht="12.75">
      <c r="I3" s="2" t="s">
        <v>153</v>
      </c>
    </row>
    <row r="5" spans="2:6" ht="12.75">
      <c r="B5" s="1" t="s">
        <v>16</v>
      </c>
      <c r="F5" s="1" t="s">
        <v>145</v>
      </c>
    </row>
    <row r="6" spans="2:9" ht="12.75">
      <c r="B6" s="8">
        <v>1951</v>
      </c>
      <c r="C6" s="8">
        <v>1961</v>
      </c>
      <c r="D6" s="8">
        <v>1971</v>
      </c>
      <c r="E6" s="8">
        <v>1992</v>
      </c>
      <c r="F6" s="8">
        <v>1951</v>
      </c>
      <c r="G6" s="8">
        <v>1961</v>
      </c>
      <c r="H6" s="8">
        <v>1971</v>
      </c>
      <c r="I6" s="8">
        <v>1992</v>
      </c>
    </row>
    <row r="7" spans="1:9" s="7" customFormat="1" ht="12.75">
      <c r="A7" s="7" t="s">
        <v>76</v>
      </c>
      <c r="B7" s="54">
        <v>58783</v>
      </c>
      <c r="C7" s="54">
        <v>49418</v>
      </c>
      <c r="D7" s="54">
        <v>31822</v>
      </c>
      <c r="E7" s="54">
        <v>18545</v>
      </c>
      <c r="F7" s="7">
        <v>100</v>
      </c>
      <c r="G7" s="55">
        <f>C7/$B7*100</f>
        <v>84.0685232124934</v>
      </c>
      <c r="H7" s="55">
        <f>D7/$B7*100</f>
        <v>54.13469880747835</v>
      </c>
      <c r="I7" s="55">
        <f>E7/$B7*100</f>
        <v>31.548236735110493</v>
      </c>
    </row>
    <row r="8" spans="1:13" ht="12.75">
      <c r="A8" s="1" t="s">
        <v>17</v>
      </c>
      <c r="B8" s="9">
        <v>5145</v>
      </c>
      <c r="C8" s="9">
        <v>3448</v>
      </c>
      <c r="D8" s="9">
        <v>2167</v>
      </c>
      <c r="E8" s="9">
        <v>1108</v>
      </c>
      <c r="F8" s="1">
        <v>100</v>
      </c>
      <c r="G8" s="10">
        <f aca="true" t="shared" si="0" ref="G8:G18">C8/$B8*100</f>
        <v>67.01652089407192</v>
      </c>
      <c r="H8" s="10">
        <f aca="true" t="shared" si="1" ref="H8:H18">D8/$B8*100</f>
        <v>42.118561710398446</v>
      </c>
      <c r="I8" s="10">
        <f aca="true" t="shared" si="2" ref="I8:I18">E8/$B8*100</f>
        <v>21.5354713313897</v>
      </c>
      <c r="J8" s="1" t="s">
        <v>7</v>
      </c>
      <c r="K8" s="11"/>
      <c r="L8" s="11"/>
      <c r="M8" s="11"/>
    </row>
    <row r="9" spans="1:13" ht="12.75">
      <c r="A9" s="1" t="s">
        <v>18</v>
      </c>
      <c r="B9" s="9">
        <v>6070</v>
      </c>
      <c r="C9" s="9">
        <v>5985</v>
      </c>
      <c r="D9" s="9">
        <v>4212</v>
      </c>
      <c r="E9" s="9">
        <v>2079</v>
      </c>
      <c r="F9" s="1">
        <v>100</v>
      </c>
      <c r="G9" s="10">
        <f t="shared" si="0"/>
        <v>98.5996705107084</v>
      </c>
      <c r="H9" s="10">
        <f t="shared" si="1"/>
        <v>69.39044481054366</v>
      </c>
      <c r="I9" s="10">
        <f t="shared" si="2"/>
        <v>34.2504118616145</v>
      </c>
      <c r="J9" s="1" t="s">
        <v>7</v>
      </c>
      <c r="K9" s="11"/>
      <c r="L9" s="11"/>
      <c r="M9" s="11"/>
    </row>
    <row r="10" spans="1:13" ht="12.75">
      <c r="A10" s="1" t="s">
        <v>19</v>
      </c>
      <c r="B10" s="9">
        <v>9005</v>
      </c>
      <c r="C10" s="9">
        <v>7783</v>
      </c>
      <c r="D10" s="9">
        <v>5545</v>
      </c>
      <c r="E10" s="9">
        <v>2961</v>
      </c>
      <c r="F10" s="1">
        <v>100</v>
      </c>
      <c r="G10" s="10">
        <f t="shared" si="0"/>
        <v>86.42976124375346</v>
      </c>
      <c r="H10" s="10">
        <f t="shared" si="1"/>
        <v>61.57690172126596</v>
      </c>
      <c r="I10" s="10">
        <f t="shared" si="2"/>
        <v>32.881732370905056</v>
      </c>
      <c r="J10" s="1" t="s">
        <v>7</v>
      </c>
      <c r="K10" s="11"/>
      <c r="L10" s="11"/>
      <c r="M10" s="11"/>
    </row>
    <row r="11" spans="1:13" ht="12.75">
      <c r="A11" s="1" t="s">
        <v>20</v>
      </c>
      <c r="B11" s="9">
        <v>3255</v>
      </c>
      <c r="C11" s="9">
        <v>2548</v>
      </c>
      <c r="D11" s="9">
        <v>1536</v>
      </c>
      <c r="E11" s="9">
        <v>1207</v>
      </c>
      <c r="F11" s="1">
        <v>100</v>
      </c>
      <c r="G11" s="10">
        <f t="shared" si="0"/>
        <v>78.27956989247312</v>
      </c>
      <c r="H11" s="10">
        <f t="shared" si="1"/>
        <v>47.1889400921659</v>
      </c>
      <c r="I11" s="10">
        <f t="shared" si="2"/>
        <v>37.08141321044547</v>
      </c>
      <c r="J11" s="1" t="s">
        <v>7</v>
      </c>
      <c r="K11" s="11"/>
      <c r="L11" s="11"/>
      <c r="M11" s="11"/>
    </row>
    <row r="12" spans="1:13" ht="12.75">
      <c r="A12" s="1" t="s">
        <v>21</v>
      </c>
      <c r="B12" s="9">
        <v>7530</v>
      </c>
      <c r="C12" s="9">
        <v>5764</v>
      </c>
      <c r="D12" s="9">
        <v>3545</v>
      </c>
      <c r="E12" s="9">
        <v>2543</v>
      </c>
      <c r="F12" s="1">
        <v>100</v>
      </c>
      <c r="G12" s="10">
        <f t="shared" si="0"/>
        <v>76.54714475431607</v>
      </c>
      <c r="H12" s="10">
        <f t="shared" si="1"/>
        <v>47.07835325365206</v>
      </c>
      <c r="I12" s="10">
        <f t="shared" si="2"/>
        <v>33.77158034528552</v>
      </c>
      <c r="J12" s="1" t="s">
        <v>7</v>
      </c>
      <c r="K12" s="11"/>
      <c r="L12" s="11"/>
      <c r="M12" s="11"/>
    </row>
    <row r="13" spans="1:13" ht="12.75">
      <c r="A13" s="1" t="s">
        <v>22</v>
      </c>
      <c r="B13" s="9">
        <v>693</v>
      </c>
      <c r="C13" s="9">
        <v>565</v>
      </c>
      <c r="D13" s="9">
        <v>362</v>
      </c>
      <c r="E13" s="9">
        <v>427</v>
      </c>
      <c r="F13" s="1">
        <v>100</v>
      </c>
      <c r="G13" s="10">
        <f t="shared" si="0"/>
        <v>81.52958152958153</v>
      </c>
      <c r="H13" s="10">
        <f t="shared" si="1"/>
        <v>52.23665223665223</v>
      </c>
      <c r="I13" s="10">
        <f t="shared" si="2"/>
        <v>61.61616161616161</v>
      </c>
      <c r="J13" s="1" t="s">
        <v>7</v>
      </c>
      <c r="K13" s="11"/>
      <c r="L13" s="11"/>
      <c r="M13" s="11"/>
    </row>
    <row r="14" spans="1:13" ht="12.75">
      <c r="A14" s="1" t="s">
        <v>23</v>
      </c>
      <c r="B14" s="9">
        <v>9073</v>
      </c>
      <c r="C14" s="9">
        <v>6517</v>
      </c>
      <c r="D14" s="9">
        <v>4727</v>
      </c>
      <c r="E14" s="9">
        <v>2530</v>
      </c>
      <c r="F14" s="1">
        <v>100</v>
      </c>
      <c r="G14" s="10">
        <f t="shared" si="0"/>
        <v>71.82850214923398</v>
      </c>
      <c r="H14" s="10">
        <f t="shared" si="1"/>
        <v>52.09963628347845</v>
      </c>
      <c r="I14" s="10">
        <f t="shared" si="2"/>
        <v>27.884933318637717</v>
      </c>
      <c r="J14" s="1" t="s">
        <v>7</v>
      </c>
      <c r="K14" s="11"/>
      <c r="L14" s="11"/>
      <c r="M14" s="11"/>
    </row>
    <row r="15" spans="1:13" ht="12.75">
      <c r="A15" s="1" t="s">
        <v>24</v>
      </c>
      <c r="B15" s="9">
        <v>9265</v>
      </c>
      <c r="C15" s="9">
        <v>9301</v>
      </c>
      <c r="D15" s="9">
        <v>3842</v>
      </c>
      <c r="E15" s="9">
        <v>2007</v>
      </c>
      <c r="F15" s="1">
        <v>100</v>
      </c>
      <c r="G15" s="10">
        <f t="shared" si="0"/>
        <v>100.3885590933621</v>
      </c>
      <c r="H15" s="10">
        <f t="shared" si="1"/>
        <v>41.467889908256886</v>
      </c>
      <c r="I15" s="10">
        <f t="shared" si="2"/>
        <v>21.66216945493794</v>
      </c>
      <c r="J15" s="1" t="s">
        <v>7</v>
      </c>
      <c r="K15" s="11"/>
      <c r="L15" s="11"/>
      <c r="M15" s="11"/>
    </row>
    <row r="16" spans="1:13" ht="12.75">
      <c r="A16" s="1" t="s">
        <v>25</v>
      </c>
      <c r="B16" s="9">
        <v>2461</v>
      </c>
      <c r="C16" s="9">
        <v>2623</v>
      </c>
      <c r="D16" s="9">
        <v>2056</v>
      </c>
      <c r="E16" s="9">
        <v>1111</v>
      </c>
      <c r="F16" s="1">
        <v>100</v>
      </c>
      <c r="G16" s="10">
        <f t="shared" si="0"/>
        <v>106.5826899634295</v>
      </c>
      <c r="H16" s="10">
        <f t="shared" si="1"/>
        <v>83.54327509142625</v>
      </c>
      <c r="I16" s="10">
        <f t="shared" si="2"/>
        <v>45.144250304754166</v>
      </c>
      <c r="J16" s="1" t="s">
        <v>7</v>
      </c>
      <c r="K16" s="11"/>
      <c r="L16" s="11"/>
      <c r="M16" s="11"/>
    </row>
    <row r="17" spans="1:13" ht="12.75">
      <c r="A17" s="1" t="s">
        <v>26</v>
      </c>
      <c r="B17" s="9">
        <v>4023</v>
      </c>
      <c r="C17" s="9">
        <v>3083</v>
      </c>
      <c r="D17" s="9">
        <v>2330</v>
      </c>
      <c r="E17" s="9">
        <v>1481</v>
      </c>
      <c r="F17" s="1">
        <v>100</v>
      </c>
      <c r="G17" s="10">
        <f t="shared" si="0"/>
        <v>76.63435247327864</v>
      </c>
      <c r="H17" s="10">
        <f t="shared" si="1"/>
        <v>57.91697738006463</v>
      </c>
      <c r="I17" s="10">
        <f t="shared" si="2"/>
        <v>36.8133233905046</v>
      </c>
      <c r="J17" s="1" t="s">
        <v>7</v>
      </c>
      <c r="K17" s="11"/>
      <c r="L17" s="11"/>
      <c r="M17" s="11"/>
    </row>
    <row r="18" spans="1:13" ht="12.75">
      <c r="A18" s="1" t="s">
        <v>27</v>
      </c>
      <c r="B18" s="9">
        <v>2263</v>
      </c>
      <c r="C18" s="9">
        <v>1801</v>
      </c>
      <c r="D18" s="9">
        <v>1500</v>
      </c>
      <c r="E18" s="9">
        <v>1091</v>
      </c>
      <c r="F18" s="1">
        <v>100</v>
      </c>
      <c r="G18" s="10">
        <f t="shared" si="0"/>
        <v>79.584622182943</v>
      </c>
      <c r="H18" s="10">
        <f t="shared" si="1"/>
        <v>66.28369421122405</v>
      </c>
      <c r="I18" s="10">
        <f t="shared" si="2"/>
        <v>48.21034025629695</v>
      </c>
      <c r="J18" s="1" t="s">
        <v>7</v>
      </c>
      <c r="K18" s="11"/>
      <c r="L18" s="11"/>
      <c r="M18" s="11"/>
    </row>
    <row r="19" spans="2:13" ht="12.75">
      <c r="B19" s="9"/>
      <c r="C19" s="9"/>
      <c r="D19" s="9"/>
      <c r="E19" s="9"/>
      <c r="G19" s="10"/>
      <c r="H19" s="10"/>
      <c r="I19" s="10"/>
      <c r="J19" s="1" t="s">
        <v>7</v>
      </c>
      <c r="K19" s="11"/>
      <c r="L19" s="11"/>
      <c r="M19" s="11"/>
    </row>
    <row r="20" spans="2:13" ht="12.75">
      <c r="B20" s="9"/>
      <c r="C20" s="9"/>
      <c r="D20" s="9"/>
      <c r="E20" s="9"/>
      <c r="G20" s="10"/>
      <c r="H20" s="10"/>
      <c r="I20" s="10"/>
      <c r="K20" s="11"/>
      <c r="L20" s="11"/>
      <c r="M20" s="11"/>
    </row>
    <row r="21" spans="1:13" ht="12.75">
      <c r="A21" s="1" t="s">
        <v>104</v>
      </c>
      <c r="B21" s="9"/>
      <c r="C21" s="9"/>
      <c r="D21" s="9"/>
      <c r="E21" s="9"/>
      <c r="G21" s="10"/>
      <c r="H21" s="10"/>
      <c r="I21" s="10"/>
      <c r="K21" s="11"/>
      <c r="L21" s="11"/>
      <c r="M21" s="11"/>
    </row>
    <row r="22" spans="1:13" ht="12.75">
      <c r="A22" s="1" t="s">
        <v>144</v>
      </c>
      <c r="B22" s="9"/>
      <c r="C22" s="9"/>
      <c r="D22" s="9"/>
      <c r="E22" s="9"/>
      <c r="G22" s="10"/>
      <c r="H22" s="10"/>
      <c r="I22" s="10"/>
      <c r="K22" s="11"/>
      <c r="L22" s="11"/>
      <c r="M22" s="11"/>
    </row>
    <row r="24" ht="12.75">
      <c r="A24" s="38"/>
    </row>
    <row r="25" ht="12.75">
      <c r="A25" s="37" t="s">
        <v>161</v>
      </c>
    </row>
    <row r="26" ht="12.75">
      <c r="A26" s="38" t="s">
        <v>142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adm_ebpa</dc:creator>
  <cp:keywords/>
  <dc:description/>
  <cp:lastModifiedBy>erth</cp:lastModifiedBy>
  <cp:lastPrinted>2008-09-03T11:36:50Z</cp:lastPrinted>
  <dcterms:created xsi:type="dcterms:W3CDTF">2008-05-07T12:25:19Z</dcterms:created>
  <dcterms:modified xsi:type="dcterms:W3CDTF">2008-09-03T11:37:22Z</dcterms:modified>
  <cp:category/>
  <cp:version/>
  <cp:contentType/>
  <cp:contentStatus/>
</cp:coreProperties>
</file>