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7020" windowWidth="27525" windowHeight="12015" tabRatio="896" activeTab="0"/>
  </bookViews>
  <sheets>
    <sheet name="Inhaltsverzeichnis" sheetId="1" r:id="rId1"/>
    <sheet name="Tabelle 1" sheetId="2" r:id="rId2"/>
    <sheet name="Tabelle 2" sheetId="3" r:id="rId3"/>
    <sheet name="Tabelle 3" sheetId="4" r:id="rId4"/>
    <sheet name="Tabelle 4" sheetId="5" r:id="rId5"/>
    <sheet name="Tabelle 5" sheetId="6" r:id="rId6"/>
    <sheet name="Tabelle 6" sheetId="7" r:id="rId7"/>
    <sheet name="Tabelle 7" sheetId="8" r:id="rId8"/>
    <sheet name="Tabelle 8" sheetId="9" r:id="rId9"/>
    <sheet name="Tabelle 9" sheetId="10" r:id="rId10"/>
    <sheet name="Tabelle 10" sheetId="11" r:id="rId11"/>
    <sheet name="Tabelle 11" sheetId="12" r:id="rId12"/>
    <sheet name="Tabelle 12" sheetId="13" r:id="rId13"/>
    <sheet name="Tabelle 13" sheetId="14" r:id="rId14"/>
    <sheet name="Tabelle 14" sheetId="15" r:id="rId15"/>
    <sheet name="Tabelle 15" sheetId="16" r:id="rId16"/>
    <sheet name="Tabelle 16" sheetId="17" r:id="rId17"/>
    <sheet name="Tabelle 17" sheetId="18" r:id="rId18"/>
    <sheet name="Tabelle 18" sheetId="19" r:id="rId19"/>
  </sheets>
  <definedNames/>
  <calcPr fullCalcOnLoad="1"/>
</workbook>
</file>

<file path=xl/sharedStrings.xml><?xml version="1.0" encoding="utf-8"?>
<sst xmlns="http://schemas.openxmlformats.org/spreadsheetml/2006/main" count="2333" uniqueCount="365">
  <si>
    <t>Stand am Jahresende bzw. Veränderung in Prozent gegenüber dem Vorjahr</t>
  </si>
  <si>
    <t>Anzahl</t>
  </si>
  <si>
    <t>Bilanzsumme</t>
  </si>
  <si>
    <t>Reingewinn</t>
  </si>
  <si>
    <t>Banken</t>
  </si>
  <si>
    <t>Mio. CHF</t>
  </si>
  <si>
    <t>Veränderung</t>
  </si>
  <si>
    <t xml:space="preserve"> in CHF</t>
  </si>
  <si>
    <t>1990 ist infolge Umstrukturierung eines Bankinstitutes mit dem Vorjahr nicht vergleichbar</t>
  </si>
  <si>
    <t>Reingewinn pro Beschäftigten</t>
  </si>
  <si>
    <t>Spareinlagen</t>
  </si>
  <si>
    <t>Depositen- u. Einlagekonti</t>
  </si>
  <si>
    <t>Hypothekaranlagen</t>
  </si>
  <si>
    <t>Baukredite</t>
  </si>
  <si>
    <t>*</t>
  </si>
  <si>
    <t>Treuhandanlagen</t>
  </si>
  <si>
    <t xml:space="preserve">              </t>
  </si>
  <si>
    <t>Eigenkapitalrendite und Cost-Income-Ratio seit 1995</t>
  </si>
  <si>
    <t>Steuern</t>
  </si>
  <si>
    <t>Eigenkapital (brutto)</t>
  </si>
  <si>
    <t>in Mio. CHF</t>
  </si>
  <si>
    <t>Stand am Jahresende bzw. Veränderung in Prozent gegenüber dem  Ende des Vorjahres</t>
  </si>
  <si>
    <t>Bankpersonal in Liechtenstein</t>
  </si>
  <si>
    <t xml:space="preserve"> Banken</t>
  </si>
  <si>
    <t>Total</t>
  </si>
  <si>
    <t>Männer</t>
  </si>
  <si>
    <t>Frauen</t>
  </si>
  <si>
    <t>(Quartal)</t>
  </si>
  <si>
    <t>ab</t>
  </si>
  <si>
    <t>Hypothekarkredite</t>
  </si>
  <si>
    <t>übrige</t>
  </si>
  <si>
    <t>Kredite an</t>
  </si>
  <si>
    <t>gedeckte</t>
  </si>
  <si>
    <t>Kredite</t>
  </si>
  <si>
    <t>1. Hypothek</t>
  </si>
  <si>
    <t>2. Hypothek</t>
  </si>
  <si>
    <t>Bauten</t>
  </si>
  <si>
    <t>(Jahresdurchschnitt)</t>
  </si>
  <si>
    <t>Jahr</t>
  </si>
  <si>
    <t>Einlagen</t>
  </si>
  <si>
    <t>Sparhefte und -konti</t>
  </si>
  <si>
    <t>Kassenobligationen</t>
  </si>
  <si>
    <t>Normal</t>
  </si>
  <si>
    <t>Jugend</t>
  </si>
  <si>
    <t>Alter</t>
  </si>
  <si>
    <t xml:space="preserve"> 3-4</t>
  </si>
  <si>
    <t xml:space="preserve"> 5-6</t>
  </si>
  <si>
    <t xml:space="preserve"> 7-8</t>
  </si>
  <si>
    <t>Monate</t>
  </si>
  <si>
    <t>Jahre</t>
  </si>
  <si>
    <t>Geschäftsaufwand</t>
  </si>
  <si>
    <t>Total betreutes Kundenvermögen</t>
  </si>
  <si>
    <t>Lombardkredite</t>
  </si>
  <si>
    <t>per 31. Dez.</t>
  </si>
  <si>
    <t>Gesamtertrag</t>
  </si>
  <si>
    <t>Blankokredite</t>
  </si>
  <si>
    <t>Einfamilienhaus</t>
  </si>
  <si>
    <t>Landwirtschaftliche</t>
  </si>
  <si>
    <t>Körperschaften</t>
  </si>
  <si>
    <t>Reingewinn pro Beschäftigten: Seit 1998 pro Vollzeitäquivalent (d.h. Teilzeitstellen auf Vollzeitstellen umgerechnet.).</t>
  </si>
  <si>
    <t xml:space="preserve">per 31. Dez. </t>
  </si>
  <si>
    <t>Seit 2002 neue Rechnungslegung. Die Ergebnisse der Jahre 1995 bis 2001 sind deshalb nur bedingt mit den späteren Jahren vergleichbar.</t>
  </si>
  <si>
    <t>Vollzeitäquivalente: Zur Ermittlung der so genannten Vollzeitäquivalente, die eine bessere Vergleichbarkeit der Beschäftigungszahlen ermöglichen, werden Teilzeitstellen auf Vollzeitstellen umgerechnet.</t>
  </si>
  <si>
    <t>Vollzeitäquivalente</t>
  </si>
  <si>
    <t>Gewerbl. u. industrielle</t>
  </si>
  <si>
    <t>Blankokredite: Einschliesslich der Kommissionen (umgerechnet auf % p.a.). Teils Kontokorrent-Basis.</t>
  </si>
  <si>
    <t>Baukredite: Für neue Darlehen auf Einfamilienhäuser mit erster Hypothek. Teils inkl. ¼ % Kreditkommission pro Quartal.</t>
  </si>
  <si>
    <t>Gehaltskonti</t>
  </si>
  <si>
    <t>Einlagekonti</t>
  </si>
  <si>
    <t>Festgeldanlagen</t>
  </si>
  <si>
    <t>Zinskonditionen in Liechtenstein für CHF-Anlagen seit 1980 - in % p.a.</t>
  </si>
  <si>
    <t>Bilanzsumme und Reingewinn seit 1970</t>
  </si>
  <si>
    <t>Festlegung des Domizils: Natürliche Personen nach dem zivilrechtlichen Wohnsitz (wenn dieser nicht feststellbar ist, nach Nationalität). Juristische Personen (tätige Betriebe) nach dem Ort der Betriebsstätte bzw. dem Sitz der Hauptverwaltung gemäss Handelsregisterauszug / Sitzgesellschaften nach dem Domizilprinzip.</t>
  </si>
  <si>
    <t>Betreutes Kundenvermögen seit 1995</t>
  </si>
  <si>
    <t>Kundendepots netto, Total betreutes Kundenvermögen: 1995 bis 2003 unvollständige Angaben.</t>
  </si>
  <si>
    <t>Personalbestand und Anzahl Banken im Inland seit 1970</t>
  </si>
  <si>
    <t>öffentlich-rechliche</t>
  </si>
  <si>
    <t>Zinskonditionen in Liechtenstein für CHF-Kredite in % p.a.: Nicht-gewogener Durchschnitt</t>
  </si>
  <si>
    <t>auf Sicht</t>
  </si>
  <si>
    <t>Privat- und</t>
  </si>
  <si>
    <t>Depositen- und</t>
  </si>
  <si>
    <t>Tabelle 8</t>
  </si>
  <si>
    <t>Tabelle 9</t>
  </si>
  <si>
    <t>Tabelle 10</t>
  </si>
  <si>
    <t>Tabelle 11</t>
  </si>
  <si>
    <t>Tabelle 12</t>
  </si>
  <si>
    <r>
      <t>Zinskonditionen in Liechtenstein für CHF-Kredite seit 1980 - in % p.a</t>
    </r>
    <r>
      <rPr>
        <sz val="14"/>
        <rFont val="Arial"/>
        <family val="2"/>
      </rPr>
      <t>.</t>
    </r>
  </si>
  <si>
    <t>Tabelle 13</t>
  </si>
  <si>
    <t>Tabelle 14</t>
  </si>
  <si>
    <t>Tabelle 15</t>
  </si>
  <si>
    <t>Eigenkapitalrendite</t>
  </si>
  <si>
    <t>Cost-Income-Ratio</t>
  </si>
  <si>
    <t>Kundendepots netto</t>
  </si>
  <si>
    <t>1975, 1985, 1991: Frauenanteil aus der Betriebszählung.</t>
  </si>
  <si>
    <t>Seit 1998 Angaben zum Personal aus dem Liechtensteinischen Unternehmensregister (1998, 1999, 2000 und 2002 nachträglich geändert).</t>
  </si>
  <si>
    <t>Zinskonditionen in Liechtenstein für CHF-Kredite in % p.a.: Nicht-gewogener Durchschnitt.</t>
  </si>
  <si>
    <t>Zinskonditionen in Liechtenstein für CHF-Anlagen in % p.a.: Nicht-gewogener Durchschnitt.</t>
  </si>
  <si>
    <t>Privat- und Gehaltskonti, Depositen- u. Einlagekonti: Einschliesslich der Kommissionen (umgerechnet auf % p.a.).</t>
  </si>
  <si>
    <t>Festgeldanlagen: Berechnet für die Einlage von 100 000 CHF.</t>
  </si>
  <si>
    <t>Privat- und Gehaltskonti: Oder Anlagesparkonti (bis 2001).</t>
  </si>
  <si>
    <t>Tabelle 18</t>
  </si>
  <si>
    <t>Tabelle 17</t>
  </si>
  <si>
    <t>Tabelle 16</t>
  </si>
  <si>
    <t>Art. 24b, Bankenverordnung</t>
  </si>
  <si>
    <t>Tabelle 1</t>
  </si>
  <si>
    <t>davon Frankenwährungsgebiet</t>
  </si>
  <si>
    <t>Flüssige Mittel</t>
  </si>
  <si>
    <t>Schuldtitel öffentlicher Stellen und Wechsel, die zur Refinanzierung bei Zentralnotenbanken zugelassen sind</t>
  </si>
  <si>
    <t>-</t>
  </si>
  <si>
    <t>- Schuldtitel öffentlicher Stellen und ähnliche Wertpapiere</t>
  </si>
  <si>
    <t>- Wechsel</t>
  </si>
  <si>
    <t>Forderungen gegenüber Banken</t>
  </si>
  <si>
    <t>- täglich fällig</t>
  </si>
  <si>
    <t>- sonstige Forderungen</t>
  </si>
  <si>
    <t>Forderungen gegenüber Kunden</t>
  </si>
  <si>
    <t>davon Hypothekarforderungen</t>
  </si>
  <si>
    <t>Schuldverschreibungen und andere festverzinsliche Wertpapiere</t>
  </si>
  <si>
    <t>Geldmarktpapiere</t>
  </si>
  <si>
    <t>- von öffentlichen Emittenten</t>
  </si>
  <si>
    <t>- von anderen Emittenten</t>
  </si>
  <si>
    <t>Schuldverschreibungen</t>
  </si>
  <si>
    <t>davon eigene Schuldverschreibungen</t>
  </si>
  <si>
    <t>Aktien und andere nicht festverzinsliche Wertpapiere</t>
  </si>
  <si>
    <t>Beteiligungen</t>
  </si>
  <si>
    <t>Anteile an verbundenen Unternehmen</t>
  </si>
  <si>
    <t>Immaterielle Anlagewerte</t>
  </si>
  <si>
    <t>Sachanlagen</t>
  </si>
  <si>
    <t>Ausstehende Einlagen auf das gezeichnete Kapital</t>
  </si>
  <si>
    <t>Eigene Aktien oder Anteile</t>
  </si>
  <si>
    <t>Sonstige Vermögensgegenstände</t>
  </si>
  <si>
    <t>Rechnungsabgrenzungsposten</t>
  </si>
  <si>
    <t>Total Aktiven</t>
  </si>
  <si>
    <t>Tabelle 2</t>
  </si>
  <si>
    <t>Verbindlichkeiten gegenüber Banken</t>
  </si>
  <si>
    <t>- mit vereinbarter Laufzeit oder Kündigungsfrist</t>
  </si>
  <si>
    <t>Verbindlichkeiten gegenüber Kunden</t>
  </si>
  <si>
    <t>sonstige Verbindlichkeiten</t>
  </si>
  <si>
    <t>Verbriefte Verbindlichkeiten</t>
  </si>
  <si>
    <t>davon Kassenobligationen</t>
  </si>
  <si>
    <t>Sonstige Verbindlichkeiten</t>
  </si>
  <si>
    <t>Rückstellungen</t>
  </si>
  <si>
    <t>Rückstellungen für Pensionen und ähnliche Verpflichtungen</t>
  </si>
  <si>
    <t>Steuerrückstellungen</t>
  </si>
  <si>
    <t>sonstige Rückstellungen</t>
  </si>
  <si>
    <t>Rückstellungen für allgemeine Bankrisiken</t>
  </si>
  <si>
    <t>Gezeichnetes Kapital</t>
  </si>
  <si>
    <t>Kapitalreserven</t>
  </si>
  <si>
    <t>Gewinnreserven</t>
  </si>
  <si>
    <t>- Gesetzliche Reserven</t>
  </si>
  <si>
    <t>- Reserven für eigene Aktien oder Anteile</t>
  </si>
  <si>
    <t>- Statutarische Reserven</t>
  </si>
  <si>
    <t>- Sonstige Reserven</t>
  </si>
  <si>
    <t>Gewinnvortrag/Verlustvortrag</t>
  </si>
  <si>
    <t>Jahresgewinn/Jahresverlust</t>
  </si>
  <si>
    <t>Total Passiven</t>
  </si>
  <si>
    <t>Art. 24c, Bankenverordnung</t>
  </si>
  <si>
    <t>Tabelle 3</t>
  </si>
  <si>
    <t>in Tsd. CHF</t>
  </si>
  <si>
    <t>Erfolg aus dem Zinsengeschäft</t>
  </si>
  <si>
    <t>Zinsertrag</t>
  </si>
  <si>
    <t>aus festverzinslichen Wertpapieren</t>
  </si>
  <si>
    <t>aus Handelsgeschäften</t>
  </si>
  <si>
    <t>aus Forderungen gegenüber Banken</t>
  </si>
  <si>
    <t>aus Forderungen gegenüber Kunden</t>
  </si>
  <si>
    <t>übriger Zinsertrag</t>
  </si>
  <si>
    <t>Zinsaufwand</t>
  </si>
  <si>
    <t>auf Verbindlichkeiten gegenüber Banken</t>
  </si>
  <si>
    <t>auf Spareinlagen</t>
  </si>
  <si>
    <t>auf sonstige Verbindlichkeiten gegenüber Kunden</t>
  </si>
  <si>
    <t>auf Kassenobligationen</t>
  </si>
  <si>
    <t>übriger Zinsaufwand</t>
  </si>
  <si>
    <t>Laufende Erträge aus Wertpapieren</t>
  </si>
  <si>
    <t>- Aktien und andere nicht festverzinsliche Wertpapiere</t>
  </si>
  <si>
    <t>davon aus Handelsgeschäften</t>
  </si>
  <si>
    <t>- Beteiligungen</t>
  </si>
  <si>
    <t>- Anteile an verbundenen Unternehmen</t>
  </si>
  <si>
    <t>Erfolg aus dem Kommissions- und Dienstleistungsgeschäft</t>
  </si>
  <si>
    <t>- Kommissionsertrag Kreditgeschäft</t>
  </si>
  <si>
    <t>- Kommissionsertrag Wertpapier- und Anlagegeschäft</t>
  </si>
  <si>
    <t>- Kommissionsertrag übriges Dienstleistungsgeschäft</t>
  </si>
  <si>
    <t>Kommissionsaufwand</t>
  </si>
  <si>
    <t>Erfolg aus Finanzgeschäften</t>
  </si>
  <si>
    <t>Übriger ordentlicher Ertrag</t>
  </si>
  <si>
    <t>- Liegenschaftenerfolg</t>
  </si>
  <si>
    <t>- Anderer ordentlicher Ertrag</t>
  </si>
  <si>
    <t>- Personalaufwand</t>
  </si>
  <si>
    <t>davon Löhne und Gehälter</t>
  </si>
  <si>
    <t>davon soziale Abgaben und Aufwendungen für Altersversorgung</t>
  </si>
  <si>
    <t>- Sachaufwand</t>
  </si>
  <si>
    <t>Bruttogewinn</t>
  </si>
  <si>
    <t>Abschreibungen auf immaterielle Anlagewerte und Sachanlagen</t>
  </si>
  <si>
    <t>Anderer ordentlicher Aufwand</t>
  </si>
  <si>
    <t>Wertberichtigungen auf Forderungen und Zuführungen zu Rückstellungen für Eventualverbindlichkeiten und Kreditrisiken</t>
  </si>
  <si>
    <t>Erträge aus der Auflösung von Wertberichtigungen auf Forderungen und aus der Auflösung von Rückstellungen für Eventualverbindlichkeiten und Kreditrisiken</t>
  </si>
  <si>
    <t>Abschreibungen auf Beteiligungen, Anteile an verbundenen Unternehmen und wie Anlagevermögen behandelte Wertpapiere</t>
  </si>
  <si>
    <t>Erträge aus Zuschreibungen zu Beteiligungen, Anteilen an verbundenen Unternehmen und wie Anlagevermögen behandelten Wertpapieren</t>
  </si>
  <si>
    <t>Ergebnis der normalen Geschäftstätigkeit</t>
  </si>
  <si>
    <t>Ausserordentlicher Ertrag</t>
  </si>
  <si>
    <t>Ausserordentlicher Aufwand</t>
  </si>
  <si>
    <t>Ertragssteuern</t>
  </si>
  <si>
    <t>Zuführungen zu den Rückstellungen für allgemeine Bankrisiken/Ertrag aus der Auflösung von Rückstellungen für allgemeine Bankrisiken</t>
  </si>
  <si>
    <t>Tabelle 4</t>
  </si>
  <si>
    <t>Gewinnvortrag aus Vorjahr</t>
  </si>
  <si>
    <t>Zuweisungen an Reserven</t>
  </si>
  <si>
    <t>Kapitalerhöhung</t>
  </si>
  <si>
    <t>Ausschüttungen</t>
  </si>
  <si>
    <t>Vortrag auf neue Rechnung</t>
  </si>
  <si>
    <t>Ausschüttungen: Ausgeschüttete Dividenden, inklusive Verzinsung des Dotationskapitals und Gewinnablieferung der Liechtensteinischen Landesbank AG an den Staat</t>
  </si>
  <si>
    <t>Tabelle 5</t>
  </si>
  <si>
    <t>(Art. 24b, BankV)</t>
  </si>
  <si>
    <t>Eventualverbindlichkeiten</t>
  </si>
  <si>
    <t>Kreditrisiken</t>
  </si>
  <si>
    <t>Unwiderrufliche Zusagen</t>
  </si>
  <si>
    <t>Einzahlungs- und Nachschussverpflichtungen</t>
  </si>
  <si>
    <t>Derivative Finanzinstrumente (Kontraktvolumen)</t>
  </si>
  <si>
    <t>Treuhandgeschäfte</t>
  </si>
  <si>
    <t>Tabelle 6</t>
  </si>
  <si>
    <t>(Art. 24b, Abs. 3, BankV)</t>
  </si>
  <si>
    <t>Total nachrangige Forderungen</t>
  </si>
  <si>
    <t>Total nachrangige Verbindlichkeiten</t>
  </si>
  <si>
    <t>Bilanzwirksame Kundengelder</t>
  </si>
  <si>
    <t>Neugeldzufluss, -abfluss netto</t>
  </si>
  <si>
    <t>Spareinlagen, Depositen- und Einlagekonti nach Einlageklassen</t>
  </si>
  <si>
    <t>Total im Inland</t>
  </si>
  <si>
    <t>bis 5'000 CHF</t>
  </si>
  <si>
    <t>5'001-10'000 CHF</t>
  </si>
  <si>
    <t>10'001-20'000 CHF</t>
  </si>
  <si>
    <t>20'001-50'000 CHF</t>
  </si>
  <si>
    <t>über 50'000 CHF</t>
  </si>
  <si>
    <t>Einlagen (in Tsd. CHF)</t>
  </si>
  <si>
    <t>Hypothekaranlagen nach Baukategorien</t>
  </si>
  <si>
    <t>Privater Wohnungsbau</t>
  </si>
  <si>
    <t>Allgemeiner Wohnungsbau</t>
  </si>
  <si>
    <t>Landwirtschaftliche Bauten</t>
  </si>
  <si>
    <t>Industrielle Bauten</t>
  </si>
  <si>
    <t>Unbebaute Grundstücke</t>
  </si>
  <si>
    <t>Bestand der Hypothekaranlagen per 1.1.</t>
  </si>
  <si>
    <t>Neuanlagen und Zinsbelastungen</t>
  </si>
  <si>
    <t>Rückzahlungen</t>
  </si>
  <si>
    <t>Bestand der Hypothekaranlagen per 31.12.</t>
  </si>
  <si>
    <t>Gewährung von Baukrediten nach Baukategorien</t>
  </si>
  <si>
    <t>Bestand der Baukredite per 1.1.</t>
  </si>
  <si>
    <t>Gewährung von Baukrediten</t>
  </si>
  <si>
    <t>Umwandlung in Hypothekaranlagen</t>
  </si>
  <si>
    <t>Bestand der Baukredite per 31.12.</t>
  </si>
  <si>
    <t>Privater Wohnungsbau: Einfamilienhäuser sowie selbst bewohnte (nicht vermietete) Wohnungen in Mehrfamilienhäusern und Eigentumswohnungen.</t>
  </si>
  <si>
    <t>Allgemeiner Wohnungsbau: Mehrfamilienhäuser und Eigentumswohnungen soweit Anlageobjekte (Mietwohnungen), weiters Wohnbauten mit Ladenlokalen oder kleingewerblichen Betrieben und Geschäftsbauten.</t>
  </si>
  <si>
    <t>Industrielle Bauten: Einschliesslich grossgewerblicher Bauten für Produktionszwecke und Verwaltungsbauten.</t>
  </si>
  <si>
    <t>Gewährung von Baukrediten: Einschliesslich Zinsbelastung.</t>
  </si>
  <si>
    <t>Zinskonditionen für die Aufnahme von Krediten in CHF</t>
  </si>
  <si>
    <t>ab 1.1.</t>
  </si>
  <si>
    <t>ab 1.4.</t>
  </si>
  <si>
    <t>ab 1.7.</t>
  </si>
  <si>
    <t>ab 1.10.</t>
  </si>
  <si>
    <t>Hypothekarkredite - Einfamilienhaus 1. Hypothek</t>
  </si>
  <si>
    <t>Hypothekarkredite - Einfamilienhaus 2. Hypothek</t>
  </si>
  <si>
    <t>Hypothekarkredite - Landwirtschaftliche Bauten</t>
  </si>
  <si>
    <t>Hypothekarkredite - Gewerbl. u. industrielle Bauten</t>
  </si>
  <si>
    <t>übrige gedeckte Kredite</t>
  </si>
  <si>
    <t>Kredite an öffentl. rechtl. Körperschaften</t>
  </si>
  <si>
    <t xml:space="preserve">Zinskonditionen für die Anlage von Geldern in CHF </t>
  </si>
  <si>
    <t>Einlagen auf Sicht</t>
  </si>
  <si>
    <t>Festgeldeinlagen - 3 Monate</t>
  </si>
  <si>
    <t>Festgeldeinlagen - 6 Monate</t>
  </si>
  <si>
    <t>Festgeldeinlagen - 12 Monate</t>
  </si>
  <si>
    <t xml:space="preserve">Sparkonti </t>
  </si>
  <si>
    <t xml:space="preserve">Jugendsparkonti </t>
  </si>
  <si>
    <t>Altersparkonti</t>
  </si>
  <si>
    <t>Privatkonti, Gehaltskonti</t>
  </si>
  <si>
    <t>Depositen- und Einlagekonti</t>
  </si>
  <si>
    <t>Kassenobligationen 3 - 4 Jahre</t>
  </si>
  <si>
    <t>Kassenobligationen 5 - 6 Jahre</t>
  </si>
  <si>
    <t>Kassenobligationen 7 - 8 Jahre</t>
  </si>
  <si>
    <t>Zinsniveau in Liechtenstein in % p.a.: Nicht-gewogener Durchschnitt.</t>
  </si>
  <si>
    <t>Blankokredite, Privatkonti, Gehaltskonti, Depositen - und Einlagekonti: Einschliesslich der Kommissionen (umgerechnet auf % p.a.).</t>
  </si>
  <si>
    <t>Blankokredite, übrige gedeckte Kredite: Teils Kontokorrent - Basis.</t>
  </si>
  <si>
    <t>Festgeldeinlagen: Berechnet für Einlagen von 100 000 CHF.</t>
  </si>
  <si>
    <r>
      <t xml:space="preserve">Guthaben und Verpflichtungen in Liechtenstein und der Schweiz </t>
    </r>
    <r>
      <rPr>
        <i/>
        <sz val="14"/>
        <rFont val="Arial"/>
        <family val="2"/>
      </rPr>
      <t>(Frankenwährungsgebiet)</t>
    </r>
  </si>
  <si>
    <r>
      <t>Anzahl</t>
    </r>
    <r>
      <rPr>
        <sz val="9"/>
        <rFont val="Arial"/>
        <family val="2"/>
      </rPr>
      <t xml:space="preserve"> Sparkonti</t>
    </r>
  </si>
  <si>
    <r>
      <t>Anzahl</t>
    </r>
    <r>
      <rPr>
        <sz val="9"/>
        <rFont val="Arial"/>
        <family val="2"/>
      </rPr>
      <t xml:space="preserve"> Depositen- u. Einlagekonti</t>
    </r>
  </si>
  <si>
    <t>Ausserbilanzgeschäfte per 31.12., in Tsd. CHF</t>
  </si>
  <si>
    <t>Nachrangige Vermögensgegenstände per 31.12., in Tsd. CHF</t>
  </si>
  <si>
    <t>Betreute Kundenvermögen per 31.12., in Tsd. CHF</t>
  </si>
  <si>
    <t>Tabelle 7</t>
  </si>
  <si>
    <t xml:space="preserve">2008 Aktiven in Tsd. CHF </t>
  </si>
  <si>
    <t xml:space="preserve">2007 Aktiven in Tsd. CHF </t>
  </si>
  <si>
    <t>2008 Passiven in Tsd. CHF</t>
  </si>
  <si>
    <t>2007 Passiven in Tsd. CHF</t>
  </si>
  <si>
    <t xml:space="preserve">2006 Aktiven in Tsd. CHF </t>
  </si>
  <si>
    <t>2006 Passiven in Tsd. CHF</t>
  </si>
  <si>
    <t xml:space="preserve">2005 Aktiven in Tsd. CHF </t>
  </si>
  <si>
    <t>2005 Passiven in Tsd. CHF</t>
  </si>
  <si>
    <t xml:space="preserve">2004 Aktiven in Tsd. CHF </t>
  </si>
  <si>
    <t>2004 Passiven in Tsd. CHF</t>
  </si>
  <si>
    <t xml:space="preserve">2003 Aktiven in Tsd. CHF </t>
  </si>
  <si>
    <t>2003 Passiven in Tsd. CHF</t>
  </si>
  <si>
    <t>Bilanz per 31. Dezember nach Domizil der Forderungen, Aktiven in Tsd. CHF</t>
  </si>
  <si>
    <t>Bilanz per 31. Dezember nach Domizil der Verbindlichkeiten, Passiven in Tsd. CHF</t>
  </si>
  <si>
    <t>Erfolgsrechnung vom 1. Januar bis 31. Dezember, in Tsd. CHF</t>
  </si>
  <si>
    <t xml:space="preserve">2009 Aktiven in Tsd. CHF </t>
  </si>
  <si>
    <t>2009 Passiven in Tsd. CHF</t>
  </si>
  <si>
    <t>Guthaben und Verpflichtungen in Liechtenstein und der Schweiz (Frankenwährungsgebiet) per 31.12., in Tsd. CHF</t>
  </si>
  <si>
    <t>Zinsniveau in Liechtenstein - in % p. a.</t>
  </si>
  <si>
    <t>Bilanzsumme und Reingewinn</t>
  </si>
  <si>
    <t>Betreutes Kundenvermögen</t>
  </si>
  <si>
    <t>Eigenkapitalrendite und Cost-Income-Ratio</t>
  </si>
  <si>
    <t>Personalbestand und Anzahl Banken im Inland</t>
  </si>
  <si>
    <t>Zinskonditionen in Liechtenstein für CHF-Kredite - in % p.a. (Quartal)</t>
  </si>
  <si>
    <t>Zinskonditionen in Liechtenstein für CHF-Kredite - in % p.a. (Jahresdurchschnitt)</t>
  </si>
  <si>
    <t>Zinskonditionen in Liechtenstein für CHF-Anlagen seit - in % p.a. (Quartal)</t>
  </si>
  <si>
    <t>Zinskonditionen in Liechtenstein für CHF-Anlagen - in % p.a. (Jahresdurchschnitt)</t>
  </si>
  <si>
    <t xml:space="preserve">   Einlagen (in 1000 Franken)</t>
  </si>
  <si>
    <r>
      <t>Gewährung von Baukrediten</t>
    </r>
    <r>
      <rPr>
        <i/>
        <vertAlign val="superscript"/>
        <sz val="9"/>
        <rFont val="Arial"/>
        <family val="2"/>
      </rPr>
      <t>4</t>
    </r>
  </si>
  <si>
    <t>2009</t>
  </si>
  <si>
    <t>Zinskonditionen in Liechtenstein für CHF-Kredite seit 1980 - in % p.a.</t>
  </si>
  <si>
    <t>Bilanz per 31. Dezember nach Domizil der Forderungen</t>
  </si>
  <si>
    <t>Bilanz per 31. Dezember nach Domizil der Verbindlichkeiten</t>
  </si>
  <si>
    <t xml:space="preserve">Erfolgsrechnung vom 1. Januar bis 31. Dezember </t>
  </si>
  <si>
    <t>Sonstige Steuern, soweit nicht unter obigem Posten enthalten</t>
  </si>
  <si>
    <t>Kundendepots: Bereinigte, mit den bilanzwirksamen Positionen verrechnete Kundendepots. Zum Teil inklusive Custody-Vermögen.</t>
  </si>
  <si>
    <t>(per 31.12.) in Tsd. CHF</t>
  </si>
  <si>
    <t xml:space="preserve">2010 Aktiven in Tsd. CHF </t>
  </si>
  <si>
    <t>2010 Passiven in Tsd. CHF</t>
  </si>
  <si>
    <t>Geplante Verwendung des Bilanzgewinnes, in Tsd. CHF</t>
  </si>
  <si>
    <t xml:space="preserve">2011 Aktiven in Tsd. CHF </t>
  </si>
  <si>
    <t>Geplante Verwendung des Bilanzgewinnes</t>
  </si>
  <si>
    <t>Ausserbilanzgeschäfte per 31.12.</t>
  </si>
  <si>
    <t>Nachrangige Vermögensgegenstände per 31.12.</t>
  </si>
  <si>
    <t>Betreute Kundenvermögen per 31.12.</t>
  </si>
  <si>
    <t>2011 Passiven in Tsd. CHF</t>
  </si>
  <si>
    <t xml:space="preserve">2012 Aktiven in Tsd. CHF </t>
  </si>
  <si>
    <t xml:space="preserve">                         -   </t>
  </si>
  <si>
    <t xml:space="preserve">                                                     -   </t>
  </si>
  <si>
    <t xml:space="preserve">                        -   </t>
  </si>
  <si>
    <t>2012 Passiven in Tsd. CHF</t>
  </si>
  <si>
    <t xml:space="preserve">                        - </t>
  </si>
  <si>
    <t xml:space="preserve">                                                     - </t>
  </si>
  <si>
    <t xml:space="preserve">                                -   </t>
  </si>
  <si>
    <t>Kundendepots inkl. Fondsvermögen und Custody-Vermögen netto</t>
  </si>
  <si>
    <t>Guthaben und Verpflichtungen in Liechtenstein und der Schweiz: Guthaben und Verpflichtungen von Kunden mit Domizil in Liechtenstein und der Schweiz.</t>
  </si>
  <si>
    <t>Guthaben und Verpflichtungen in Liechtenstein und der Schweiz seit 1970</t>
  </si>
  <si>
    <t>Kundendepots netto: Bereinigte, mit bilanzwirksamen Positionen verrechnete Kundendepots. Kundendepots inkl. Fondsvermögen und Custody-Vermögen.</t>
  </si>
  <si>
    <t>Guthaben und Verpflichtungen in Liechtenstein und der Schweiz</t>
  </si>
  <si>
    <t xml:space="preserve">2013 Aktiven in Tsd. CHF </t>
  </si>
  <si>
    <t>2013 Passiven in Tsd. CHF</t>
  </si>
  <si>
    <t>01.01.13</t>
  </si>
  <si>
    <t>01.04.13</t>
  </si>
  <si>
    <t>01.07.13</t>
  </si>
  <si>
    <t>01.10.13</t>
  </si>
  <si>
    <t>Erläuterungen zur Tabelle:</t>
  </si>
  <si>
    <t>Erläuterung zur Tabelle:</t>
  </si>
  <si>
    <t>2003 - 2014</t>
  </si>
  <si>
    <t>1970 - 2014</t>
  </si>
  <si>
    <t>1995 - 2014</t>
  </si>
  <si>
    <t>1980 - 2014</t>
  </si>
  <si>
    <t xml:space="preserve">2014 Aktiven in Tsd. CHF </t>
  </si>
  <si>
    <t>2014 Passiven in Tsd. CHF</t>
  </si>
  <si>
    <t>Anzahl Sparkonti</t>
  </si>
  <si>
    <t>Anzahl Depositen- u. Einlagekonti</t>
  </si>
  <si>
    <t>2013: Die Werte für die Hypothekaranlagen und Baukredite wurden aufgrund eines Fehlers in den übermittelten Daten berichtigt. In der Statistik 2013 wurde für die Hypothekaranlagen ein um CHF 1.3 Mio. und für die Baukredite ein um CHF 9.4 Mio. zu geringer Wert ausgewiesen.</t>
  </si>
  <si>
    <t>01.01.14</t>
  </si>
  <si>
    <t>01.04.14</t>
  </si>
  <si>
    <t>01.07.14</t>
  </si>
  <si>
    <t>01.10.14</t>
  </si>
  <si>
    <t>Inhaltsverzeichnis Tabellen Bankstatistik 2014</t>
  </si>
</sst>
</file>

<file path=xl/styles.xml><?xml version="1.0" encoding="utf-8"?>
<styleSheet xmlns="http://schemas.openxmlformats.org/spreadsheetml/2006/main">
  <numFmts count="67">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 000.0\ "/>
    <numFmt numFmtId="171" formatCode="0.0%\ "/>
    <numFmt numFmtId="172" formatCode="0.0\ "/>
    <numFmt numFmtId="173" formatCode="0\ 000\ "/>
    <numFmt numFmtId="174" formatCode="0.0"/>
    <numFmt numFmtId="175" formatCode="0000.0\ "/>
    <numFmt numFmtId="176" formatCode="0.0%"/>
    <numFmt numFmtId="177" formatCode="0000\ "/>
    <numFmt numFmtId="178" formatCode="@\ \ "/>
    <numFmt numFmtId="179" formatCode="#,##0.0\ "/>
    <numFmt numFmtId="180" formatCode="00\ 000.0\ "/>
    <numFmt numFmtId="181" formatCode="0.00%\ "/>
    <numFmt numFmtId="182" formatCode="0.000"/>
    <numFmt numFmtId="183" formatCode="000.0\ "/>
    <numFmt numFmtId="184" formatCode="00.0\ "/>
    <numFmt numFmtId="185" formatCode="@\ "/>
    <numFmt numFmtId="186" formatCode="@\ \ \ \ "/>
    <numFmt numFmtId="187" formatCode="000\ \ "/>
    <numFmt numFmtId="188" formatCode="000\ "/>
    <numFmt numFmtId="189" formatCode="00.0%\ "/>
    <numFmt numFmtId="190" formatCode="0\ 000\ \ "/>
    <numFmt numFmtId="191" formatCode="0\ 000\ \ \ \ "/>
    <numFmt numFmtId="192" formatCode="dd/mm/yy;@"/>
    <numFmt numFmtId="193" formatCode="_ * #\ ###\ ##0_ ;_ * \-#\ ###\ ##0_ ;_ * &quot;-&quot;_ ;_ @_ "/>
    <numFmt numFmtId="194" formatCode="#\ ###\ ##0"/>
    <numFmt numFmtId="195" formatCode="_ * #\ ##0_ ;_ * \-#\ ##0_ ;_ * &quot;-&quot;_ ;_ @_ "/>
    <numFmt numFmtId="196" formatCode="_ * ####\ ##0_ ;_ * \-#\ ###\ ##0_ ;_ * &quot;-&quot;_ ;_ @_ "/>
    <numFmt numFmtId="197" formatCode="_ * ######0_ ;_ * \-#\ ###\ ##0_ ;_ * &quot;-&quot;_ ;_ @_ "/>
    <numFmt numFmtId="198" formatCode="######0"/>
    <numFmt numFmtId="199" formatCode="_ * ###0_ ;_ * \-#\ ##0_ ;_ * &quot;-&quot;_ ;_ @_ "/>
    <numFmt numFmtId="200" formatCode="00000.0\ "/>
    <numFmt numFmtId="201" formatCode="0000\ \ \ \ "/>
    <numFmt numFmtId="202" formatCode="###0"/>
    <numFmt numFmtId="203" formatCode="&quot;Ja&quot;;&quot;Ja&quot;;&quot;Nein&quot;"/>
    <numFmt numFmtId="204" formatCode="&quot;Wahr&quot;;&quot;Wahr&quot;;&quot;Falsch&quot;"/>
    <numFmt numFmtId="205" formatCode="&quot;Ein&quot;;&quot;Ein&quot;;&quot;Aus&quot;"/>
    <numFmt numFmtId="206" formatCode="[$€-2]\ #,##0.00_);[Red]\([$€-2]\ #,##0.00\)"/>
    <numFmt numFmtId="207" formatCode="#\ ##0"/>
    <numFmt numFmtId="208" formatCode="#\ ##0;\-#\ ##0"/>
    <numFmt numFmtId="209" formatCode="#\ ##0.0"/>
    <numFmt numFmtId="210" formatCode="#\ ##0#\ ##0"/>
    <numFmt numFmtId="211" formatCode="_ &quot;CHF&quot;\ * #,##0.00_ ;_ &quot;CHF&quot;\ * \-#,##0.00_ ;_ &quot;CHF&quot;\ * &quot;-&quot;??_ ;_ @_ "/>
    <numFmt numFmtId="212" formatCode="_ &quot;CHF&quot;\ * #,##0_ ;_ &quot;CHF&quot;\ * \-#,##0_ ;_ &quot;CHF&quot;\ * &quot;-&quot;_ ;_ @_ "/>
    <numFmt numFmtId="213" formatCode="_ [$€-2]\ * #,##0.00_ ;_ [$€-2]\ * \-#,##0.00_ ;_ [$€-2]\ * &quot;-&quot;??_ "/>
    <numFmt numFmtId="214" formatCode="0.00\ \ "/>
    <numFmt numFmtId="215" formatCode="\ \ \ \ \ @"/>
    <numFmt numFmtId="216" formatCode="#\ ###\ ##0;\-#\ ###\ ##0"/>
    <numFmt numFmtId="217" formatCode="#\ ###\ ##0;\-#\ #\-##\ ##0"/>
    <numFmt numFmtId="218" formatCode="#\ ###\ ##0;\-#\ ###\ ##0;\ &quot;-&quot;"/>
    <numFmt numFmtId="219" formatCode="_ * ###0_ ;_ * \-###0_ ;_ * &quot;-&quot;_ ;_ @_ "/>
    <numFmt numFmtId="220" formatCode="0.000000000000000000000000%"/>
    <numFmt numFmtId="221" formatCode="0.00000000000000000000000000%"/>
    <numFmt numFmtId="222" formatCode="_ * ###0_ ;_ * \-###0_ ;_ * &quot;-&quot;??_ ;_ @_ "/>
  </numFmts>
  <fonts count="54">
    <font>
      <sz val="10"/>
      <name val="Arial"/>
      <family val="0"/>
    </font>
    <font>
      <sz val="8"/>
      <name val="Arial"/>
      <family val="2"/>
    </font>
    <font>
      <sz val="9"/>
      <name val="Arial"/>
      <family val="2"/>
    </font>
    <font>
      <b/>
      <sz val="12"/>
      <name val="Arial"/>
      <family val="2"/>
    </font>
    <font>
      <b/>
      <sz val="9"/>
      <name val="Arial"/>
      <family val="2"/>
    </font>
    <font>
      <b/>
      <sz val="11"/>
      <name val="Arial"/>
      <family val="2"/>
    </font>
    <font>
      <i/>
      <vertAlign val="superscript"/>
      <sz val="9"/>
      <name val="Arial"/>
      <family val="2"/>
    </font>
    <font>
      <b/>
      <sz val="14"/>
      <name val="Arial"/>
      <family val="2"/>
    </font>
    <font>
      <sz val="14"/>
      <name val="Arial"/>
      <family val="2"/>
    </font>
    <font>
      <i/>
      <sz val="9"/>
      <name val="Arial"/>
      <family val="2"/>
    </font>
    <font>
      <i/>
      <sz val="10"/>
      <name val="Arial"/>
      <family val="2"/>
    </font>
    <font>
      <sz val="7"/>
      <name val="Arial"/>
      <family val="2"/>
    </font>
    <font>
      <sz val="12"/>
      <name val="Arial"/>
      <family val="2"/>
    </font>
    <font>
      <i/>
      <sz val="8"/>
      <name val="Arial"/>
      <family val="2"/>
    </font>
    <font>
      <i/>
      <sz val="14"/>
      <name val="Arial"/>
      <family val="2"/>
    </font>
    <font>
      <sz val="11"/>
      <name val="Arial"/>
      <family val="2"/>
    </font>
    <font>
      <u val="single"/>
      <sz val="10"/>
      <color indexed="12"/>
      <name val="Arial"/>
      <family val="2"/>
    </font>
    <font>
      <u val="single"/>
      <sz val="10"/>
      <color indexed="36"/>
      <name val="Arial"/>
      <family val="2"/>
    </font>
    <font>
      <sz val="10"/>
      <color indexed="12"/>
      <name val="Arial"/>
      <family val="2"/>
    </font>
    <font>
      <b/>
      <sz val="10"/>
      <name val="Arial"/>
      <family val="2"/>
    </font>
    <font>
      <u val="single"/>
      <sz val="9"/>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4"/>
        <bgColor indexed="64"/>
      </patternFill>
    </fill>
    <fill>
      <patternFill patternType="solid">
        <fgColor indexed="42"/>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0" fontId="17" fillId="0" borderId="0" applyNumberFormat="0" applyFill="0" applyBorder="0" applyAlignment="0" applyProtection="0"/>
    <xf numFmtId="41"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213" fontId="0" fillId="0" borderId="0" applyFont="0" applyFill="0" applyBorder="0" applyAlignment="0" applyProtection="0"/>
    <xf numFmtId="0" fontId="44" fillId="28" borderId="0" applyNumberFormat="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2" fillId="0" borderId="0">
      <alignment/>
      <protection/>
    </xf>
    <xf numFmtId="0" fontId="0" fillId="0" borderId="0">
      <alignment/>
      <protection/>
    </xf>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332">
    <xf numFmtId="0" fontId="0" fillId="0" borderId="0" xfId="0" applyAlignment="1">
      <alignment/>
    </xf>
    <xf numFmtId="0" fontId="2"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xf>
    <xf numFmtId="176" fontId="2" fillId="0" borderId="0" xfId="0" applyNumberFormat="1" applyFont="1" applyFill="1" applyBorder="1" applyAlignment="1">
      <alignment horizontal="right"/>
    </xf>
    <xf numFmtId="1" fontId="2" fillId="0" borderId="0" xfId="0" applyNumberFormat="1" applyFont="1" applyFill="1" applyBorder="1" applyAlignment="1">
      <alignment horizontal="right"/>
    </xf>
    <xf numFmtId="0" fontId="0" fillId="0" borderId="0" xfId="0" applyFont="1" applyFill="1" applyBorder="1" applyAlignment="1">
      <alignment/>
    </xf>
    <xf numFmtId="0" fontId="2" fillId="0" borderId="0" xfId="0" applyFont="1" applyAlignment="1">
      <alignment horizontal="left"/>
    </xf>
    <xf numFmtId="0" fontId="2" fillId="0" borderId="0" xfId="0" applyFont="1" applyAlignment="1">
      <alignment/>
    </xf>
    <xf numFmtId="1" fontId="2" fillId="0" borderId="0" xfId="54" applyNumberFormat="1" applyFont="1" applyFill="1" applyBorder="1" applyAlignment="1">
      <alignment/>
      <protection/>
    </xf>
    <xf numFmtId="176" fontId="2" fillId="0" borderId="0" xfId="54" applyNumberFormat="1" applyFont="1" applyFill="1" applyBorder="1">
      <alignment/>
      <protection/>
    </xf>
    <xf numFmtId="171" fontId="2" fillId="0" borderId="0" xfId="54" applyNumberFormat="1" applyFont="1" applyFill="1" applyBorder="1">
      <alignment/>
      <protection/>
    </xf>
    <xf numFmtId="189" fontId="2" fillId="0" borderId="0" xfId="54" applyNumberFormat="1" applyFont="1" applyFill="1" applyBorder="1">
      <alignment/>
      <protection/>
    </xf>
    <xf numFmtId="0" fontId="2" fillId="0" borderId="0" xfId="0" applyNumberFormat="1" applyFont="1" applyFill="1" applyBorder="1" applyAlignment="1">
      <alignment horizontal="right"/>
    </xf>
    <xf numFmtId="1" fontId="2" fillId="0" borderId="0" xfId="0" applyNumberFormat="1" applyFont="1" applyFill="1" applyBorder="1" applyAlignment="1">
      <alignment/>
    </xf>
    <xf numFmtId="194" fontId="2" fillId="0" borderId="0" xfId="0" applyNumberFormat="1" applyFont="1" applyFill="1" applyBorder="1" applyAlignment="1" applyProtection="1">
      <alignment horizontal="right" vertical="center"/>
      <protection locked="0"/>
    </xf>
    <xf numFmtId="0" fontId="3" fillId="0" borderId="0" xfId="0" applyFont="1" applyFill="1" applyAlignment="1">
      <alignment/>
    </xf>
    <xf numFmtId="0" fontId="2" fillId="0" borderId="0" xfId="0" applyFont="1" applyFill="1" applyAlignment="1">
      <alignment horizontal="left"/>
    </xf>
    <xf numFmtId="0" fontId="0" fillId="0" borderId="0" xfId="0" applyFill="1" applyAlignment="1">
      <alignment/>
    </xf>
    <xf numFmtId="0" fontId="0" fillId="0" borderId="0" xfId="0" applyFont="1" applyFill="1" applyAlignment="1">
      <alignment/>
    </xf>
    <xf numFmtId="1" fontId="2" fillId="0" borderId="0" xfId="55" applyNumberFormat="1" applyFont="1" applyFill="1" applyBorder="1" applyAlignment="1">
      <alignment horizontal="right"/>
      <protection/>
    </xf>
    <xf numFmtId="1" fontId="2" fillId="0" borderId="0" xfId="55" applyNumberFormat="1" applyFont="1" applyFill="1" applyBorder="1" applyAlignment="1">
      <alignment/>
      <protection/>
    </xf>
    <xf numFmtId="209" fontId="2" fillId="0" borderId="0" xfId="55" applyNumberFormat="1" applyFont="1" applyFill="1" applyBorder="1">
      <alignment/>
      <protection/>
    </xf>
    <xf numFmtId="176" fontId="2" fillId="0" borderId="0" xfId="55" applyNumberFormat="1" applyFont="1" applyFill="1" applyBorder="1">
      <alignment/>
      <protection/>
    </xf>
    <xf numFmtId="174" fontId="2" fillId="0" borderId="0" xfId="55" applyNumberFormat="1" applyFont="1" applyFill="1" applyBorder="1">
      <alignment/>
      <protection/>
    </xf>
    <xf numFmtId="171" fontId="2" fillId="0" borderId="0" xfId="55" applyNumberFormat="1" applyFont="1" applyFill="1" applyBorder="1">
      <alignment/>
      <protection/>
    </xf>
    <xf numFmtId="174" fontId="0" fillId="0" borderId="0" xfId="0" applyNumberFormat="1" applyFill="1" applyAlignment="1">
      <alignment/>
    </xf>
    <xf numFmtId="0" fontId="5" fillId="0" borderId="0" xfId="0" applyFont="1" applyFill="1" applyBorder="1" applyAlignment="1">
      <alignment/>
    </xf>
    <xf numFmtId="0" fontId="0" fillId="0" borderId="0" xfId="0" applyFont="1" applyFill="1" applyBorder="1" applyAlignment="1">
      <alignment/>
    </xf>
    <xf numFmtId="174" fontId="2" fillId="0" borderId="0" xfId="0" applyNumberFormat="1" applyFont="1" applyFill="1" applyBorder="1" applyAlignment="1">
      <alignment horizontal="right"/>
    </xf>
    <xf numFmtId="176" fontId="2" fillId="0" borderId="0" xfId="0" applyNumberFormat="1" applyFont="1" applyFill="1" applyBorder="1" applyAlignment="1">
      <alignment horizontal="right"/>
    </xf>
    <xf numFmtId="209" fontId="2" fillId="0" borderId="0" xfId="0" applyNumberFormat="1" applyFont="1" applyFill="1" applyBorder="1" applyAlignment="1">
      <alignment/>
    </xf>
    <xf numFmtId="176" fontId="2" fillId="0" borderId="0" xfId="55" applyNumberFormat="1" applyFont="1" applyFill="1" applyBorder="1">
      <alignment/>
      <protection/>
    </xf>
    <xf numFmtId="174" fontId="2" fillId="0" borderId="0" xfId="0" applyNumberFormat="1" applyFont="1" applyFill="1" applyBorder="1" applyAlignment="1">
      <alignment/>
    </xf>
    <xf numFmtId="176" fontId="2" fillId="0" borderId="0" xfId="0" applyNumberFormat="1" applyFont="1" applyFill="1" applyBorder="1" applyAlignment="1">
      <alignment/>
    </xf>
    <xf numFmtId="209" fontId="2" fillId="0" borderId="0" xfId="0" applyNumberFormat="1" applyFont="1" applyFill="1" applyBorder="1" applyAlignment="1">
      <alignment horizontal="right"/>
    </xf>
    <xf numFmtId="207" fontId="2" fillId="0" borderId="0" xfId="54" applyNumberFormat="1" applyFont="1" applyFill="1" applyBorder="1">
      <alignment/>
      <protection/>
    </xf>
    <xf numFmtId="192" fontId="2" fillId="0" borderId="0" xfId="0" applyNumberFormat="1" applyFont="1" applyFill="1" applyBorder="1" applyAlignment="1">
      <alignment horizontal="center" vertical="center"/>
    </xf>
    <xf numFmtId="2" fontId="2" fillId="0" borderId="0" xfId="52"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Border="1" applyAlignment="1" applyProtection="1">
      <alignment horizontal="left" vertical="center"/>
      <protection/>
    </xf>
    <xf numFmtId="0" fontId="2" fillId="0" borderId="0" xfId="0" applyNumberFormat="1" applyFont="1" applyFill="1" applyAlignment="1" applyProtection="1">
      <alignment/>
      <protection locked="0"/>
    </xf>
    <xf numFmtId="0" fontId="9" fillId="0" borderId="0" xfId="0" applyNumberFormat="1" applyFont="1" applyFill="1" applyAlignment="1" applyProtection="1">
      <alignment horizontal="left"/>
      <protection/>
    </xf>
    <xf numFmtId="0" fontId="2" fillId="0" borderId="0" xfId="0" applyNumberFormat="1" applyFont="1" applyFill="1" applyAlignment="1" applyProtection="1">
      <alignment horizontal="center"/>
      <protection locked="0"/>
    </xf>
    <xf numFmtId="0" fontId="9" fillId="0" borderId="0" xfId="0" applyNumberFormat="1" applyFont="1" applyFill="1" applyAlignment="1" applyProtection="1">
      <alignment/>
      <protection locked="0"/>
    </xf>
    <xf numFmtId="0" fontId="2" fillId="0" borderId="0" xfId="0" applyNumberFormat="1" applyFont="1" applyFill="1" applyBorder="1" applyAlignment="1" applyProtection="1">
      <alignment horizontal="left"/>
      <protection/>
    </xf>
    <xf numFmtId="194" fontId="2" fillId="0" borderId="0" xfId="0" applyNumberFormat="1" applyFont="1" applyFill="1" applyBorder="1" applyAlignment="1" applyProtection="1">
      <alignment horizontal="right"/>
      <protection locked="0"/>
    </xf>
    <xf numFmtId="0" fontId="2" fillId="0" borderId="0" xfId="0" applyNumberFormat="1" applyFont="1" applyFill="1" applyBorder="1" applyAlignment="1" applyProtection="1">
      <alignment/>
      <protection/>
    </xf>
    <xf numFmtId="194" fontId="2"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quotePrefix="1">
      <alignment horizontal="left"/>
      <protection/>
    </xf>
    <xf numFmtId="0" fontId="2" fillId="0" borderId="0" xfId="0" applyNumberFormat="1" applyFont="1" applyFill="1" applyBorder="1" applyAlignment="1" applyProtection="1" quotePrefix="1">
      <alignment/>
      <protection/>
    </xf>
    <xf numFmtId="194" fontId="2" fillId="0" borderId="0" xfId="0" applyNumberFormat="1" applyFont="1" applyFill="1" applyBorder="1" applyAlignment="1" applyProtection="1">
      <alignment horizontal="right"/>
      <protection/>
    </xf>
    <xf numFmtId="0" fontId="9" fillId="0" borderId="0" xfId="0" applyNumberFormat="1" applyFont="1" applyFill="1" applyBorder="1" applyAlignment="1" applyProtection="1">
      <alignment horizontal="left"/>
      <protection/>
    </xf>
    <xf numFmtId="194" fontId="9" fillId="0" borderId="0" xfId="0" applyNumberFormat="1" applyFont="1" applyFill="1" applyBorder="1" applyAlignment="1" applyProtection="1">
      <alignment horizontal="right"/>
      <protection locked="0"/>
    </xf>
    <xf numFmtId="0" fontId="2" fillId="0" borderId="0" xfId="0" applyNumberFormat="1" applyFont="1" applyFill="1" applyBorder="1" applyAlignment="1" applyProtection="1">
      <alignment/>
      <protection locked="0"/>
    </xf>
    <xf numFmtId="0" fontId="4" fillId="0" borderId="0" xfId="0" applyNumberFormat="1" applyFont="1" applyFill="1" applyBorder="1" applyAlignment="1" applyProtection="1">
      <alignment horizontal="left"/>
      <protection/>
    </xf>
    <xf numFmtId="194" fontId="4" fillId="0" borderId="0" xfId="0" applyNumberFormat="1" applyFont="1" applyFill="1" applyBorder="1" applyAlignment="1" applyProtection="1">
      <alignment horizontal="right"/>
      <protection/>
    </xf>
    <xf numFmtId="0" fontId="2" fillId="0" borderId="0" xfId="0" applyNumberFormat="1" applyFont="1" applyFill="1" applyBorder="1" applyAlignment="1" applyProtection="1">
      <alignment/>
      <protection/>
    </xf>
    <xf numFmtId="0" fontId="0" fillId="0" borderId="0" xfId="0" applyFill="1" applyAlignment="1" applyProtection="1">
      <alignment/>
      <protection locked="0"/>
    </xf>
    <xf numFmtId="0" fontId="10" fillId="0" borderId="0" xfId="0" applyFont="1" applyFill="1" applyAlignment="1" applyProtection="1">
      <alignment/>
      <protection locked="0"/>
    </xf>
    <xf numFmtId="0" fontId="2" fillId="0" borderId="0" xfId="0" applyFont="1" applyFill="1" applyBorder="1" applyAlignment="1" applyProtection="1">
      <alignment vertical="center"/>
      <protection/>
    </xf>
    <xf numFmtId="0" fontId="2" fillId="0" borderId="0" xfId="0" applyFont="1" applyFill="1" applyBorder="1" applyAlignment="1" applyProtection="1">
      <alignment vertical="center" wrapText="1"/>
      <protection/>
    </xf>
    <xf numFmtId="0" fontId="2" fillId="0" borderId="0" xfId="0" applyFont="1" applyFill="1" applyAlignment="1" applyProtection="1">
      <alignment/>
      <protection locked="0"/>
    </xf>
    <xf numFmtId="0" fontId="2" fillId="0" borderId="0" xfId="0" applyFont="1" applyFill="1" applyBorder="1" applyAlignment="1" applyProtection="1">
      <alignment horizontal="left"/>
      <protection/>
    </xf>
    <xf numFmtId="194" fontId="2" fillId="0" borderId="0" xfId="0" applyNumberFormat="1" applyFont="1"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quotePrefix="1">
      <alignment/>
      <protection/>
    </xf>
    <xf numFmtId="194" fontId="2" fillId="0" borderId="0" xfId="0" applyNumberFormat="1" applyFont="1" applyFill="1" applyBorder="1" applyAlignment="1" applyProtection="1">
      <alignment/>
      <protection locked="0"/>
    </xf>
    <xf numFmtId="0" fontId="2" fillId="0" borderId="0" xfId="0" applyFont="1" applyFill="1" applyBorder="1" applyAlignment="1" applyProtection="1">
      <alignment/>
      <protection/>
    </xf>
    <xf numFmtId="0" fontId="9" fillId="0" borderId="0" xfId="0" applyFont="1" applyFill="1" applyBorder="1" applyAlignment="1" applyProtection="1">
      <alignment/>
      <protection/>
    </xf>
    <xf numFmtId="0" fontId="9" fillId="0" borderId="0" xfId="0" applyFont="1" applyFill="1" applyBorder="1" applyAlignment="1" applyProtection="1">
      <alignment/>
      <protection/>
    </xf>
    <xf numFmtId="194" fontId="9" fillId="0" borderId="0" xfId="0" applyNumberFormat="1" applyFont="1" applyFill="1" applyBorder="1" applyAlignment="1" applyProtection="1">
      <alignment/>
      <protection locked="0"/>
    </xf>
    <xf numFmtId="0" fontId="9" fillId="0" borderId="0" xfId="0" applyFont="1" applyFill="1" applyAlignment="1" applyProtection="1">
      <alignment/>
      <protection locked="0"/>
    </xf>
    <xf numFmtId="49" fontId="2" fillId="0" borderId="0" xfId="0" applyNumberFormat="1" applyFont="1" applyFill="1" applyBorder="1" applyAlignment="1" applyProtection="1">
      <alignment/>
      <protection/>
    </xf>
    <xf numFmtId="194" fontId="4" fillId="0" borderId="0" xfId="0" applyNumberFormat="1" applyFont="1" applyFill="1" applyBorder="1" applyAlignment="1" applyProtection="1">
      <alignment/>
      <protection/>
    </xf>
    <xf numFmtId="0" fontId="4" fillId="0" borderId="0" xfId="0" applyFont="1" applyFill="1" applyAlignment="1" applyProtection="1">
      <alignment/>
      <protection locked="0"/>
    </xf>
    <xf numFmtId="0" fontId="0" fillId="0" borderId="0" xfId="0" applyFill="1" applyBorder="1" applyAlignment="1" applyProtection="1">
      <alignment/>
      <protection locked="0"/>
    </xf>
    <xf numFmtId="0" fontId="12" fillId="0" borderId="0" xfId="0" applyFont="1" applyFill="1" applyBorder="1" applyAlignment="1" applyProtection="1">
      <alignment/>
      <protection locked="0"/>
    </xf>
    <xf numFmtId="0" fontId="10" fillId="0" borderId="0" xfId="0" applyFont="1" applyFill="1" applyBorder="1" applyAlignment="1" applyProtection="1">
      <alignment/>
      <protection locked="0"/>
    </xf>
    <xf numFmtId="0" fontId="13" fillId="0" borderId="0" xfId="0" applyFont="1" applyFill="1" applyBorder="1" applyAlignment="1" applyProtection="1">
      <alignment/>
      <protection locked="0"/>
    </xf>
    <xf numFmtId="0" fontId="2" fillId="0" borderId="0" xfId="0" applyFont="1" applyFill="1" applyBorder="1" applyAlignment="1" applyProtection="1" quotePrefix="1">
      <alignment/>
      <protection/>
    </xf>
    <xf numFmtId="0" fontId="1" fillId="0" borderId="0" xfId="0" applyFont="1" applyFill="1" applyBorder="1" applyAlignment="1" applyProtection="1">
      <alignment/>
      <protection locked="0"/>
    </xf>
    <xf numFmtId="0" fontId="1" fillId="0" borderId="0" xfId="0" applyFont="1" applyFill="1" applyBorder="1" applyAlignment="1" applyProtection="1">
      <alignment/>
      <protection locked="0"/>
    </xf>
    <xf numFmtId="0" fontId="0" fillId="0" borderId="0" xfId="0"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13" fillId="0" borderId="0" xfId="0" applyFont="1" applyFill="1" applyBorder="1" applyAlignment="1" applyProtection="1">
      <alignment horizontal="left" vertical="center"/>
      <protection locked="0"/>
    </xf>
    <xf numFmtId="0" fontId="13" fillId="0" borderId="0" xfId="0" applyFont="1" applyFill="1" applyBorder="1" applyAlignment="1" applyProtection="1">
      <alignment vertical="center"/>
      <protection locked="0"/>
    </xf>
    <xf numFmtId="0" fontId="0" fillId="0" borderId="0" xfId="0" applyFill="1" applyBorder="1" applyAlignment="1" applyProtection="1">
      <alignment horizontal="left" vertical="center"/>
      <protection locked="0"/>
    </xf>
    <xf numFmtId="3" fontId="0" fillId="0" borderId="0" xfId="0" applyNumberFormat="1" applyFont="1" applyFill="1" applyBorder="1" applyAlignment="1" applyProtection="1">
      <alignment horizontal="right" vertical="center"/>
      <protection locked="0"/>
    </xf>
    <xf numFmtId="0" fontId="9" fillId="0" borderId="0" xfId="0" applyFont="1" applyFill="1" applyBorder="1" applyAlignment="1" applyProtection="1">
      <alignment/>
      <protection locked="0"/>
    </xf>
    <xf numFmtId="3" fontId="4" fillId="0" borderId="0" xfId="0" applyNumberFormat="1" applyFont="1" applyFill="1" applyBorder="1" applyAlignment="1" applyProtection="1">
      <alignment horizontal="right" vertical="center"/>
      <protection/>
    </xf>
    <xf numFmtId="0" fontId="2" fillId="0" borderId="0" xfId="0" applyFont="1" applyFill="1" applyBorder="1" applyAlignment="1" applyProtection="1">
      <alignment vertical="center"/>
      <protection locked="0"/>
    </xf>
    <xf numFmtId="0" fontId="4" fillId="0" borderId="0" xfId="0" applyFont="1" applyFill="1" applyBorder="1" applyAlignment="1" applyProtection="1">
      <alignment horizontal="right"/>
      <protection/>
    </xf>
    <xf numFmtId="3" fontId="4" fillId="0" borderId="0" xfId="0" applyNumberFormat="1" applyFont="1" applyFill="1" applyBorder="1" applyAlignment="1" applyProtection="1">
      <alignment horizontal="right"/>
      <protection/>
    </xf>
    <xf numFmtId="0" fontId="4" fillId="0" borderId="0" xfId="0" applyFont="1" applyFill="1" applyBorder="1" applyAlignment="1" applyProtection="1">
      <alignment vertical="center"/>
      <protection locked="0"/>
    </xf>
    <xf numFmtId="1" fontId="2"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10" fontId="2" fillId="0" borderId="0" xfId="0" applyNumberFormat="1"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7" fillId="0" borderId="0" xfId="0" applyNumberFormat="1" applyFont="1" applyFill="1" applyAlignment="1" applyProtection="1">
      <alignment/>
      <protection/>
    </xf>
    <xf numFmtId="0" fontId="2" fillId="0" borderId="0" xfId="0" applyNumberFormat="1" applyFont="1" applyFill="1" applyAlignment="1" applyProtection="1">
      <alignment/>
      <protection/>
    </xf>
    <xf numFmtId="0" fontId="2" fillId="0" borderId="0" xfId="0" applyFont="1" applyFill="1" applyAlignment="1" applyProtection="1">
      <alignment/>
      <protection/>
    </xf>
    <xf numFmtId="0" fontId="2" fillId="0" borderId="0" xfId="55" applyFont="1" applyFill="1" applyAlignment="1">
      <alignment/>
      <protection/>
    </xf>
    <xf numFmtId="0" fontId="2" fillId="0" borderId="0" xfId="55" applyFont="1" applyFill="1" applyBorder="1" applyAlignment="1">
      <alignment/>
      <protection/>
    </xf>
    <xf numFmtId="0" fontId="2" fillId="0" borderId="0" xfId="54" applyFont="1" applyFill="1" applyBorder="1" applyAlignment="1">
      <alignment/>
      <protection/>
    </xf>
    <xf numFmtId="0" fontId="2" fillId="0" borderId="0" xfId="0" applyFont="1" applyFill="1" applyBorder="1" applyAlignment="1" applyProtection="1">
      <alignment/>
      <protection locked="0"/>
    </xf>
    <xf numFmtId="0" fontId="4" fillId="0" borderId="0" xfId="0" applyFont="1" applyFill="1" applyBorder="1" applyAlignment="1" applyProtection="1">
      <alignment vertical="center"/>
      <protection/>
    </xf>
    <xf numFmtId="0" fontId="4" fillId="0" borderId="0" xfId="0" applyFont="1" applyFill="1" applyBorder="1" applyAlignment="1">
      <alignment/>
    </xf>
    <xf numFmtId="1" fontId="2" fillId="0" borderId="0" xfId="54" applyNumberFormat="1" applyFont="1" applyFill="1" applyBorder="1" applyAlignment="1">
      <alignment horizontal="left"/>
      <protection/>
    </xf>
    <xf numFmtId="0" fontId="2" fillId="0" borderId="0" xfId="0" applyFont="1" applyFill="1" applyBorder="1" applyAlignment="1">
      <alignment/>
    </xf>
    <xf numFmtId="1" fontId="2" fillId="0" borderId="0" xfId="0" applyNumberFormat="1" applyFont="1" applyFill="1" applyBorder="1" applyAlignment="1">
      <alignment horizontal="left"/>
    </xf>
    <xf numFmtId="0" fontId="0" fillId="0" borderId="0" xfId="0" applyFill="1" applyBorder="1" applyAlignment="1">
      <alignment horizontal="right"/>
    </xf>
    <xf numFmtId="0" fontId="2" fillId="0" borderId="0" xfId="0" applyFont="1" applyFill="1" applyAlignment="1">
      <alignment/>
    </xf>
    <xf numFmtId="0" fontId="0" fillId="0" borderId="0" xfId="0" applyFill="1" applyAlignment="1">
      <alignment horizontal="right"/>
    </xf>
    <xf numFmtId="1" fontId="2" fillId="0" borderId="0" xfId="55" applyNumberFormat="1" applyFont="1" applyFill="1" applyBorder="1" applyAlignment="1">
      <alignment horizontal="left"/>
      <protection/>
    </xf>
    <xf numFmtId="0" fontId="2" fillId="0" borderId="0" xfId="0" applyFont="1" applyFill="1" applyBorder="1" applyAlignment="1" applyProtection="1">
      <alignment vertical="center"/>
      <protection locked="0"/>
    </xf>
    <xf numFmtId="0" fontId="16" fillId="0" borderId="0" xfId="48" applyNumberFormat="1" applyFill="1" applyAlignment="1" applyProtection="1">
      <alignment/>
      <protection/>
    </xf>
    <xf numFmtId="0" fontId="16" fillId="0" borderId="0" xfId="48" applyFill="1" applyAlignment="1" applyProtection="1">
      <alignment/>
      <protection/>
    </xf>
    <xf numFmtId="0" fontId="16" fillId="0" borderId="0" xfId="48" applyFill="1" applyBorder="1" applyAlignment="1" applyProtection="1">
      <alignment/>
      <protection/>
    </xf>
    <xf numFmtId="0" fontId="16" fillId="0" borderId="0" xfId="48" applyFill="1" applyBorder="1" applyAlignment="1" applyProtection="1">
      <alignment vertical="center" wrapText="1"/>
      <protection/>
    </xf>
    <xf numFmtId="0" fontId="16" fillId="0" borderId="0" xfId="48" applyFill="1" applyBorder="1" applyAlignment="1" applyProtection="1">
      <alignment vertical="center"/>
      <protection/>
    </xf>
    <xf numFmtId="0" fontId="18" fillId="0" borderId="0" xfId="0" applyNumberFormat="1" applyFont="1" applyFill="1" applyAlignment="1" applyProtection="1">
      <alignment/>
      <protection/>
    </xf>
    <xf numFmtId="0" fontId="0" fillId="0" borderId="0" xfId="0" applyAlignment="1">
      <alignment/>
    </xf>
    <xf numFmtId="0" fontId="16" fillId="0" borderId="0" xfId="48" applyNumberFormat="1" applyFont="1" applyFill="1" applyAlignment="1" applyProtection="1">
      <alignment/>
      <protection/>
    </xf>
    <xf numFmtId="193" fontId="0" fillId="0" borderId="0" xfId="0" applyNumberFormat="1" applyFont="1" applyFill="1" applyBorder="1" applyAlignment="1" applyProtection="1">
      <alignment/>
      <protection locked="0"/>
    </xf>
    <xf numFmtId="193" fontId="0" fillId="0" borderId="0" xfId="0" applyNumberFormat="1" applyFont="1" applyFill="1" applyBorder="1" applyAlignment="1" applyProtection="1">
      <alignment/>
      <protection/>
    </xf>
    <xf numFmtId="193" fontId="10" fillId="0" borderId="0" xfId="0" applyNumberFormat="1" applyFont="1" applyFill="1" applyBorder="1" applyAlignment="1" applyProtection="1">
      <alignment/>
      <protection locked="0"/>
    </xf>
    <xf numFmtId="193" fontId="19" fillId="0" borderId="0" xfId="0" applyNumberFormat="1" applyFont="1" applyFill="1" applyBorder="1" applyAlignment="1" applyProtection="1">
      <alignment/>
      <protection/>
    </xf>
    <xf numFmtId="0" fontId="2" fillId="0" borderId="0" xfId="0" applyNumberFormat="1" applyFont="1" applyFill="1" applyAlignment="1" applyProtection="1">
      <alignment/>
      <protection locked="0"/>
    </xf>
    <xf numFmtId="0" fontId="9" fillId="0" borderId="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16" fillId="0" borderId="0" xfId="48" applyFont="1" applyFill="1" applyAlignment="1" applyProtection="1">
      <alignment/>
      <protection/>
    </xf>
    <xf numFmtId="194" fontId="0" fillId="0" borderId="0" xfId="0" applyNumberFormat="1" applyFont="1" applyFill="1" applyBorder="1" applyAlignment="1" applyProtection="1">
      <alignment/>
      <protection locked="0"/>
    </xf>
    <xf numFmtId="194" fontId="0" fillId="0" borderId="0" xfId="0" applyNumberFormat="1" applyFont="1" applyFill="1" applyBorder="1" applyAlignment="1" applyProtection="1">
      <alignment/>
      <protection/>
    </xf>
    <xf numFmtId="0" fontId="16" fillId="0" borderId="0" xfId="48" applyFont="1" applyFill="1" applyBorder="1" applyAlignment="1" applyProtection="1">
      <alignment/>
      <protection/>
    </xf>
    <xf numFmtId="0" fontId="2" fillId="0" borderId="0" xfId="0" applyFont="1" applyFill="1" applyBorder="1" applyAlignment="1" applyProtection="1">
      <alignment/>
      <protection locked="0"/>
    </xf>
    <xf numFmtId="194" fontId="10" fillId="0" borderId="0" xfId="0" applyNumberFormat="1" applyFont="1" applyFill="1" applyBorder="1" applyAlignment="1" applyProtection="1">
      <alignment/>
      <protection locked="0"/>
    </xf>
    <xf numFmtId="194" fontId="10" fillId="0" borderId="0" xfId="0" applyNumberFormat="1" applyFont="1" applyFill="1" applyBorder="1" applyAlignment="1" applyProtection="1" quotePrefix="1">
      <alignment horizontal="right"/>
      <protection locked="0"/>
    </xf>
    <xf numFmtId="194" fontId="19" fillId="0" borderId="0" xfId="0" applyNumberFormat="1" applyFont="1" applyFill="1" applyBorder="1" applyAlignment="1" applyProtection="1">
      <alignment/>
      <protection/>
    </xf>
    <xf numFmtId="0" fontId="2" fillId="0" borderId="0" xfId="0" applyFont="1" applyFill="1" applyBorder="1" applyAlignment="1" applyProtection="1">
      <alignment horizontal="right"/>
      <protection/>
    </xf>
    <xf numFmtId="0" fontId="9" fillId="0" borderId="0" xfId="0" applyFont="1" applyFill="1" applyBorder="1" applyAlignment="1" applyProtection="1">
      <alignment horizontal="center"/>
      <protection/>
    </xf>
    <xf numFmtId="0" fontId="9" fillId="0" borderId="0" xfId="0" applyFont="1" applyFill="1" applyBorder="1" applyAlignment="1" applyProtection="1">
      <alignment horizontal="left"/>
      <protection/>
    </xf>
    <xf numFmtId="0" fontId="7" fillId="0" borderId="0" xfId="0" applyFont="1" applyFill="1" applyBorder="1" applyAlignment="1" applyProtection="1">
      <alignment horizontal="left"/>
      <protection/>
    </xf>
    <xf numFmtId="0" fontId="10" fillId="0" borderId="0" xfId="0" applyFont="1" applyFill="1" applyBorder="1" applyAlignment="1" applyProtection="1">
      <alignment horizontal="center"/>
      <protection locked="0"/>
    </xf>
    <xf numFmtId="0" fontId="0" fillId="0" borderId="0" xfId="0" applyFill="1" applyBorder="1" applyAlignment="1" applyProtection="1">
      <alignment horizontal="center" vertical="center"/>
      <protection locked="0"/>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center"/>
      <protection/>
    </xf>
    <xf numFmtId="0" fontId="15"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15" fillId="0" borderId="0" xfId="0" applyFont="1" applyFill="1" applyBorder="1" applyAlignment="1" applyProtection="1" quotePrefix="1">
      <alignment horizontal="left" vertical="center"/>
      <protection locked="0"/>
    </xf>
    <xf numFmtId="0" fontId="15" fillId="0" borderId="0" xfId="0" applyFont="1" applyFill="1" applyBorder="1" applyAlignment="1" applyProtection="1" quotePrefix="1">
      <alignment horizontal="center" vertical="center"/>
      <protection locked="0"/>
    </xf>
    <xf numFmtId="1" fontId="2" fillId="0" borderId="0" xfId="55" applyNumberFormat="1" applyFont="1" applyFill="1" applyBorder="1" applyAlignment="1">
      <alignment horizontal="left"/>
      <protection/>
    </xf>
    <xf numFmtId="0" fontId="15" fillId="0" borderId="0" xfId="0" applyFont="1" applyFill="1" applyBorder="1" applyAlignment="1" applyProtection="1" quotePrefix="1">
      <alignment vertical="center"/>
      <protection locked="0"/>
    </xf>
    <xf numFmtId="3" fontId="2" fillId="0" borderId="0" xfId="0" applyNumberFormat="1" applyFont="1" applyFill="1" applyBorder="1" applyAlignment="1" applyProtection="1">
      <alignment vertical="center"/>
      <protection/>
    </xf>
    <xf numFmtId="3" fontId="4" fillId="0" borderId="0" xfId="0" applyNumberFormat="1" applyFont="1" applyFill="1" applyBorder="1" applyAlignment="1" applyProtection="1">
      <alignment horizontal="center" vertical="center"/>
      <protection/>
    </xf>
    <xf numFmtId="10" fontId="2" fillId="0" borderId="0" xfId="0" applyNumberFormat="1" applyFont="1" applyBorder="1" applyAlignment="1" applyProtection="1">
      <alignment vertical="center"/>
      <protection locked="0"/>
    </xf>
    <xf numFmtId="0" fontId="16" fillId="0" borderId="0" xfId="48" applyFont="1" applyFill="1" applyBorder="1" applyAlignment="1" applyProtection="1">
      <alignment vertical="center"/>
      <protection/>
    </xf>
    <xf numFmtId="0" fontId="2" fillId="0" borderId="0" xfId="0" applyNumberFormat="1" applyFont="1" applyFill="1" applyBorder="1" applyAlignment="1" quotePrefix="1">
      <alignment horizontal="left"/>
    </xf>
    <xf numFmtId="0" fontId="15" fillId="0" borderId="0" xfId="0" applyFont="1" applyFill="1" applyBorder="1" applyAlignment="1" applyProtection="1">
      <alignment vertical="center"/>
      <protection/>
    </xf>
    <xf numFmtId="194" fontId="2" fillId="0" borderId="0" xfId="0" applyNumberFormat="1" applyFont="1" applyFill="1" applyBorder="1" applyAlignment="1" applyProtection="1">
      <alignment vertical="center"/>
      <protection locked="0"/>
    </xf>
    <xf numFmtId="3" fontId="13" fillId="0" borderId="0" xfId="0" applyNumberFormat="1" applyFont="1" applyFill="1" applyBorder="1" applyAlignment="1" applyProtection="1">
      <alignment vertical="center"/>
      <protection locked="0"/>
    </xf>
    <xf numFmtId="3" fontId="13" fillId="0" borderId="0" xfId="0" applyNumberFormat="1" applyFont="1" applyFill="1" applyBorder="1" applyAlignment="1" applyProtection="1">
      <alignment horizontal="right" vertical="center"/>
      <protection locked="0"/>
    </xf>
    <xf numFmtId="3" fontId="13" fillId="0" borderId="0" xfId="0" applyNumberFormat="1" applyFont="1"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9" fillId="0" borderId="0" xfId="0" applyFont="1" applyFill="1" applyBorder="1" applyAlignment="1" applyProtection="1">
      <alignment vertical="center"/>
      <protection/>
    </xf>
    <xf numFmtId="0" fontId="4" fillId="33" borderId="0" xfId="0" applyFont="1" applyFill="1" applyBorder="1" applyAlignment="1">
      <alignment vertical="center" wrapText="1"/>
    </xf>
    <xf numFmtId="0" fontId="4" fillId="33" borderId="0" xfId="0" applyFont="1" applyFill="1" applyBorder="1" applyAlignment="1">
      <alignment horizontal="right"/>
    </xf>
    <xf numFmtId="0" fontId="2" fillId="33" borderId="0" xfId="0" applyFont="1" applyFill="1" applyBorder="1" applyAlignment="1">
      <alignment vertical="center" wrapText="1"/>
    </xf>
    <xf numFmtId="0" fontId="2" fillId="33" borderId="0" xfId="0" applyFont="1" applyFill="1" applyBorder="1" applyAlignment="1">
      <alignment horizontal="right"/>
    </xf>
    <xf numFmtId="16" fontId="2" fillId="33" borderId="0" xfId="0" applyNumberFormat="1" applyFont="1" applyFill="1" applyBorder="1" applyAlignment="1">
      <alignment horizontal="right"/>
    </xf>
    <xf numFmtId="0" fontId="4" fillId="33" borderId="0" xfId="0" applyFont="1" applyFill="1" applyBorder="1" applyAlignment="1">
      <alignment horizontal="left" vertical="center" wrapText="1"/>
    </xf>
    <xf numFmtId="0" fontId="2" fillId="33" borderId="0" xfId="0" applyFont="1" applyFill="1" applyBorder="1" applyAlignment="1">
      <alignment horizontal="right" vertical="center" wrapText="1"/>
    </xf>
    <xf numFmtId="0" fontId="4" fillId="33" borderId="0" xfId="0" applyFont="1" applyFill="1" applyBorder="1" applyAlignment="1">
      <alignment horizontal="center"/>
    </xf>
    <xf numFmtId="0" fontId="2" fillId="33" borderId="0" xfId="0" applyFont="1" applyFill="1" applyBorder="1" applyAlignment="1">
      <alignment horizontal="center"/>
    </xf>
    <xf numFmtId="2" fontId="6" fillId="33" borderId="0" xfId="0" applyNumberFormat="1" applyFont="1" applyFill="1" applyBorder="1" applyAlignment="1" quotePrefix="1">
      <alignment horizontal="center"/>
    </xf>
    <xf numFmtId="0" fontId="6" fillId="33" borderId="0" xfId="0" applyFont="1" applyFill="1" applyBorder="1" applyAlignment="1" quotePrefix="1">
      <alignment horizontal="center"/>
    </xf>
    <xf numFmtId="0" fontId="4" fillId="33" borderId="0" xfId="0" applyFont="1" applyFill="1" applyBorder="1" applyAlignment="1">
      <alignment horizontal="left"/>
    </xf>
    <xf numFmtId="0" fontId="2" fillId="33" borderId="0" xfId="0" applyFont="1" applyFill="1" applyBorder="1" applyAlignment="1">
      <alignment/>
    </xf>
    <xf numFmtId="0" fontId="4" fillId="33" borderId="0" xfId="54" applyFont="1" applyFill="1" applyBorder="1" applyAlignment="1">
      <alignment vertical="center" wrapText="1"/>
      <protection/>
    </xf>
    <xf numFmtId="0" fontId="4" fillId="33" borderId="0" xfId="54" applyFont="1" applyFill="1" applyBorder="1" applyAlignment="1">
      <alignment horizontal="right" vertical="center"/>
      <protection/>
    </xf>
    <xf numFmtId="0" fontId="2" fillId="33" borderId="0" xfId="54" applyFont="1" applyFill="1" applyBorder="1" applyAlignment="1">
      <alignment horizontal="right" vertical="center"/>
      <protection/>
    </xf>
    <xf numFmtId="0" fontId="4" fillId="33" borderId="0" xfId="0" applyFont="1" applyFill="1" applyBorder="1" applyAlignment="1">
      <alignment horizontal="right" vertical="center" wrapText="1"/>
    </xf>
    <xf numFmtId="0" fontId="4" fillId="33" borderId="0" xfId="0" applyFont="1" applyFill="1" applyBorder="1" applyAlignment="1">
      <alignment horizontal="right" vertical="top" wrapText="1"/>
    </xf>
    <xf numFmtId="0" fontId="4" fillId="33" borderId="0" xfId="0" applyFont="1" applyFill="1" applyBorder="1" applyAlignment="1">
      <alignment horizontal="right" vertical="top" wrapText="1"/>
    </xf>
    <xf numFmtId="49" fontId="4" fillId="33" borderId="0" xfId="0" applyNumberFormat="1" applyFont="1" applyFill="1" applyBorder="1" applyAlignment="1">
      <alignment horizontal="right" vertical="top" wrapText="1"/>
    </xf>
    <xf numFmtId="0" fontId="2" fillId="33" borderId="0" xfId="0" applyFont="1" applyFill="1" applyBorder="1" applyAlignment="1">
      <alignment horizontal="right" vertical="center" wrapText="1"/>
    </xf>
    <xf numFmtId="0" fontId="2" fillId="33" borderId="0" xfId="0" applyFont="1" applyFill="1" applyBorder="1" applyAlignment="1">
      <alignment horizontal="right"/>
    </xf>
    <xf numFmtId="0" fontId="4" fillId="33" borderId="0" xfId="55" applyFont="1" applyFill="1" applyBorder="1" applyAlignment="1">
      <alignment horizontal="right" vertical="center"/>
      <protection/>
    </xf>
    <xf numFmtId="0" fontId="2" fillId="33" borderId="0" xfId="0" applyFont="1" applyFill="1" applyBorder="1" applyAlignment="1">
      <alignment horizontal="right" vertical="center"/>
    </xf>
    <xf numFmtId="0" fontId="2" fillId="33" borderId="0" xfId="55" applyFont="1" applyFill="1" applyBorder="1" applyAlignment="1">
      <alignment horizontal="right" vertical="center"/>
      <protection/>
    </xf>
    <xf numFmtId="0" fontId="4" fillId="33" borderId="0" xfId="55" applyFont="1" applyFill="1" applyBorder="1" applyAlignment="1">
      <alignment horizontal="left" vertical="center"/>
      <protection/>
    </xf>
    <xf numFmtId="0" fontId="2" fillId="33" borderId="0" xfId="55" applyFont="1" applyFill="1" applyBorder="1" applyAlignment="1">
      <alignment horizontal="right" vertical="center"/>
      <protection/>
    </xf>
    <xf numFmtId="0" fontId="4" fillId="0" borderId="0" xfId="0" applyFont="1" applyFill="1" applyBorder="1" applyAlignment="1" applyProtection="1">
      <alignment vertical="center"/>
      <protection locked="0"/>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horizontal="right" vertical="center"/>
      <protection locked="0"/>
    </xf>
    <xf numFmtId="0" fontId="0" fillId="0" borderId="0" xfId="0" applyFill="1" applyBorder="1" applyAlignment="1" applyProtection="1">
      <alignment vertical="center" wrapText="1"/>
      <protection/>
    </xf>
    <xf numFmtId="0" fontId="4" fillId="0" borderId="0" xfId="0" applyFont="1" applyFill="1" applyBorder="1" applyAlignment="1" applyProtection="1">
      <alignment horizontal="left" vertical="center"/>
      <protection locked="0"/>
    </xf>
    <xf numFmtId="3" fontId="2" fillId="0" borderId="0" xfId="0" applyNumberFormat="1" applyFont="1" applyFill="1" applyBorder="1" applyAlignment="1" applyProtection="1">
      <alignment vertical="center"/>
      <protection locked="0"/>
    </xf>
    <xf numFmtId="0" fontId="2" fillId="0" borderId="0" xfId="0" applyNumberFormat="1" applyFont="1" applyFill="1" applyAlignment="1" applyProtection="1">
      <alignment horizontal="right"/>
      <protection locked="0"/>
    </xf>
    <xf numFmtId="176" fontId="2" fillId="0" borderId="0" xfId="55" applyNumberFormat="1" applyFont="1" applyFill="1" applyBorder="1" applyAlignment="1">
      <alignment horizontal="right"/>
      <protection/>
    </xf>
    <xf numFmtId="0" fontId="4" fillId="34" borderId="0" xfId="0" applyNumberFormat="1" applyFont="1" applyFill="1" applyBorder="1" applyAlignment="1" applyProtection="1">
      <alignment horizontal="right" vertical="center"/>
      <protection/>
    </xf>
    <xf numFmtId="0" fontId="11" fillId="34" borderId="0" xfId="0" applyFont="1" applyFill="1" applyBorder="1" applyAlignment="1" applyProtection="1">
      <alignment horizontal="right" vertical="center" wrapText="1"/>
      <protection/>
    </xf>
    <xf numFmtId="0" fontId="4" fillId="34" borderId="0" xfId="0" applyFont="1" applyFill="1" applyBorder="1" applyAlignment="1" applyProtection="1">
      <alignment horizontal="right" vertical="center"/>
      <protection/>
    </xf>
    <xf numFmtId="0" fontId="4" fillId="34" borderId="10" xfId="0" applyFont="1" applyFill="1" applyBorder="1" applyAlignment="1" applyProtection="1">
      <alignment vertical="center"/>
      <protection/>
    </xf>
    <xf numFmtId="194" fontId="4" fillId="34" borderId="0" xfId="0" applyNumberFormat="1" applyFont="1" applyFill="1" applyBorder="1" applyAlignment="1" applyProtection="1">
      <alignment/>
      <protection/>
    </xf>
    <xf numFmtId="0" fontId="4" fillId="34" borderId="10" xfId="0" applyFont="1" applyFill="1" applyBorder="1" applyAlignment="1" applyProtection="1">
      <alignment vertical="center" wrapText="1"/>
      <protection/>
    </xf>
    <xf numFmtId="0" fontId="4" fillId="34" borderId="10" xfId="0" applyFont="1" applyFill="1" applyBorder="1" applyAlignment="1" applyProtection="1">
      <alignment horizontal="right" vertical="center" wrapText="1"/>
      <protection/>
    </xf>
    <xf numFmtId="0" fontId="4" fillId="34" borderId="10" xfId="0" applyFont="1" applyFill="1" applyBorder="1" applyAlignment="1" applyProtection="1">
      <alignment horizontal="right" vertical="center" wrapText="1"/>
      <protection/>
    </xf>
    <xf numFmtId="0" fontId="4" fillId="34" borderId="0" xfId="0" applyFont="1" applyFill="1" applyBorder="1" applyAlignment="1" applyProtection="1">
      <alignment vertical="center"/>
      <protection/>
    </xf>
    <xf numFmtId="0" fontId="4" fillId="34" borderId="0" xfId="0" applyFont="1" applyFill="1" applyBorder="1" applyAlignment="1" applyProtection="1">
      <alignment horizontal="right" vertical="center" wrapText="1"/>
      <protection/>
    </xf>
    <xf numFmtId="3" fontId="4" fillId="34" borderId="0" xfId="0" applyNumberFormat="1" applyFont="1" applyFill="1" applyBorder="1" applyAlignment="1" applyProtection="1">
      <alignment horizontal="right" vertical="center"/>
      <protection/>
    </xf>
    <xf numFmtId="0" fontId="2" fillId="34" borderId="0" xfId="0" applyFont="1" applyFill="1" applyBorder="1" applyAlignment="1" applyProtection="1">
      <alignment vertical="center"/>
      <protection locked="0"/>
    </xf>
    <xf numFmtId="0" fontId="4" fillId="34" borderId="0" xfId="0" applyFont="1" applyFill="1" applyBorder="1" applyAlignment="1" applyProtection="1">
      <alignment vertical="center" wrapText="1"/>
      <protection/>
    </xf>
    <xf numFmtId="10" fontId="4" fillId="34" borderId="0" xfId="0" applyNumberFormat="1" applyFont="1" applyFill="1" applyBorder="1" applyAlignment="1" applyProtection="1">
      <alignment horizontal="right" vertical="center"/>
      <protection/>
    </xf>
    <xf numFmtId="0" fontId="0" fillId="0" borderId="0" xfId="0" applyFont="1" applyFill="1" applyAlignment="1" applyProtection="1">
      <alignment/>
      <protection locked="0"/>
    </xf>
    <xf numFmtId="0" fontId="2" fillId="0" borderId="0" xfId="0" applyFont="1" applyFill="1" applyAlignment="1" applyProtection="1">
      <alignment horizontal="right"/>
      <protection locked="0"/>
    </xf>
    <xf numFmtId="0" fontId="2" fillId="0" borderId="0" xfId="0" applyFont="1" applyFill="1" applyBorder="1" applyAlignment="1" applyProtection="1">
      <alignment horizontal="right" vertical="center"/>
      <protection/>
    </xf>
    <xf numFmtId="218" fontId="2" fillId="0" borderId="0" xfId="0" applyNumberFormat="1" applyFont="1" applyFill="1" applyBorder="1" applyAlignment="1" applyProtection="1">
      <alignment horizontal="right"/>
      <protection locked="0"/>
    </xf>
    <xf numFmtId="218" fontId="4" fillId="0" borderId="0" xfId="0" applyNumberFormat="1" applyFont="1" applyFill="1" applyBorder="1" applyAlignment="1" applyProtection="1">
      <alignment horizontal="right"/>
      <protection locked="0"/>
    </xf>
    <xf numFmtId="218" fontId="9" fillId="0" borderId="0" xfId="0" applyNumberFormat="1" applyFont="1" applyFill="1" applyBorder="1" applyAlignment="1" applyProtection="1">
      <alignment horizontal="right"/>
      <protection locked="0"/>
    </xf>
    <xf numFmtId="218" fontId="2" fillId="0" borderId="0" xfId="0" applyNumberFormat="1" applyFont="1" applyFill="1" applyAlignment="1" applyProtection="1">
      <alignment horizontal="right"/>
      <protection locked="0"/>
    </xf>
    <xf numFmtId="218" fontId="4" fillId="0" borderId="0" xfId="0" applyNumberFormat="1" applyFont="1" applyFill="1" applyAlignment="1" applyProtection="1">
      <alignment horizontal="right"/>
      <protection locked="0"/>
    </xf>
    <xf numFmtId="218" fontId="9" fillId="0" borderId="0" xfId="0" applyNumberFormat="1" applyFont="1" applyFill="1" applyAlignment="1" applyProtection="1">
      <alignment horizontal="right"/>
      <protection locked="0"/>
    </xf>
    <xf numFmtId="218" fontId="2" fillId="0" borderId="0" xfId="0" applyNumberFormat="1" applyFont="1" applyFill="1" applyBorder="1" applyAlignment="1" applyProtection="1">
      <alignment/>
      <protection locked="0"/>
    </xf>
    <xf numFmtId="218" fontId="2" fillId="0" borderId="0" xfId="0" applyNumberFormat="1" applyFont="1" applyFill="1" applyBorder="1" applyAlignment="1" applyProtection="1">
      <alignment horizontal="right" vertical="center"/>
      <protection locked="0"/>
    </xf>
    <xf numFmtId="176" fontId="15" fillId="0" borderId="0" xfId="0" applyNumberFormat="1" applyFont="1" applyFill="1" applyBorder="1" applyAlignment="1" applyProtection="1">
      <alignment vertical="center"/>
      <protection/>
    </xf>
    <xf numFmtId="0" fontId="4"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vertical="center" wrapText="1"/>
      <protection/>
    </xf>
    <xf numFmtId="10" fontId="4" fillId="0" borderId="0" xfId="0" applyNumberFormat="1" applyFont="1" applyFill="1" applyBorder="1" applyAlignment="1" applyProtection="1">
      <alignment horizontal="right" vertical="center"/>
      <protection/>
    </xf>
    <xf numFmtId="176" fontId="0" fillId="0" borderId="0" xfId="0" applyNumberFormat="1" applyFill="1" applyAlignment="1">
      <alignment/>
    </xf>
    <xf numFmtId="220" fontId="0" fillId="0" borderId="0" xfId="0" applyNumberFormat="1" applyFill="1" applyAlignment="1">
      <alignment/>
    </xf>
    <xf numFmtId="209" fontId="0" fillId="0" borderId="0" xfId="0" applyNumberFormat="1" applyFill="1" applyAlignment="1">
      <alignment/>
    </xf>
    <xf numFmtId="221" fontId="0" fillId="0" borderId="0" xfId="0" applyNumberFormat="1" applyFill="1" applyAlignment="1">
      <alignment/>
    </xf>
    <xf numFmtId="174" fontId="20" fillId="0" borderId="0" xfId="0" applyNumberFormat="1" applyFont="1" applyFill="1" applyBorder="1" applyAlignment="1">
      <alignment/>
    </xf>
    <xf numFmtId="174" fontId="2" fillId="0" borderId="0" xfId="0" applyNumberFormat="1" applyFont="1" applyFill="1" applyBorder="1" applyAlignment="1">
      <alignment/>
    </xf>
    <xf numFmtId="209" fontId="20" fillId="0" borderId="0" xfId="0" applyNumberFormat="1" applyFont="1" applyFill="1" applyBorder="1" applyAlignment="1">
      <alignment/>
    </xf>
    <xf numFmtId="0" fontId="2"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protection/>
    </xf>
    <xf numFmtId="0" fontId="4" fillId="34" borderId="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center"/>
      <protection/>
    </xf>
    <xf numFmtId="0" fontId="9"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7" fillId="0" borderId="0" xfId="0" applyNumberFormat="1" applyFont="1" applyFill="1" applyAlignment="1" applyProtection="1">
      <alignment horizontal="left"/>
      <protection/>
    </xf>
    <xf numFmtId="0" fontId="9" fillId="0" borderId="0" xfId="0" applyNumberFormat="1" applyFont="1" applyFill="1" applyAlignment="1" applyProtection="1">
      <alignment horizontal="left"/>
      <protection/>
    </xf>
    <xf numFmtId="0" fontId="2" fillId="0" borderId="0" xfId="0" applyNumberFormat="1" applyFont="1" applyFill="1" applyAlignment="1" applyProtection="1">
      <alignment horizontal="center"/>
      <protection locked="0"/>
    </xf>
    <xf numFmtId="0" fontId="2" fillId="0" borderId="0" xfId="0" applyNumberFormat="1" applyFont="1" applyFill="1" applyAlignment="1" applyProtection="1">
      <alignment horizontal="right"/>
      <protection locked="0"/>
    </xf>
    <xf numFmtId="0" fontId="4" fillId="0" borderId="0" xfId="0" applyFont="1" applyFill="1" applyBorder="1" applyAlignment="1" applyProtection="1">
      <alignment horizontal="left"/>
      <protection/>
    </xf>
    <xf numFmtId="0" fontId="4" fillId="34" borderId="0" xfId="0" applyFont="1" applyFill="1" applyBorder="1" applyAlignment="1" applyProtection="1">
      <alignment horizontal="left" vertical="center"/>
      <protection/>
    </xf>
    <xf numFmtId="0" fontId="2" fillId="0" borderId="0" xfId="0" applyFont="1" applyFill="1" applyBorder="1" applyAlignment="1" applyProtection="1">
      <alignment horizontal="left"/>
      <protection/>
    </xf>
    <xf numFmtId="0" fontId="7" fillId="0" borderId="0" xfId="0" applyFont="1" applyFill="1" applyAlignment="1" applyProtection="1">
      <alignment horizontal="left"/>
      <protection/>
    </xf>
    <xf numFmtId="0" fontId="9" fillId="0" borderId="0" xfId="0" applyFont="1" applyFill="1" applyAlignment="1" applyProtection="1">
      <alignment horizontal="left"/>
      <protection/>
    </xf>
    <xf numFmtId="0" fontId="0" fillId="0" borderId="0" xfId="0" applyFill="1" applyAlignment="1" applyProtection="1">
      <alignment horizontal="center"/>
      <protection locked="0"/>
    </xf>
    <xf numFmtId="0" fontId="2" fillId="0" borderId="0" xfId="0" applyFont="1" applyFill="1" applyAlignment="1" applyProtection="1">
      <alignment horizontal="right"/>
      <protection locked="0"/>
    </xf>
    <xf numFmtId="0" fontId="4" fillId="34" borderId="0" xfId="0" applyFont="1" applyFill="1" applyBorder="1" applyAlignment="1" applyProtection="1">
      <alignment horizontal="left"/>
      <protection/>
    </xf>
    <xf numFmtId="0" fontId="2" fillId="0" borderId="0" xfId="0" applyFont="1" applyFill="1" applyBorder="1" applyAlignment="1" applyProtection="1">
      <alignment horizontal="left" vertical="top" wrapText="1"/>
      <protection/>
    </xf>
    <xf numFmtId="0" fontId="9" fillId="0" borderId="0" xfId="0" applyFont="1" applyFill="1" applyBorder="1" applyAlignment="1" applyProtection="1">
      <alignment horizontal="left"/>
      <protection/>
    </xf>
    <xf numFmtId="0" fontId="4" fillId="34" borderId="10" xfId="0" applyFont="1" applyFill="1" applyBorder="1" applyAlignment="1" applyProtection="1">
      <alignment horizontal="left" vertical="center"/>
      <protection/>
    </xf>
    <xf numFmtId="0" fontId="2" fillId="0" borderId="0" xfId="0" applyFont="1" applyFill="1" applyBorder="1" applyAlignment="1" applyProtection="1">
      <alignment horizontal="right"/>
      <protection/>
    </xf>
    <xf numFmtId="0" fontId="9" fillId="0" borderId="0" xfId="0" applyFont="1" applyFill="1" applyBorder="1" applyAlignment="1" applyProtection="1">
      <alignment horizontal="center"/>
      <protection/>
    </xf>
    <xf numFmtId="0" fontId="4" fillId="34" borderId="1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14" fontId="4" fillId="34" borderId="0" xfId="0" applyNumberFormat="1" applyFont="1" applyFill="1" applyBorder="1" applyAlignment="1" applyProtection="1">
      <alignment horizontal="left" vertical="center"/>
      <protection/>
    </xf>
    <xf numFmtId="194" fontId="15" fillId="0" borderId="0" xfId="0" applyNumberFormat="1"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0" fillId="0" borderId="0" xfId="0"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center" vertical="center"/>
      <protection locked="0"/>
    </xf>
    <xf numFmtId="3" fontId="4" fillId="0" borderId="0" xfId="0" applyNumberFormat="1" applyFont="1" applyFill="1" applyBorder="1" applyAlignment="1" applyProtection="1">
      <alignment horizontal="right" vertical="center"/>
      <protection/>
    </xf>
    <xf numFmtId="0" fontId="4" fillId="0" borderId="0" xfId="0" applyFont="1" applyAlignment="1" applyProtection="1">
      <alignment horizontal="center" vertical="center"/>
      <protection locked="0"/>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protection/>
    </xf>
    <xf numFmtId="3" fontId="13"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3" fontId="2"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protection locked="0"/>
    </xf>
    <xf numFmtId="49" fontId="4" fillId="0" borderId="0" xfId="0" applyNumberFormat="1" applyFont="1" applyFill="1" applyBorder="1" applyAlignment="1" applyProtection="1">
      <alignment horizontal="left" vertical="center"/>
      <protection locked="0"/>
    </xf>
    <xf numFmtId="0" fontId="15" fillId="0" borderId="0" xfId="0" applyFont="1" applyFill="1" applyBorder="1" applyAlignment="1" applyProtection="1" quotePrefix="1">
      <alignment horizontal="center" vertical="center"/>
      <protection locked="0"/>
    </xf>
    <xf numFmtId="0" fontId="4" fillId="0" borderId="0" xfId="0" applyFont="1" applyFill="1" applyBorder="1" applyAlignment="1" applyProtection="1" quotePrefix="1">
      <alignment horizontal="left" vertical="center"/>
      <protection locked="0"/>
    </xf>
    <xf numFmtId="0" fontId="2" fillId="0" borderId="0" xfId="0" applyFont="1" applyFill="1" applyBorder="1" applyAlignment="1" applyProtection="1" quotePrefix="1">
      <alignment horizontal="right" vertical="center"/>
      <protection locked="0"/>
    </xf>
    <xf numFmtId="0" fontId="2" fillId="0" borderId="0" xfId="0" applyFont="1" applyFill="1" applyBorder="1" applyAlignment="1" applyProtection="1">
      <alignment horizontal="left" vertical="center"/>
      <protection locked="0"/>
    </xf>
    <xf numFmtId="0" fontId="4" fillId="0" borderId="0" xfId="0" applyNumberFormat="1" applyFont="1" applyFill="1" applyBorder="1" applyAlignment="1" applyProtection="1" quotePrefix="1">
      <alignment horizontal="left" vertical="center"/>
      <protection locked="0"/>
    </xf>
    <xf numFmtId="0" fontId="4" fillId="34" borderId="0" xfId="0" applyFont="1" applyFill="1" applyBorder="1" applyAlignment="1" applyProtection="1">
      <alignment horizontal="left" vertical="center" wrapText="1"/>
      <protection/>
    </xf>
    <xf numFmtId="0" fontId="2" fillId="0" borderId="0" xfId="0" applyFont="1" applyFill="1" applyAlignment="1">
      <alignment horizontal="left"/>
    </xf>
    <xf numFmtId="0" fontId="4" fillId="33" borderId="0" xfId="55" applyFont="1" applyFill="1" applyBorder="1" applyAlignment="1">
      <alignment horizontal="right" vertical="center"/>
      <protection/>
    </xf>
    <xf numFmtId="0" fontId="2" fillId="0" borderId="0" xfId="55" applyFont="1" applyFill="1" applyAlignment="1">
      <alignment horizontal="center" vertical="center"/>
      <protection/>
    </xf>
    <xf numFmtId="0" fontId="7" fillId="0" borderId="0" xfId="55" applyFont="1" applyFill="1" applyAlignment="1">
      <alignment horizontal="left"/>
      <protection/>
    </xf>
    <xf numFmtId="0" fontId="2" fillId="0" borderId="0" xfId="0" applyFont="1" applyFill="1" applyAlignment="1">
      <alignment horizontal="left"/>
    </xf>
    <xf numFmtId="0" fontId="2" fillId="0" borderId="0" xfId="0" applyFont="1" applyFill="1" applyAlignment="1">
      <alignment horizontal="center"/>
    </xf>
    <xf numFmtId="0" fontId="2" fillId="0" borderId="0" xfId="55" applyFont="1" applyFill="1" applyAlignment="1">
      <alignment horizontal="right" vertical="center"/>
      <protection/>
    </xf>
    <xf numFmtId="0" fontId="2" fillId="0" borderId="0" xfId="0" applyFont="1" applyFill="1" applyAlignment="1">
      <alignment horizontal="left" wrapText="1"/>
    </xf>
    <xf numFmtId="0" fontId="2" fillId="0" borderId="0" xfId="55" applyFont="1" applyFill="1" applyBorder="1" applyAlignment="1">
      <alignment horizontal="center"/>
      <protection/>
    </xf>
    <xf numFmtId="0" fontId="2" fillId="0" borderId="0" xfId="0" applyFont="1" applyFill="1" applyBorder="1" applyAlignment="1">
      <alignment wrapText="1"/>
    </xf>
    <xf numFmtId="0" fontId="0" fillId="0" borderId="0" xfId="0" applyFill="1" applyAlignment="1">
      <alignment wrapText="1"/>
    </xf>
    <xf numFmtId="0" fontId="7" fillId="0" borderId="0" xfId="55" applyFont="1" applyFill="1" applyBorder="1" applyAlignment="1">
      <alignment horizontal="left"/>
      <protection/>
    </xf>
    <xf numFmtId="0" fontId="2" fillId="0" borderId="0" xfId="55" applyFont="1" applyFill="1" applyBorder="1" applyAlignment="1">
      <alignment horizontal="left"/>
      <protection/>
    </xf>
    <xf numFmtId="0" fontId="2" fillId="0" borderId="0" xfId="55" applyFont="1" applyFill="1" applyBorder="1" applyAlignment="1">
      <alignment horizontal="right"/>
      <protection/>
    </xf>
    <xf numFmtId="1" fontId="2" fillId="0" borderId="0" xfId="55" applyNumberFormat="1" applyFont="1" applyFill="1" applyBorder="1" applyAlignment="1">
      <alignment horizontal="left"/>
      <protection/>
    </xf>
    <xf numFmtId="0" fontId="2" fillId="0" borderId="0" xfId="0" applyFont="1" applyFill="1" applyBorder="1" applyAlignment="1">
      <alignment horizontal="left" wrapText="1"/>
    </xf>
    <xf numFmtId="0" fontId="2" fillId="0" borderId="0" xfId="0" applyFont="1" applyFill="1" applyBorder="1" applyAlignment="1">
      <alignment horizontal="left"/>
    </xf>
    <xf numFmtId="0" fontId="2" fillId="0" borderId="0" xfId="0" applyFont="1" applyFill="1" applyBorder="1" applyAlignment="1">
      <alignment horizontal="center"/>
    </xf>
    <xf numFmtId="0" fontId="7" fillId="0" borderId="0" xfId="0" applyFont="1" applyFill="1" applyBorder="1" applyAlignment="1">
      <alignment horizontal="left"/>
    </xf>
    <xf numFmtId="0" fontId="2" fillId="0" borderId="0" xfId="0" applyFont="1" applyFill="1" applyBorder="1" applyAlignment="1">
      <alignment horizontal="right"/>
    </xf>
    <xf numFmtId="0" fontId="4" fillId="33" borderId="0" xfId="0" applyFont="1" applyFill="1" applyBorder="1" applyAlignment="1">
      <alignment horizontal="right"/>
    </xf>
    <xf numFmtId="0" fontId="2" fillId="0" borderId="0" xfId="0" applyFont="1" applyFill="1" applyBorder="1" applyAlignment="1">
      <alignment horizontal="left" vertical="top" wrapText="1"/>
    </xf>
    <xf numFmtId="0" fontId="2" fillId="0" borderId="0" xfId="0" applyFont="1" applyAlignment="1">
      <alignment horizontal="left" wrapText="1"/>
    </xf>
    <xf numFmtId="0" fontId="2" fillId="0" borderId="0" xfId="54" applyFont="1" applyFill="1" applyBorder="1" applyAlignment="1">
      <alignment horizontal="center"/>
      <protection/>
    </xf>
    <xf numFmtId="0" fontId="4" fillId="33" borderId="0" xfId="54" applyFont="1" applyFill="1" applyBorder="1" applyAlignment="1">
      <alignment horizontal="right" vertical="center"/>
      <protection/>
    </xf>
    <xf numFmtId="0" fontId="7" fillId="0" borderId="0" xfId="54" applyFont="1" applyFill="1" applyBorder="1" applyAlignment="1">
      <alignment horizontal="left"/>
      <protection/>
    </xf>
    <xf numFmtId="0" fontId="2" fillId="0" borderId="0" xfId="54" applyFont="1" applyFill="1" applyBorder="1" applyAlignment="1">
      <alignment horizontal="left"/>
      <protection/>
    </xf>
    <xf numFmtId="0" fontId="2" fillId="0" borderId="0" xfId="54" applyFont="1" applyFill="1" applyBorder="1" applyAlignment="1">
      <alignment horizontal="right"/>
      <protection/>
    </xf>
    <xf numFmtId="0" fontId="2" fillId="0" borderId="0" xfId="0" applyFont="1" applyFill="1" applyBorder="1" applyAlignment="1">
      <alignment horizontal="left"/>
    </xf>
    <xf numFmtId="192" fontId="2" fillId="0" borderId="0" xfId="0" applyNumberFormat="1" applyFont="1" applyFill="1" applyBorder="1" applyAlignment="1">
      <alignment horizontal="left" vertical="center"/>
    </xf>
    <xf numFmtId="0" fontId="4" fillId="33" borderId="0" xfId="0" applyFont="1" applyFill="1" applyBorder="1" applyAlignment="1">
      <alignment horizontal="center"/>
    </xf>
    <xf numFmtId="0" fontId="2" fillId="0" borderId="0" xfId="0" applyFont="1" applyFill="1" applyBorder="1" applyAlignment="1" quotePrefix="1">
      <alignment horizontal="left" vertical="center"/>
    </xf>
    <xf numFmtId="0" fontId="2" fillId="0" borderId="0" xfId="0" applyFont="1" applyFill="1" applyBorder="1" applyAlignment="1">
      <alignment horizontal="center"/>
    </xf>
    <xf numFmtId="0" fontId="2" fillId="0" borderId="0" xfId="0" applyFont="1" applyFill="1" applyBorder="1" applyAlignment="1">
      <alignment horizontal="right"/>
    </xf>
    <xf numFmtId="14" fontId="2" fillId="0" borderId="0" xfId="0" applyNumberFormat="1" applyFont="1" applyFill="1" applyBorder="1" applyAlignment="1">
      <alignment horizontal="center" vertical="center"/>
    </xf>
    <xf numFmtId="0" fontId="4" fillId="0" borderId="0" xfId="0" applyFont="1" applyFill="1" applyBorder="1" applyAlignment="1" quotePrefix="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quotePrefix="1">
      <alignment horizontal="right" vertical="center"/>
    </xf>
    <xf numFmtId="0" fontId="4" fillId="0" borderId="0" xfId="0" applyFont="1" applyFill="1" applyBorder="1" applyAlignment="1">
      <alignment horizontal="center"/>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Standard_Tabelle1" xfId="54"/>
    <cellStyle name="Standard_Tabelle1_1"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Inhaltsverzeichnis!A1" /><Relationship Id="rId3" Type="http://schemas.openxmlformats.org/officeDocument/2006/relationships/hyperlink" Target="#Inhaltsverzeichnis!A1"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Inhaltsverzeichnis!A1" /><Relationship Id="rId3" Type="http://schemas.openxmlformats.org/officeDocument/2006/relationships/hyperlink" Target="#Inhaltsverzeichni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123825</xdr:rowOff>
    </xdr:from>
    <xdr:to>
      <xdr:col>1</xdr:col>
      <xdr:colOff>95250</xdr:colOff>
      <xdr:row>2</xdr:row>
      <xdr:rowOff>142875</xdr:rowOff>
    </xdr:to>
    <xdr:pic>
      <xdr:nvPicPr>
        <xdr:cNvPr id="1" name="Picture 1">
          <a:hlinkClick r:id="rId3"/>
        </xdr:cNvPr>
        <xdr:cNvPicPr preferRelativeResize="1">
          <a:picLocks noChangeAspect="1"/>
        </xdr:cNvPicPr>
      </xdr:nvPicPr>
      <xdr:blipFill>
        <a:blip r:embed="rId1"/>
        <a:stretch>
          <a:fillRect/>
        </a:stretch>
      </xdr:blipFill>
      <xdr:spPr>
        <a:xfrm>
          <a:off x="0" y="352425"/>
          <a:ext cx="209550" cy="180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123825</xdr:rowOff>
    </xdr:from>
    <xdr:to>
      <xdr:col>0</xdr:col>
      <xdr:colOff>209550</xdr:colOff>
      <xdr:row>3</xdr:row>
      <xdr:rowOff>9525</xdr:rowOff>
    </xdr:to>
    <xdr:pic>
      <xdr:nvPicPr>
        <xdr:cNvPr id="1" name="Picture 1">
          <a:hlinkClick r:id="rId3"/>
        </xdr:cNvPr>
        <xdr:cNvPicPr preferRelativeResize="1">
          <a:picLocks noChangeAspect="1"/>
        </xdr:cNvPicPr>
      </xdr:nvPicPr>
      <xdr:blipFill>
        <a:blip r:embed="rId1"/>
        <a:stretch>
          <a:fillRect/>
        </a:stretch>
      </xdr:blipFill>
      <xdr:spPr>
        <a:xfrm>
          <a:off x="0" y="352425"/>
          <a:ext cx="209550" cy="2095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209550</xdr:colOff>
      <xdr:row>3</xdr:row>
      <xdr:rowOff>19050</xdr:rowOff>
    </xdr:to>
    <xdr:pic>
      <xdr:nvPicPr>
        <xdr:cNvPr id="1" name="Picture 1">
          <a:hlinkClick r:id="rId3"/>
        </xdr:cNvPr>
        <xdr:cNvPicPr preferRelativeResize="1">
          <a:picLocks noChangeAspect="1"/>
        </xdr:cNvPicPr>
      </xdr:nvPicPr>
      <xdr:blipFill>
        <a:blip r:embed="rId1"/>
        <a:stretch>
          <a:fillRect/>
        </a:stretch>
      </xdr:blipFill>
      <xdr:spPr>
        <a:xfrm>
          <a:off x="0" y="361950"/>
          <a:ext cx="209550" cy="2095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142875</xdr:rowOff>
    </xdr:from>
    <xdr:to>
      <xdr:col>0</xdr:col>
      <xdr:colOff>209550</xdr:colOff>
      <xdr:row>3</xdr:row>
      <xdr:rowOff>28575</xdr:rowOff>
    </xdr:to>
    <xdr:pic>
      <xdr:nvPicPr>
        <xdr:cNvPr id="1" name="Picture 1">
          <a:hlinkClick r:id="rId3"/>
        </xdr:cNvPr>
        <xdr:cNvPicPr preferRelativeResize="1">
          <a:picLocks noChangeAspect="1"/>
        </xdr:cNvPicPr>
      </xdr:nvPicPr>
      <xdr:blipFill>
        <a:blip r:embed="rId1"/>
        <a:stretch>
          <a:fillRect/>
        </a:stretch>
      </xdr:blipFill>
      <xdr:spPr>
        <a:xfrm>
          <a:off x="0" y="371475"/>
          <a:ext cx="209550" cy="2095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209550</xdr:colOff>
      <xdr:row>2</xdr:row>
      <xdr:rowOff>28575</xdr:rowOff>
    </xdr:to>
    <xdr:pic>
      <xdr:nvPicPr>
        <xdr:cNvPr id="1" name="Picture 1">
          <a:hlinkClick r:id="rId3"/>
        </xdr:cNvPr>
        <xdr:cNvPicPr preferRelativeResize="1">
          <a:picLocks noChangeAspect="1"/>
        </xdr:cNvPicPr>
      </xdr:nvPicPr>
      <xdr:blipFill>
        <a:blip r:embed="rId1"/>
        <a:stretch>
          <a:fillRect/>
        </a:stretch>
      </xdr:blipFill>
      <xdr:spPr>
        <a:xfrm>
          <a:off x="0" y="228600"/>
          <a:ext cx="209550" cy="1905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123825</xdr:rowOff>
    </xdr:from>
    <xdr:to>
      <xdr:col>0</xdr:col>
      <xdr:colOff>209550</xdr:colOff>
      <xdr:row>3</xdr:row>
      <xdr:rowOff>9525</xdr:rowOff>
    </xdr:to>
    <xdr:pic>
      <xdr:nvPicPr>
        <xdr:cNvPr id="1" name="Picture 1">
          <a:hlinkClick r:id="rId3"/>
        </xdr:cNvPr>
        <xdr:cNvPicPr preferRelativeResize="1">
          <a:picLocks noChangeAspect="1"/>
        </xdr:cNvPicPr>
      </xdr:nvPicPr>
      <xdr:blipFill>
        <a:blip r:embed="rId1"/>
        <a:stretch>
          <a:fillRect/>
        </a:stretch>
      </xdr:blipFill>
      <xdr:spPr>
        <a:xfrm>
          <a:off x="0" y="352425"/>
          <a:ext cx="209550" cy="2095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209550</xdr:colOff>
      <xdr:row>3</xdr:row>
      <xdr:rowOff>19050</xdr:rowOff>
    </xdr:to>
    <xdr:pic>
      <xdr:nvPicPr>
        <xdr:cNvPr id="1" name="Picture 1">
          <a:hlinkClick r:id="rId3"/>
        </xdr:cNvPr>
        <xdr:cNvPicPr preferRelativeResize="1">
          <a:picLocks noChangeAspect="1"/>
        </xdr:cNvPicPr>
      </xdr:nvPicPr>
      <xdr:blipFill>
        <a:blip r:embed="rId1"/>
        <a:stretch>
          <a:fillRect/>
        </a:stretch>
      </xdr:blipFill>
      <xdr:spPr>
        <a:xfrm>
          <a:off x="0" y="361950"/>
          <a:ext cx="209550" cy="2095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142875</xdr:rowOff>
    </xdr:from>
    <xdr:to>
      <xdr:col>0</xdr:col>
      <xdr:colOff>209550</xdr:colOff>
      <xdr:row>3</xdr:row>
      <xdr:rowOff>28575</xdr:rowOff>
    </xdr:to>
    <xdr:pic>
      <xdr:nvPicPr>
        <xdr:cNvPr id="1" name="Picture 1">
          <a:hlinkClick r:id="rId3"/>
        </xdr:cNvPr>
        <xdr:cNvPicPr preferRelativeResize="1">
          <a:picLocks noChangeAspect="1"/>
        </xdr:cNvPicPr>
      </xdr:nvPicPr>
      <xdr:blipFill>
        <a:blip r:embed="rId1"/>
        <a:stretch>
          <a:fillRect/>
        </a:stretch>
      </xdr:blipFill>
      <xdr:spPr>
        <a:xfrm>
          <a:off x="0" y="371475"/>
          <a:ext cx="209550" cy="2095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123825</xdr:rowOff>
    </xdr:from>
    <xdr:to>
      <xdr:col>0</xdr:col>
      <xdr:colOff>209550</xdr:colOff>
      <xdr:row>3</xdr:row>
      <xdr:rowOff>9525</xdr:rowOff>
    </xdr:to>
    <xdr:pic>
      <xdr:nvPicPr>
        <xdr:cNvPr id="1" name="Picture 1">
          <a:hlinkClick r:id="rId3"/>
        </xdr:cNvPr>
        <xdr:cNvPicPr preferRelativeResize="1">
          <a:picLocks noChangeAspect="1"/>
        </xdr:cNvPicPr>
      </xdr:nvPicPr>
      <xdr:blipFill>
        <a:blip r:embed="rId1"/>
        <a:stretch>
          <a:fillRect/>
        </a:stretch>
      </xdr:blipFill>
      <xdr:spPr>
        <a:xfrm>
          <a:off x="0" y="352425"/>
          <a:ext cx="209550" cy="2095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209550</xdr:colOff>
      <xdr:row>3</xdr:row>
      <xdr:rowOff>19050</xdr:rowOff>
    </xdr:to>
    <xdr:pic>
      <xdr:nvPicPr>
        <xdr:cNvPr id="1" name="Picture 1">
          <a:hlinkClick r:id="rId3"/>
        </xdr:cNvPr>
        <xdr:cNvPicPr preferRelativeResize="1">
          <a:picLocks noChangeAspect="1"/>
        </xdr:cNvPicPr>
      </xdr:nvPicPr>
      <xdr:blipFill>
        <a:blip r:embed="rId1"/>
        <a:stretch>
          <a:fillRect/>
        </a:stretch>
      </xdr:blipFill>
      <xdr:spPr>
        <a:xfrm>
          <a:off x="0" y="361950"/>
          <a:ext cx="209550" cy="209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123825</xdr:rowOff>
    </xdr:from>
    <xdr:to>
      <xdr:col>1</xdr:col>
      <xdr:colOff>95250</xdr:colOff>
      <xdr:row>3</xdr:row>
      <xdr:rowOff>0</xdr:rowOff>
    </xdr:to>
    <xdr:pic>
      <xdr:nvPicPr>
        <xdr:cNvPr id="1" name="Picture 2">
          <a:hlinkClick r:id="rId3"/>
        </xdr:cNvPr>
        <xdr:cNvPicPr preferRelativeResize="1">
          <a:picLocks noChangeAspect="1"/>
        </xdr:cNvPicPr>
      </xdr:nvPicPr>
      <xdr:blipFill>
        <a:blip r:embed="rId1"/>
        <a:stretch>
          <a:fillRect/>
        </a:stretch>
      </xdr:blipFill>
      <xdr:spPr>
        <a:xfrm>
          <a:off x="0" y="352425"/>
          <a:ext cx="209550" cy="200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123825</xdr:rowOff>
    </xdr:from>
    <xdr:to>
      <xdr:col>1</xdr:col>
      <xdr:colOff>19050</xdr:colOff>
      <xdr:row>3</xdr:row>
      <xdr:rowOff>9525</xdr:rowOff>
    </xdr:to>
    <xdr:pic>
      <xdr:nvPicPr>
        <xdr:cNvPr id="1" name="Picture 1">
          <a:hlinkClick r:id="rId3"/>
        </xdr:cNvPr>
        <xdr:cNvPicPr preferRelativeResize="1">
          <a:picLocks noChangeAspect="1"/>
        </xdr:cNvPicPr>
      </xdr:nvPicPr>
      <xdr:blipFill>
        <a:blip r:embed="rId1"/>
        <a:stretch>
          <a:fillRect/>
        </a:stretch>
      </xdr:blipFill>
      <xdr:spPr>
        <a:xfrm>
          <a:off x="0" y="352425"/>
          <a:ext cx="209550" cy="209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209550</xdr:colOff>
      <xdr:row>2</xdr:row>
      <xdr:rowOff>19050</xdr:rowOff>
    </xdr:to>
    <xdr:pic>
      <xdr:nvPicPr>
        <xdr:cNvPr id="1" name="Picture 1">
          <a:hlinkClick r:id="rId3"/>
        </xdr:cNvPr>
        <xdr:cNvPicPr preferRelativeResize="1">
          <a:picLocks noChangeAspect="1"/>
        </xdr:cNvPicPr>
      </xdr:nvPicPr>
      <xdr:blipFill>
        <a:blip r:embed="rId1"/>
        <a:stretch>
          <a:fillRect/>
        </a:stretch>
      </xdr:blipFill>
      <xdr:spPr>
        <a:xfrm>
          <a:off x="0" y="228600"/>
          <a:ext cx="209550" cy="180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19050</xdr:colOff>
      <xdr:row>2</xdr:row>
      <xdr:rowOff>28575</xdr:rowOff>
    </xdr:to>
    <xdr:pic>
      <xdr:nvPicPr>
        <xdr:cNvPr id="1" name="Picture 1">
          <a:hlinkClick r:id="rId3"/>
        </xdr:cNvPr>
        <xdr:cNvPicPr preferRelativeResize="1">
          <a:picLocks noChangeAspect="1"/>
        </xdr:cNvPicPr>
      </xdr:nvPicPr>
      <xdr:blipFill>
        <a:blip r:embed="rId1"/>
        <a:stretch>
          <a:fillRect/>
        </a:stretch>
      </xdr:blipFill>
      <xdr:spPr>
        <a:xfrm>
          <a:off x="0" y="228600"/>
          <a:ext cx="209550" cy="190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219075</xdr:rowOff>
    </xdr:from>
    <xdr:to>
      <xdr:col>0</xdr:col>
      <xdr:colOff>219075</xdr:colOff>
      <xdr:row>2</xdr:row>
      <xdr:rowOff>19050</xdr:rowOff>
    </xdr:to>
    <xdr:pic>
      <xdr:nvPicPr>
        <xdr:cNvPr id="1" name="Picture 1">
          <a:hlinkClick r:id="rId3"/>
        </xdr:cNvPr>
        <xdr:cNvPicPr preferRelativeResize="1">
          <a:picLocks noChangeAspect="1"/>
        </xdr:cNvPicPr>
      </xdr:nvPicPr>
      <xdr:blipFill>
        <a:blip r:embed="rId1"/>
        <a:stretch>
          <a:fillRect/>
        </a:stretch>
      </xdr:blipFill>
      <xdr:spPr>
        <a:xfrm>
          <a:off x="9525" y="219075"/>
          <a:ext cx="209550" cy="190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209550</xdr:colOff>
      <xdr:row>2</xdr:row>
      <xdr:rowOff>9525</xdr:rowOff>
    </xdr:to>
    <xdr:pic>
      <xdr:nvPicPr>
        <xdr:cNvPr id="1" name="Picture 1">
          <a:hlinkClick r:id="rId3"/>
        </xdr:cNvPr>
        <xdr:cNvPicPr preferRelativeResize="1">
          <a:picLocks noChangeAspect="1"/>
        </xdr:cNvPicPr>
      </xdr:nvPicPr>
      <xdr:blipFill>
        <a:blip r:embed="rId1"/>
        <a:stretch>
          <a:fillRect/>
        </a:stretch>
      </xdr:blipFill>
      <xdr:spPr>
        <a:xfrm>
          <a:off x="0" y="228600"/>
          <a:ext cx="209550" cy="171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1</xdr:col>
      <xdr:colOff>0</xdr:colOff>
      <xdr:row>3</xdr:row>
      <xdr:rowOff>19050</xdr:rowOff>
    </xdr:to>
    <xdr:pic>
      <xdr:nvPicPr>
        <xdr:cNvPr id="1" name="Picture 1">
          <a:hlinkClick r:id="rId3"/>
        </xdr:cNvPr>
        <xdr:cNvPicPr preferRelativeResize="1">
          <a:picLocks noChangeAspect="1"/>
        </xdr:cNvPicPr>
      </xdr:nvPicPr>
      <xdr:blipFill>
        <a:blip r:embed="rId1"/>
        <a:stretch>
          <a:fillRect/>
        </a:stretch>
      </xdr:blipFill>
      <xdr:spPr>
        <a:xfrm>
          <a:off x="0" y="361950"/>
          <a:ext cx="209550" cy="2095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200025</xdr:rowOff>
    </xdr:from>
    <xdr:to>
      <xdr:col>0</xdr:col>
      <xdr:colOff>209550</xdr:colOff>
      <xdr:row>2</xdr:row>
      <xdr:rowOff>0</xdr:rowOff>
    </xdr:to>
    <xdr:pic>
      <xdr:nvPicPr>
        <xdr:cNvPr id="1" name="Picture 1">
          <a:hlinkClick r:id="rId3"/>
        </xdr:cNvPr>
        <xdr:cNvPicPr preferRelativeResize="1">
          <a:picLocks noChangeAspect="1"/>
        </xdr:cNvPicPr>
      </xdr:nvPicPr>
      <xdr:blipFill>
        <a:blip r:embed="rId1"/>
        <a:stretch>
          <a:fillRect/>
        </a:stretch>
      </xdr:blipFill>
      <xdr:spPr>
        <a:xfrm>
          <a:off x="0" y="200025"/>
          <a:ext cx="209550"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57"/>
  <sheetViews>
    <sheetView tabSelected="1" zoomScale="120" zoomScaleNormal="120" zoomScalePageLayoutView="0" workbookViewId="0" topLeftCell="A1">
      <selection activeCell="A1" sqref="A1"/>
    </sheetView>
  </sheetViews>
  <sheetFormatPr defaultColWidth="11.421875" defaultRowHeight="12.75"/>
  <cols>
    <col min="1" max="1" width="100.7109375" style="41" bestFit="1" customWidth="1"/>
    <col min="2" max="2" width="11.28125" style="41" bestFit="1" customWidth="1"/>
    <col min="3" max="16384" width="11.421875" style="41" customWidth="1"/>
  </cols>
  <sheetData>
    <row r="1" ht="18">
      <c r="A1" s="101" t="s">
        <v>364</v>
      </c>
    </row>
    <row r="2" ht="12">
      <c r="A2" s="42"/>
    </row>
    <row r="3" ht="12">
      <c r="A3" s="43"/>
    </row>
    <row r="4" spans="1:5" ht="12.75">
      <c r="A4" s="125" t="s">
        <v>296</v>
      </c>
      <c r="B4" s="123" t="s">
        <v>351</v>
      </c>
      <c r="C4" s="123" t="s">
        <v>104</v>
      </c>
      <c r="D4" s="102"/>
      <c r="E4" s="102"/>
    </row>
    <row r="5" spans="1:5" ht="12.75">
      <c r="A5" s="118"/>
      <c r="C5" s="123"/>
      <c r="D5" s="102"/>
      <c r="E5" s="102"/>
    </row>
    <row r="6" spans="1:4" ht="12.75">
      <c r="A6" s="133" t="s">
        <v>297</v>
      </c>
      <c r="B6" s="123" t="s">
        <v>351</v>
      </c>
      <c r="C6" s="123" t="s">
        <v>132</v>
      </c>
      <c r="D6" s="103"/>
    </row>
    <row r="7" spans="1:4" ht="12.75">
      <c r="A7" s="119"/>
      <c r="C7" s="123"/>
      <c r="D7" s="103"/>
    </row>
    <row r="8" spans="1:4" ht="12.75">
      <c r="A8" s="136" t="s">
        <v>298</v>
      </c>
      <c r="B8" s="123" t="s">
        <v>351</v>
      </c>
      <c r="C8" s="123" t="s">
        <v>156</v>
      </c>
      <c r="D8" s="68"/>
    </row>
    <row r="9" spans="1:4" ht="12.75">
      <c r="A9" s="120"/>
      <c r="C9" s="123"/>
      <c r="D9" s="68"/>
    </row>
    <row r="10" spans="1:5" ht="12.75">
      <c r="A10" s="121" t="s">
        <v>323</v>
      </c>
      <c r="B10" s="123" t="s">
        <v>351</v>
      </c>
      <c r="C10" s="123" t="s">
        <v>201</v>
      </c>
      <c r="D10" s="61"/>
      <c r="E10" s="61"/>
    </row>
    <row r="11" spans="1:5" ht="12.75">
      <c r="A11" s="121"/>
      <c r="C11" s="123"/>
      <c r="D11" s="61"/>
      <c r="E11" s="61"/>
    </row>
    <row r="12" spans="1:5" ht="12.75">
      <c r="A12" s="121" t="s">
        <v>280</v>
      </c>
      <c r="B12" s="123" t="s">
        <v>351</v>
      </c>
      <c r="C12" s="123" t="s">
        <v>208</v>
      </c>
      <c r="D12" s="61"/>
      <c r="E12" s="61"/>
    </row>
    <row r="13" spans="1:5" ht="12.75">
      <c r="A13" s="121"/>
      <c r="C13" s="123"/>
      <c r="D13" s="61"/>
      <c r="E13" s="61"/>
    </row>
    <row r="14" spans="1:5" ht="12.75">
      <c r="A14" s="121" t="s">
        <v>281</v>
      </c>
      <c r="B14" s="123" t="s">
        <v>351</v>
      </c>
      <c r="C14" s="123" t="s">
        <v>216</v>
      </c>
      <c r="D14" s="61"/>
      <c r="E14" s="61"/>
    </row>
    <row r="15" spans="1:5" ht="12.75">
      <c r="A15" s="121"/>
      <c r="C15" s="123"/>
      <c r="D15" s="61"/>
      <c r="E15" s="61"/>
    </row>
    <row r="16" spans="1:5" ht="12.75">
      <c r="A16" s="121" t="s">
        <v>282</v>
      </c>
      <c r="B16" s="123" t="s">
        <v>351</v>
      </c>
      <c r="C16" s="123" t="s">
        <v>283</v>
      </c>
      <c r="D16" s="61"/>
      <c r="E16" s="61"/>
    </row>
    <row r="17" spans="1:5" ht="12.75">
      <c r="A17" s="121"/>
      <c r="C17" s="123"/>
      <c r="D17" s="61"/>
      <c r="E17" s="61"/>
    </row>
    <row r="18" spans="1:8" ht="12.75">
      <c r="A18" s="159" t="s">
        <v>301</v>
      </c>
      <c r="B18" s="123" t="s">
        <v>351</v>
      </c>
      <c r="C18" s="123" t="s">
        <v>81</v>
      </c>
      <c r="D18" s="60"/>
      <c r="E18" s="60"/>
      <c r="F18" s="60"/>
      <c r="G18" s="60"/>
      <c r="H18" s="60"/>
    </row>
    <row r="19" spans="1:8" ht="12.75">
      <c r="A19" s="122"/>
      <c r="C19" s="123"/>
      <c r="D19" s="60"/>
      <c r="E19" s="60"/>
      <c r="F19" s="60"/>
      <c r="G19" s="60"/>
      <c r="H19" s="60"/>
    </row>
    <row r="20" spans="1:6" ht="12.75">
      <c r="A20" s="159" t="s">
        <v>302</v>
      </c>
      <c r="B20" s="123" t="s">
        <v>351</v>
      </c>
      <c r="C20" s="123" t="s">
        <v>82</v>
      </c>
      <c r="D20" s="60"/>
      <c r="E20" s="60"/>
      <c r="F20" s="60"/>
    </row>
    <row r="21" spans="1:6" ht="12.75">
      <c r="A21" s="122"/>
      <c r="C21" s="123"/>
      <c r="D21" s="60"/>
      <c r="E21" s="60"/>
      <c r="F21" s="60"/>
    </row>
    <row r="22" spans="1:8" ht="12.75">
      <c r="A22" s="133" t="s">
        <v>303</v>
      </c>
      <c r="B22" s="123" t="s">
        <v>352</v>
      </c>
      <c r="C22" s="123" t="s">
        <v>83</v>
      </c>
      <c r="D22" s="104"/>
      <c r="E22" s="104"/>
      <c r="F22" s="104"/>
      <c r="G22" s="104"/>
      <c r="H22" s="104"/>
    </row>
    <row r="23" spans="1:8" ht="12.75">
      <c r="A23" s="119"/>
      <c r="B23" s="123"/>
      <c r="C23" s="123"/>
      <c r="D23" s="104"/>
      <c r="E23" s="104"/>
      <c r="F23" s="104"/>
      <c r="G23" s="104"/>
      <c r="H23" s="104"/>
    </row>
    <row r="24" spans="1:9" s="44" customFormat="1" ht="12.75">
      <c r="A24" s="120" t="s">
        <v>342</v>
      </c>
      <c r="B24" s="123" t="s">
        <v>352</v>
      </c>
      <c r="C24" s="123" t="s">
        <v>84</v>
      </c>
      <c r="D24" s="105"/>
      <c r="E24" s="105"/>
      <c r="F24" s="105"/>
      <c r="G24" s="105"/>
      <c r="H24" s="105"/>
      <c r="I24" s="105"/>
    </row>
    <row r="25" spans="1:9" s="44" customFormat="1" ht="12.75">
      <c r="A25" s="120"/>
      <c r="B25" s="123"/>
      <c r="C25" s="123"/>
      <c r="D25" s="105"/>
      <c r="E25" s="105"/>
      <c r="F25" s="105"/>
      <c r="G25" s="105"/>
      <c r="H25" s="105"/>
      <c r="I25" s="105"/>
    </row>
    <row r="26" spans="1:9" ht="12.75">
      <c r="A26" s="136" t="s">
        <v>304</v>
      </c>
      <c r="B26" s="123" t="s">
        <v>353</v>
      </c>
      <c r="C26" s="123" t="s">
        <v>85</v>
      </c>
      <c r="D26" s="39"/>
      <c r="E26" s="39"/>
      <c r="F26" s="39"/>
      <c r="G26" s="39"/>
      <c r="H26" s="39"/>
      <c r="I26" s="39"/>
    </row>
    <row r="27" spans="1:9" ht="12.75">
      <c r="A27" s="120"/>
      <c r="B27" s="123"/>
      <c r="C27" s="123"/>
      <c r="D27" s="39"/>
      <c r="E27" s="39"/>
      <c r="F27" s="39"/>
      <c r="G27" s="39"/>
      <c r="H27" s="39"/>
      <c r="I27" s="39"/>
    </row>
    <row r="28" spans="1:8" ht="12.75">
      <c r="A28" s="136" t="s">
        <v>305</v>
      </c>
      <c r="B28" s="123" t="s">
        <v>353</v>
      </c>
      <c r="C28" s="123" t="s">
        <v>87</v>
      </c>
      <c r="D28" s="39"/>
      <c r="E28" s="39"/>
      <c r="F28" s="39"/>
      <c r="G28" s="39"/>
      <c r="H28" s="39"/>
    </row>
    <row r="29" spans="1:8" ht="12.75">
      <c r="A29" s="120"/>
      <c r="B29" s="123"/>
      <c r="C29" s="123"/>
      <c r="D29" s="39"/>
      <c r="E29" s="39"/>
      <c r="F29" s="39"/>
      <c r="G29" s="39"/>
      <c r="H29" s="39"/>
    </row>
    <row r="30" spans="1:10" ht="12.75">
      <c r="A30" s="136" t="s">
        <v>306</v>
      </c>
      <c r="B30" s="123" t="s">
        <v>352</v>
      </c>
      <c r="C30" s="123" t="s">
        <v>88</v>
      </c>
      <c r="D30" s="106"/>
      <c r="E30" s="106"/>
      <c r="F30" s="106"/>
      <c r="G30" s="106"/>
      <c r="H30" s="106"/>
      <c r="I30" s="106"/>
      <c r="J30" s="106"/>
    </row>
    <row r="31" spans="1:10" ht="12.75">
      <c r="A31" s="120"/>
      <c r="B31" s="123"/>
      <c r="C31" s="123"/>
      <c r="D31" s="106"/>
      <c r="E31" s="106"/>
      <c r="F31" s="106"/>
      <c r="G31" s="106"/>
      <c r="H31" s="106"/>
      <c r="I31" s="106"/>
      <c r="J31" s="106"/>
    </row>
    <row r="32" spans="1:10" ht="12.75">
      <c r="A32" s="136" t="s">
        <v>307</v>
      </c>
      <c r="B32" s="123" t="s">
        <v>354</v>
      </c>
      <c r="C32" s="123" t="s">
        <v>89</v>
      </c>
      <c r="D32" s="39"/>
      <c r="E32" s="39"/>
      <c r="F32" s="39"/>
      <c r="G32" s="39"/>
      <c r="H32" s="39"/>
      <c r="I32" s="39"/>
      <c r="J32" s="39"/>
    </row>
    <row r="33" spans="1:10" ht="12.75">
      <c r="A33" s="120"/>
      <c r="B33" s="123"/>
      <c r="C33" s="123"/>
      <c r="D33" s="39"/>
      <c r="E33" s="39"/>
      <c r="F33" s="39"/>
      <c r="G33" s="39"/>
      <c r="H33" s="39"/>
      <c r="I33" s="39"/>
      <c r="J33" s="39"/>
    </row>
    <row r="34" spans="1:10" ht="12.75">
      <c r="A34" s="136" t="s">
        <v>308</v>
      </c>
      <c r="B34" s="123" t="s">
        <v>354</v>
      </c>
      <c r="C34" s="123" t="s">
        <v>102</v>
      </c>
      <c r="D34" s="39"/>
      <c r="E34" s="39"/>
      <c r="F34" s="39"/>
      <c r="G34" s="39"/>
      <c r="H34" s="39"/>
      <c r="I34" s="39"/>
      <c r="J34" s="39"/>
    </row>
    <row r="35" spans="1:10" ht="12.75">
      <c r="A35" s="120"/>
      <c r="B35" s="123"/>
      <c r="C35" s="123"/>
      <c r="D35" s="39"/>
      <c r="E35" s="39"/>
      <c r="F35" s="39"/>
      <c r="G35" s="39"/>
      <c r="H35" s="39"/>
      <c r="I35" s="39"/>
      <c r="J35" s="39"/>
    </row>
    <row r="36" spans="1:13" ht="12.75">
      <c r="A36" s="136" t="s">
        <v>309</v>
      </c>
      <c r="B36" s="123" t="s">
        <v>354</v>
      </c>
      <c r="C36" s="123" t="s">
        <v>101</v>
      </c>
      <c r="D36" s="39"/>
      <c r="E36" s="39"/>
      <c r="F36" s="39"/>
      <c r="G36" s="39"/>
      <c r="H36" s="39"/>
      <c r="I36" s="39"/>
      <c r="J36" s="39"/>
      <c r="K36" s="39"/>
      <c r="L36" s="39"/>
      <c r="M36" s="39"/>
    </row>
    <row r="37" spans="1:13" ht="12.75">
      <c r="A37" s="120"/>
      <c r="B37" s="123"/>
      <c r="C37" s="123"/>
      <c r="D37" s="39"/>
      <c r="E37" s="39"/>
      <c r="F37" s="39"/>
      <c r="G37" s="39"/>
      <c r="H37" s="39"/>
      <c r="I37" s="39"/>
      <c r="J37" s="39"/>
      <c r="K37" s="39"/>
      <c r="L37" s="39"/>
      <c r="M37" s="39"/>
    </row>
    <row r="38" spans="1:13" ht="12.75">
      <c r="A38" s="136" t="s">
        <v>310</v>
      </c>
      <c r="B38" s="123" t="s">
        <v>354</v>
      </c>
      <c r="C38" s="123" t="s">
        <v>100</v>
      </c>
      <c r="D38" s="39"/>
      <c r="E38" s="39"/>
      <c r="F38" s="39"/>
      <c r="G38" s="39"/>
      <c r="H38" s="39"/>
      <c r="I38" s="39"/>
      <c r="J38" s="39"/>
      <c r="K38" s="39"/>
      <c r="L38" s="39"/>
      <c r="M38" s="39"/>
    </row>
    <row r="39" spans="1:2" ht="12">
      <c r="A39" s="50"/>
      <c r="B39" s="104"/>
    </row>
    <row r="40" spans="1:2" s="44" customFormat="1" ht="12">
      <c r="A40" s="52"/>
      <c r="B40" s="104"/>
    </row>
    <row r="41" spans="1:2" ht="12">
      <c r="A41" s="45"/>
      <c r="B41" s="105"/>
    </row>
    <row r="42" spans="1:2" ht="12">
      <c r="A42" s="45"/>
      <c r="B42" s="105"/>
    </row>
    <row r="43" spans="1:2" ht="12">
      <c r="A43" s="45"/>
      <c r="B43" s="39"/>
    </row>
    <row r="44" spans="1:2" ht="12">
      <c r="A44" s="45"/>
      <c r="B44" s="39"/>
    </row>
    <row r="45" spans="1:2" ht="12">
      <c r="A45" s="45"/>
      <c r="B45" s="39"/>
    </row>
    <row r="46" spans="1:2" ht="12">
      <c r="A46" s="45"/>
      <c r="B46" s="39"/>
    </row>
    <row r="47" spans="1:2" ht="12">
      <c r="A47" s="45"/>
      <c r="B47" s="106"/>
    </row>
    <row r="48" spans="1:2" ht="12">
      <c r="A48" s="45"/>
      <c r="B48" s="106"/>
    </row>
    <row r="49" spans="1:2" ht="12">
      <c r="A49" s="45"/>
      <c r="B49" s="39"/>
    </row>
    <row r="50" spans="1:2" ht="12">
      <c r="A50" s="55"/>
      <c r="B50" s="39"/>
    </row>
    <row r="51" spans="1:2" ht="12">
      <c r="A51" s="57"/>
      <c r="B51" s="39"/>
    </row>
    <row r="52" ht="12">
      <c r="B52" s="39"/>
    </row>
    <row r="53" ht="12">
      <c r="B53" s="39"/>
    </row>
    <row r="54" ht="12">
      <c r="B54" s="39"/>
    </row>
    <row r="55" ht="12">
      <c r="B55" s="39"/>
    </row>
    <row r="57" ht="12">
      <c r="B57" s="44"/>
    </row>
  </sheetData>
  <sheetProtection/>
  <hyperlinks>
    <hyperlink ref="A4" location="'Tabelle 1'!A1" display="Bilanz per 31. Dezember 2008 nach Domizil der Forderungen, Aktiven in Tsd. CHF"/>
    <hyperlink ref="A6" location="'Tabelle 2'!A1" display="Bilanz per 31. Dezember 2008 nach Domizil der Verbindlichkeiten, Passiven in Tsd. CHF"/>
    <hyperlink ref="A8" location="'Tabelle 3'!A1" display="Erfolgsrechnung vom 1. Januar bis 31. Dezember 2008, in Tsd. CHF"/>
    <hyperlink ref="A10" location="'Tabelle 4'!A1" display="Geplante Verwendung des Bilanzgewinnes, in Tsd. CHF"/>
    <hyperlink ref="A12" location="'Tabelle 5'!A1" display="Ausserbilanzgeschäfte per 31.12., in Tsd. CHF"/>
    <hyperlink ref="A14" location="'Tabelle 6'!A1" display="Nachrangige Vermögensgegenstände per 31.12., in Tsd. CHF"/>
    <hyperlink ref="A16" location="'Tabelle 7'!A1" display="Betreute Kundenvermögen per 31.12., in Tsd. CHF"/>
    <hyperlink ref="A18" location="'Tabelle 8'!A1" display="Guthaben und Verpflichtungen in Liechtenstein und der Schweiz (Frankenwährungsgebiet) per 31.12 2008, in Tsd. CHF"/>
    <hyperlink ref="A20" location="'Tabelle 9'!A1" display="Zinsniveau in Liechtenstein 2008 - in % p. a."/>
    <hyperlink ref="A22" location="'Tabelle 10'!A1" display="Bilanzsumme und Reingewinn seit 1970"/>
    <hyperlink ref="A24" location="'Tabelle 11'!A1" display="Guthaben und Verpflichtungen in Liechtenstein und der Schweiz"/>
    <hyperlink ref="A26" location="'Tabelle 12'!A1" display="Betreutes Kundenvermögen seit 1995"/>
    <hyperlink ref="A28" location="'Tabelle 13'!A1" display="Eigenkapitalrendite und Cost-Income-Ratio seit 1995"/>
    <hyperlink ref="A30" location="'Tabelle 14'!A1" display="Personalbestand und Anzahl Banken im Inland seit 1970"/>
    <hyperlink ref="A32" location="'Tabelle 15'!A1" display="Zinskonditionen in Liechtenstein für CHF-Kredite seit 1998 - in % p.a. (Quartal)"/>
    <hyperlink ref="A34" location="'Tabelle 16'!A1" display="Zinskonditionen in Liechtenstein für CHF-Kredite seit 1980 - in % p.a. (Jahresdurchschnitt)"/>
    <hyperlink ref="A36" location="'Tabelle 17'!A1" display="Zinskonditionen in Liechtenstein für CHF-Anlagen seit 1999 - in % p.a. (Quartal)"/>
    <hyperlink ref="A38" location="'Tabelle 18'!A1" display="Zinskonditionen in Liechtenstein für CHF-Anlagen seit 1980 - in % p.a. (Jahresdurchschnitt)"/>
  </hyperlink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outlinePr summaryBelow="0"/>
  </sheetPr>
  <dimension ref="A1:L180"/>
  <sheetViews>
    <sheetView zoomScale="120" zoomScaleNormal="120" zoomScalePageLayoutView="0" workbookViewId="0" topLeftCell="A1">
      <pane ySplit="5" topLeftCell="A6" activePane="bottomLeft" state="frozen"/>
      <selection pane="topLeft" activeCell="A1" sqref="A1:M1"/>
      <selection pane="bottomLeft" activeCell="A1" sqref="A1:L1"/>
    </sheetView>
  </sheetViews>
  <sheetFormatPr defaultColWidth="11.421875" defaultRowHeight="12.75" customHeight="1" outlineLevelRow="1"/>
  <cols>
    <col min="1" max="1" width="3.8515625" style="89" customWidth="1"/>
    <col min="2" max="2" width="50.8515625" style="83" customWidth="1"/>
    <col min="3" max="6" width="7.28125" style="83" customWidth="1"/>
    <col min="7" max="7" width="4.28125" style="83" customWidth="1"/>
    <col min="8" max="8" width="45.421875" style="83" customWidth="1"/>
    <col min="9" max="11" width="7.28125" style="83" customWidth="1"/>
    <col min="12" max="12" width="7.140625" style="83" customWidth="1"/>
    <col min="13" max="16384" width="11.421875" style="83" customWidth="1"/>
  </cols>
  <sheetData>
    <row r="1" spans="1:12" s="98" customFormat="1" ht="18">
      <c r="A1" s="276" t="s">
        <v>302</v>
      </c>
      <c r="B1" s="276"/>
      <c r="C1" s="276"/>
      <c r="D1" s="276"/>
      <c r="E1" s="276"/>
      <c r="F1" s="276"/>
      <c r="G1" s="276"/>
      <c r="H1" s="276"/>
      <c r="I1" s="276"/>
      <c r="J1" s="276"/>
      <c r="K1" s="276"/>
      <c r="L1" s="276"/>
    </row>
    <row r="2" spans="1:12" ht="12.75" customHeight="1">
      <c r="A2" s="287"/>
      <c r="B2" s="287"/>
      <c r="C2" s="287"/>
      <c r="D2" s="287"/>
      <c r="E2" s="287"/>
      <c r="F2" s="287"/>
      <c r="G2" s="287"/>
      <c r="H2" s="287"/>
      <c r="I2" s="287"/>
      <c r="J2" s="287"/>
      <c r="K2" s="287"/>
      <c r="L2" s="287"/>
    </row>
    <row r="3" spans="1:12" s="84" customFormat="1" ht="12.75" customHeight="1">
      <c r="A3" s="289" t="s">
        <v>82</v>
      </c>
      <c r="B3" s="289"/>
      <c r="C3" s="289"/>
      <c r="D3" s="289"/>
      <c r="E3" s="289"/>
      <c r="F3" s="289"/>
      <c r="G3" s="289"/>
      <c r="H3" s="289"/>
      <c r="I3" s="289"/>
      <c r="J3" s="289"/>
      <c r="K3" s="289"/>
      <c r="L3" s="289"/>
    </row>
    <row r="4" spans="1:12" s="84" customFormat="1" ht="12.75" customHeight="1">
      <c r="A4" s="287"/>
      <c r="B4" s="287"/>
      <c r="C4" s="287"/>
      <c r="D4" s="287"/>
      <c r="E4" s="287"/>
      <c r="F4" s="287"/>
      <c r="G4" s="287"/>
      <c r="H4" s="287"/>
      <c r="I4" s="287"/>
      <c r="J4" s="287"/>
      <c r="K4" s="287"/>
      <c r="L4" s="287"/>
    </row>
    <row r="5" spans="1:12" s="93" customFormat="1" ht="12.75" customHeight="1">
      <c r="A5" s="292" t="s">
        <v>249</v>
      </c>
      <c r="B5" s="292"/>
      <c r="C5" s="213" t="s">
        <v>250</v>
      </c>
      <c r="D5" s="213" t="s">
        <v>251</v>
      </c>
      <c r="E5" s="213" t="s">
        <v>252</v>
      </c>
      <c r="F5" s="213" t="s">
        <v>253</v>
      </c>
      <c r="G5" s="214"/>
      <c r="H5" s="215" t="s">
        <v>260</v>
      </c>
      <c r="I5" s="216" t="s">
        <v>250</v>
      </c>
      <c r="J5" s="216" t="s">
        <v>251</v>
      </c>
      <c r="K5" s="216" t="s">
        <v>252</v>
      </c>
      <c r="L5" s="216" t="s">
        <v>253</v>
      </c>
    </row>
    <row r="6" spans="1:12" s="93" customFormat="1" ht="12.75" customHeight="1">
      <c r="A6" s="229"/>
      <c r="B6" s="229"/>
      <c r="C6" s="92"/>
      <c r="D6" s="92"/>
      <c r="E6" s="92"/>
      <c r="F6" s="92"/>
      <c r="H6" s="230"/>
      <c r="I6" s="231"/>
      <c r="J6" s="231"/>
      <c r="K6" s="231"/>
      <c r="L6" s="231"/>
    </row>
    <row r="7" spans="1:12" s="93" customFormat="1" ht="12.75" customHeight="1">
      <c r="A7" s="285">
        <v>2014</v>
      </c>
      <c r="B7" s="286"/>
      <c r="C7" s="286"/>
      <c r="D7" s="286"/>
      <c r="E7" s="286"/>
      <c r="F7" s="286"/>
      <c r="G7" s="286"/>
      <c r="H7" s="286"/>
      <c r="I7" s="286"/>
      <c r="J7" s="286"/>
      <c r="K7" s="286"/>
      <c r="L7" s="286"/>
    </row>
    <row r="8" spans="1:12" s="93" customFormat="1" ht="12.75" customHeight="1">
      <c r="A8" s="284" t="s">
        <v>55</v>
      </c>
      <c r="B8" s="284"/>
      <c r="C8" s="99">
        <v>0.054</v>
      </c>
      <c r="D8" s="99">
        <v>0.054</v>
      </c>
      <c r="E8" s="99">
        <v>0.054</v>
      </c>
      <c r="F8" s="99">
        <v>0.054</v>
      </c>
      <c r="H8" s="156" t="s">
        <v>261</v>
      </c>
      <c r="I8" s="99">
        <v>0.0001</v>
      </c>
      <c r="J8" s="99">
        <v>0.0001</v>
      </c>
      <c r="K8" s="99">
        <v>0.0001</v>
      </c>
      <c r="L8" s="99">
        <v>0.0001</v>
      </c>
    </row>
    <row r="9" spans="1:12" s="93" customFormat="1" ht="12.75" customHeight="1">
      <c r="A9" s="284" t="s">
        <v>52</v>
      </c>
      <c r="B9" s="284"/>
      <c r="C9" s="99">
        <v>0.0252</v>
      </c>
      <c r="D9" s="99">
        <v>0.0252</v>
      </c>
      <c r="E9" s="99">
        <v>0.0252</v>
      </c>
      <c r="F9" s="99">
        <v>0.0252</v>
      </c>
      <c r="H9" s="156" t="s">
        <v>262</v>
      </c>
      <c r="I9" s="99">
        <v>0.0001</v>
      </c>
      <c r="J9" s="99">
        <v>0.0001</v>
      </c>
      <c r="K9" s="99">
        <v>0.0001</v>
      </c>
      <c r="L9" s="99">
        <v>0.0001</v>
      </c>
    </row>
    <row r="10" spans="1:12" s="93" customFormat="1" ht="12.75" customHeight="1">
      <c r="A10" s="284" t="s">
        <v>13</v>
      </c>
      <c r="B10" s="284"/>
      <c r="C10" s="99">
        <v>0.0263</v>
      </c>
      <c r="D10" s="99">
        <v>0.0263</v>
      </c>
      <c r="E10" s="99">
        <v>0.0263</v>
      </c>
      <c r="F10" s="99">
        <v>0.0263</v>
      </c>
      <c r="H10" s="156" t="s">
        <v>263</v>
      </c>
      <c r="I10" s="99">
        <v>0.0004</v>
      </c>
      <c r="J10" s="99">
        <v>0.0004</v>
      </c>
      <c r="K10" s="99">
        <v>0.0004</v>
      </c>
      <c r="L10" s="99">
        <v>0.0003</v>
      </c>
    </row>
    <row r="11" spans="1:12" s="93" customFormat="1" ht="12.75" customHeight="1">
      <c r="A11" s="284" t="s">
        <v>254</v>
      </c>
      <c r="B11" s="284"/>
      <c r="C11" s="99">
        <v>0.0192</v>
      </c>
      <c r="D11" s="99">
        <v>0.0191</v>
      </c>
      <c r="E11" s="99">
        <v>0.019</v>
      </c>
      <c r="F11" s="99">
        <v>0.019</v>
      </c>
      <c r="H11" s="156" t="s">
        <v>264</v>
      </c>
      <c r="I11" s="99">
        <v>0.0008</v>
      </c>
      <c r="J11" s="99">
        <v>0.0007</v>
      </c>
      <c r="K11" s="99">
        <v>0.0007</v>
      </c>
      <c r="L11" s="99">
        <v>0.0005</v>
      </c>
    </row>
    <row r="12" spans="1:12" s="93" customFormat="1" ht="12.75" customHeight="1">
      <c r="A12" s="284" t="s">
        <v>255</v>
      </c>
      <c r="B12" s="284"/>
      <c r="C12" s="99">
        <v>0.0283</v>
      </c>
      <c r="D12" s="99">
        <v>0.028</v>
      </c>
      <c r="E12" s="99">
        <v>0.028</v>
      </c>
      <c r="F12" s="99">
        <v>0.0279</v>
      </c>
      <c r="H12" s="156" t="s">
        <v>265</v>
      </c>
      <c r="I12" s="99">
        <v>0.0024</v>
      </c>
      <c r="J12" s="99">
        <v>0.0024</v>
      </c>
      <c r="K12" s="99">
        <v>0.0019</v>
      </c>
      <c r="L12" s="99">
        <v>0.0019</v>
      </c>
    </row>
    <row r="13" spans="1:12" s="93" customFormat="1" ht="12.75" customHeight="1">
      <c r="A13" s="284" t="s">
        <v>256</v>
      </c>
      <c r="B13" s="284"/>
      <c r="C13" s="99">
        <v>0.0263</v>
      </c>
      <c r="D13" s="99">
        <v>0.0263</v>
      </c>
      <c r="E13" s="99">
        <v>0.0263</v>
      </c>
      <c r="F13" s="99">
        <v>0.0263</v>
      </c>
      <c r="H13" s="156" t="s">
        <v>266</v>
      </c>
      <c r="I13" s="99">
        <v>0.0092</v>
      </c>
      <c r="J13" s="99">
        <v>0.0092</v>
      </c>
      <c r="K13" s="99">
        <v>0.0083</v>
      </c>
      <c r="L13" s="99">
        <v>0.0083</v>
      </c>
    </row>
    <row r="14" spans="1:12" s="93" customFormat="1" ht="12.75" customHeight="1">
      <c r="A14" s="284" t="s">
        <v>257</v>
      </c>
      <c r="B14" s="284"/>
      <c r="C14" s="99">
        <v>0.0253</v>
      </c>
      <c r="D14" s="99">
        <v>0.0253</v>
      </c>
      <c r="E14" s="99">
        <v>0.0253</v>
      </c>
      <c r="F14" s="99">
        <v>0.0253</v>
      </c>
      <c r="H14" s="156" t="s">
        <v>267</v>
      </c>
      <c r="I14" s="99">
        <v>0.0028</v>
      </c>
      <c r="J14" s="99">
        <v>0.0028</v>
      </c>
      <c r="K14" s="99">
        <v>0.0022</v>
      </c>
      <c r="L14" s="99">
        <v>0.0022</v>
      </c>
    </row>
    <row r="15" spans="1:12" s="93" customFormat="1" ht="12.75" customHeight="1">
      <c r="A15" s="284" t="s">
        <v>258</v>
      </c>
      <c r="B15" s="284"/>
      <c r="C15" s="99">
        <v>0.0338</v>
      </c>
      <c r="D15" s="99">
        <v>0.0338</v>
      </c>
      <c r="E15" s="99">
        <v>0.0338</v>
      </c>
      <c r="F15" s="99">
        <v>0.0338</v>
      </c>
      <c r="H15" s="156" t="s">
        <v>268</v>
      </c>
      <c r="I15" s="99">
        <v>0.0006</v>
      </c>
      <c r="J15" s="99">
        <v>0.0003</v>
      </c>
      <c r="K15" s="99">
        <v>0.0003</v>
      </c>
      <c r="L15" s="99">
        <v>0.0003</v>
      </c>
    </row>
    <row r="16" spans="1:12" s="93" customFormat="1" ht="12.75" customHeight="1">
      <c r="A16" s="284" t="s">
        <v>259</v>
      </c>
      <c r="B16" s="284"/>
      <c r="C16" s="99">
        <v>0.025</v>
      </c>
      <c r="D16" s="99">
        <v>0.025</v>
      </c>
      <c r="E16" s="99">
        <v>0.025</v>
      </c>
      <c r="F16" s="99">
        <v>0.025</v>
      </c>
      <c r="H16" s="156" t="s">
        <v>269</v>
      </c>
      <c r="I16" s="99">
        <v>0.0004</v>
      </c>
      <c r="J16" s="99">
        <v>0.0003</v>
      </c>
      <c r="K16" s="99">
        <v>0.0002</v>
      </c>
      <c r="L16" s="99">
        <v>0.0002</v>
      </c>
    </row>
    <row r="17" spans="1:12" s="93" customFormat="1" ht="12.75" customHeight="1">
      <c r="A17" s="152"/>
      <c r="B17" s="152"/>
      <c r="C17" s="152"/>
      <c r="D17" s="152"/>
      <c r="E17" s="152"/>
      <c r="F17" s="152"/>
      <c r="H17" s="156" t="s">
        <v>270</v>
      </c>
      <c r="I17" s="99">
        <v>0.0045</v>
      </c>
      <c r="J17" s="99">
        <v>0.0045</v>
      </c>
      <c r="K17" s="99">
        <v>0.0036</v>
      </c>
      <c r="L17" s="99">
        <v>0.0036</v>
      </c>
    </row>
    <row r="18" spans="1:12" s="93" customFormat="1" ht="12.75" customHeight="1">
      <c r="A18" s="152"/>
      <c r="B18" s="152"/>
      <c r="C18" s="152"/>
      <c r="D18" s="152"/>
      <c r="E18" s="152"/>
      <c r="F18" s="152"/>
      <c r="H18" s="156" t="s">
        <v>271</v>
      </c>
      <c r="I18" s="99">
        <v>0.0088</v>
      </c>
      <c r="J18" s="99">
        <v>0.0085</v>
      </c>
      <c r="K18" s="99">
        <v>0.0064</v>
      </c>
      <c r="L18" s="99">
        <v>0.0064</v>
      </c>
    </row>
    <row r="19" spans="1:12" s="93" customFormat="1" ht="12.75" customHeight="1">
      <c r="A19" s="152"/>
      <c r="B19" s="152"/>
      <c r="C19" s="152"/>
      <c r="D19" s="152"/>
      <c r="E19" s="152"/>
      <c r="F19" s="152"/>
      <c r="H19" s="156" t="s">
        <v>272</v>
      </c>
      <c r="I19" s="99">
        <v>0.0121</v>
      </c>
      <c r="J19" s="99">
        <v>0.0119</v>
      </c>
      <c r="K19" s="99">
        <v>0.0096</v>
      </c>
      <c r="L19" s="99">
        <v>0.0096</v>
      </c>
    </row>
    <row r="20" spans="1:12" s="93" customFormat="1" ht="12.75" customHeight="1">
      <c r="A20" s="229"/>
      <c r="B20" s="229"/>
      <c r="C20" s="92"/>
      <c r="D20" s="92"/>
      <c r="E20" s="92"/>
      <c r="F20" s="92"/>
      <c r="H20" s="230"/>
      <c r="I20" s="231"/>
      <c r="J20" s="231"/>
      <c r="K20" s="231"/>
      <c r="L20" s="231"/>
    </row>
    <row r="21" spans="1:12" s="93" customFormat="1" ht="12.75" customHeight="1" collapsed="1">
      <c r="A21" s="285">
        <v>2013</v>
      </c>
      <c r="B21" s="286"/>
      <c r="C21" s="286"/>
      <c r="D21" s="286"/>
      <c r="E21" s="286"/>
      <c r="F21" s="286"/>
      <c r="G21" s="286"/>
      <c r="H21" s="286"/>
      <c r="I21" s="286"/>
      <c r="J21" s="286"/>
      <c r="K21" s="286"/>
      <c r="L21" s="286"/>
    </row>
    <row r="22" spans="1:12" s="93" customFormat="1" ht="12.75" customHeight="1" hidden="1" outlineLevel="1">
      <c r="A22" s="284" t="s">
        <v>55</v>
      </c>
      <c r="B22" s="284"/>
      <c r="C22" s="99">
        <v>0.0499</v>
      </c>
      <c r="D22" s="99">
        <v>0.0499</v>
      </c>
      <c r="E22" s="99">
        <v>0.0522</v>
      </c>
      <c r="F22" s="99">
        <v>0.0522</v>
      </c>
      <c r="H22" s="156" t="s">
        <v>261</v>
      </c>
      <c r="I22" s="99">
        <v>0.0001</v>
      </c>
      <c r="J22" s="99">
        <v>0.0001</v>
      </c>
      <c r="K22" s="99">
        <v>0.0001</v>
      </c>
      <c r="L22" s="99">
        <v>0.0001</v>
      </c>
    </row>
    <row r="23" spans="1:12" s="93" customFormat="1" ht="12.75" customHeight="1" hidden="1" outlineLevel="1">
      <c r="A23" s="284" t="s">
        <v>52</v>
      </c>
      <c r="B23" s="284"/>
      <c r="C23" s="99">
        <v>0.0271</v>
      </c>
      <c r="D23" s="99">
        <v>0.027</v>
      </c>
      <c r="E23" s="99">
        <v>0.0268</v>
      </c>
      <c r="F23" s="99">
        <v>0.0268</v>
      </c>
      <c r="H23" s="156" t="s">
        <v>262</v>
      </c>
      <c r="I23" s="99">
        <v>0.0002</v>
      </c>
      <c r="J23" s="99">
        <v>0.0002</v>
      </c>
      <c r="K23" s="99">
        <v>0.0002</v>
      </c>
      <c r="L23" s="99">
        <v>0.0002</v>
      </c>
    </row>
    <row r="24" spans="1:12" s="93" customFormat="1" ht="12.75" customHeight="1" hidden="1" outlineLevel="1">
      <c r="A24" s="284" t="s">
        <v>13</v>
      </c>
      <c r="B24" s="284"/>
      <c r="C24" s="99">
        <v>0.0263</v>
      </c>
      <c r="D24" s="99">
        <v>0.0263</v>
      </c>
      <c r="E24" s="99">
        <v>0.0263</v>
      </c>
      <c r="F24" s="99">
        <v>0.0263</v>
      </c>
      <c r="H24" s="156" t="s">
        <v>263</v>
      </c>
      <c r="I24" s="99">
        <v>0.0003</v>
      </c>
      <c r="J24" s="99">
        <v>0.0003</v>
      </c>
      <c r="K24" s="99">
        <v>0.0003</v>
      </c>
      <c r="L24" s="99">
        <v>0.0003</v>
      </c>
    </row>
    <row r="25" spans="1:12" s="93" customFormat="1" ht="12.75" customHeight="1" hidden="1" outlineLevel="1">
      <c r="A25" s="284" t="s">
        <v>254</v>
      </c>
      <c r="B25" s="284"/>
      <c r="C25" s="99">
        <v>0.0199</v>
      </c>
      <c r="D25" s="99">
        <v>0.02</v>
      </c>
      <c r="E25" s="99">
        <v>0.0204</v>
      </c>
      <c r="F25" s="99">
        <v>0.0203</v>
      </c>
      <c r="H25" s="156" t="s">
        <v>264</v>
      </c>
      <c r="I25" s="99">
        <v>0.001</v>
      </c>
      <c r="J25" s="99">
        <v>0.001</v>
      </c>
      <c r="K25" s="99">
        <v>0.001</v>
      </c>
      <c r="L25" s="99">
        <v>0.001</v>
      </c>
    </row>
    <row r="26" spans="1:12" s="93" customFormat="1" ht="12.75" customHeight="1" hidden="1" outlineLevel="1">
      <c r="A26" s="284" t="s">
        <v>255</v>
      </c>
      <c r="B26" s="284"/>
      <c r="C26" s="99">
        <v>0.0284</v>
      </c>
      <c r="D26" s="99">
        <v>0.0286</v>
      </c>
      <c r="E26" s="99">
        <v>0.0291</v>
      </c>
      <c r="F26" s="99">
        <v>0.029</v>
      </c>
      <c r="H26" s="156" t="s">
        <v>265</v>
      </c>
      <c r="I26" s="99">
        <v>0.0031</v>
      </c>
      <c r="J26" s="99">
        <v>0.0031</v>
      </c>
      <c r="K26" s="99">
        <v>0.0027</v>
      </c>
      <c r="L26" s="99">
        <v>0.0025</v>
      </c>
    </row>
    <row r="27" spans="1:12" s="93" customFormat="1" ht="12.75" customHeight="1" hidden="1" outlineLevel="1">
      <c r="A27" s="284" t="s">
        <v>256</v>
      </c>
      <c r="B27" s="284"/>
      <c r="C27" s="99">
        <v>0.0263</v>
      </c>
      <c r="D27" s="99">
        <v>0.0263</v>
      </c>
      <c r="E27" s="99">
        <v>0.0263</v>
      </c>
      <c r="F27" s="99">
        <v>0.0263</v>
      </c>
      <c r="H27" s="156" t="s">
        <v>266</v>
      </c>
      <c r="I27" s="99">
        <v>0.0113</v>
      </c>
      <c r="J27" s="99">
        <v>0.0108</v>
      </c>
      <c r="K27" s="99">
        <v>0.0108</v>
      </c>
      <c r="L27" s="99">
        <v>0.0108</v>
      </c>
    </row>
    <row r="28" spans="1:12" s="93" customFormat="1" ht="12.75" customHeight="1" hidden="1" outlineLevel="1">
      <c r="A28" s="284" t="s">
        <v>257</v>
      </c>
      <c r="B28" s="284"/>
      <c r="C28" s="99">
        <v>0.0281</v>
      </c>
      <c r="D28" s="99">
        <v>0.0281</v>
      </c>
      <c r="E28" s="99">
        <v>0.0281</v>
      </c>
      <c r="F28" s="99">
        <v>0.0281</v>
      </c>
      <c r="H28" s="156" t="s">
        <v>267</v>
      </c>
      <c r="I28" s="99">
        <v>0.004</v>
      </c>
      <c r="J28" s="99">
        <v>0.004</v>
      </c>
      <c r="K28" s="99">
        <v>0.004</v>
      </c>
      <c r="L28" s="99">
        <v>0.0037</v>
      </c>
    </row>
    <row r="29" spans="1:12" s="93" customFormat="1" ht="12.75" customHeight="1" hidden="1" outlineLevel="1">
      <c r="A29" s="284" t="s">
        <v>258</v>
      </c>
      <c r="B29" s="284"/>
      <c r="C29" s="99">
        <v>0.035</v>
      </c>
      <c r="D29" s="99">
        <v>0.035</v>
      </c>
      <c r="E29" s="99">
        <v>0.035</v>
      </c>
      <c r="F29" s="99">
        <v>0.035</v>
      </c>
      <c r="H29" s="156" t="s">
        <v>268</v>
      </c>
      <c r="I29" s="99">
        <v>0.0004</v>
      </c>
      <c r="J29" s="99">
        <v>0.0003</v>
      </c>
      <c r="K29" s="99">
        <v>0.0003</v>
      </c>
      <c r="L29" s="99">
        <v>0.0003</v>
      </c>
    </row>
    <row r="30" spans="1:12" s="93" customFormat="1" ht="12.75" customHeight="1" hidden="1" outlineLevel="1">
      <c r="A30" s="284" t="s">
        <v>259</v>
      </c>
      <c r="B30" s="284"/>
      <c r="C30" s="99">
        <v>0.025</v>
      </c>
      <c r="D30" s="99">
        <v>0.025</v>
      </c>
      <c r="E30" s="99">
        <v>0.025</v>
      </c>
      <c r="F30" s="99">
        <v>0.025</v>
      </c>
      <c r="H30" s="156" t="s">
        <v>269</v>
      </c>
      <c r="I30" s="99">
        <v>0.0004</v>
      </c>
      <c r="J30" s="99">
        <v>0.0003</v>
      </c>
      <c r="K30" s="99">
        <v>0.0003</v>
      </c>
      <c r="L30" s="99">
        <v>0.0003</v>
      </c>
    </row>
    <row r="31" spans="1:12" s="93" customFormat="1" ht="12.75" customHeight="1" hidden="1" outlineLevel="1">
      <c r="A31" s="152"/>
      <c r="B31" s="152"/>
      <c r="C31" s="152"/>
      <c r="D31" s="152"/>
      <c r="E31" s="152"/>
      <c r="F31" s="152"/>
      <c r="H31" s="156" t="s">
        <v>270</v>
      </c>
      <c r="I31" s="99">
        <v>0.006</v>
      </c>
      <c r="J31" s="99">
        <v>0.0063</v>
      </c>
      <c r="K31" s="99">
        <v>0.0061</v>
      </c>
      <c r="L31" s="99">
        <v>0.0061</v>
      </c>
    </row>
    <row r="32" spans="1:12" s="93" customFormat="1" ht="12.75" customHeight="1" hidden="1" outlineLevel="1">
      <c r="A32" s="152"/>
      <c r="B32" s="152"/>
      <c r="C32" s="152"/>
      <c r="D32" s="152"/>
      <c r="E32" s="152"/>
      <c r="F32" s="152"/>
      <c r="H32" s="156" t="s">
        <v>271</v>
      </c>
      <c r="I32" s="99">
        <v>0.0095</v>
      </c>
      <c r="J32" s="99">
        <v>0.0097</v>
      </c>
      <c r="K32" s="99">
        <v>0.0096</v>
      </c>
      <c r="L32" s="99">
        <v>0.01</v>
      </c>
    </row>
    <row r="33" spans="1:12" s="93" customFormat="1" ht="12.75" customHeight="1" hidden="1" outlineLevel="1">
      <c r="A33" s="152"/>
      <c r="B33" s="152"/>
      <c r="C33" s="152"/>
      <c r="D33" s="152"/>
      <c r="E33" s="152"/>
      <c r="F33" s="152"/>
      <c r="H33" s="156" t="s">
        <v>272</v>
      </c>
      <c r="I33" s="99">
        <v>0.0126</v>
      </c>
      <c r="J33" s="99">
        <v>0.0128</v>
      </c>
      <c r="K33" s="99">
        <v>0.0128</v>
      </c>
      <c r="L33" s="99">
        <v>0.0134</v>
      </c>
    </row>
    <row r="34" spans="1:12" s="93" customFormat="1" ht="12.75" customHeight="1">
      <c r="A34" s="229"/>
      <c r="B34" s="229"/>
      <c r="C34" s="92"/>
      <c r="D34" s="92"/>
      <c r="E34" s="92"/>
      <c r="F34" s="92"/>
      <c r="H34" s="230"/>
      <c r="I34" s="231"/>
      <c r="J34" s="231"/>
      <c r="K34" s="231"/>
      <c r="L34" s="231"/>
    </row>
    <row r="35" spans="1:12" s="93" customFormat="1" ht="12.75" customHeight="1" collapsed="1">
      <c r="A35" s="285">
        <v>2012</v>
      </c>
      <c r="B35" s="286"/>
      <c r="C35" s="286"/>
      <c r="D35" s="286"/>
      <c r="E35" s="286"/>
      <c r="F35" s="286"/>
      <c r="G35" s="286"/>
      <c r="H35" s="286"/>
      <c r="I35" s="286"/>
      <c r="J35" s="286"/>
      <c r="K35" s="286"/>
      <c r="L35" s="286"/>
    </row>
    <row r="36" spans="1:12" s="93" customFormat="1" ht="12.75" customHeight="1" hidden="1" outlineLevel="1">
      <c r="A36" s="284" t="s">
        <v>55</v>
      </c>
      <c r="B36" s="284"/>
      <c r="C36" s="99">
        <v>0.0503</v>
      </c>
      <c r="D36" s="99">
        <v>0.0495</v>
      </c>
      <c r="E36" s="99">
        <v>0.0502</v>
      </c>
      <c r="F36" s="99">
        <v>0.0501</v>
      </c>
      <c r="H36" s="156" t="s">
        <v>261</v>
      </c>
      <c r="I36" s="99">
        <v>0.0002</v>
      </c>
      <c r="J36" s="99">
        <v>0.0002</v>
      </c>
      <c r="K36" s="99">
        <v>0.0002</v>
      </c>
      <c r="L36" s="99">
        <v>0.0002</v>
      </c>
    </row>
    <row r="37" spans="1:12" s="93" customFormat="1" ht="12.75" customHeight="1" hidden="1" outlineLevel="1">
      <c r="A37" s="284" t="s">
        <v>52</v>
      </c>
      <c r="B37" s="284"/>
      <c r="C37" s="99">
        <v>0.0258</v>
      </c>
      <c r="D37" s="99">
        <v>0.0278</v>
      </c>
      <c r="E37" s="99">
        <v>0.0273</v>
      </c>
      <c r="F37" s="99">
        <v>0.0274</v>
      </c>
      <c r="H37" s="156" t="s">
        <v>262</v>
      </c>
      <c r="I37" s="99">
        <v>0.0005</v>
      </c>
      <c r="J37" s="99">
        <v>0.0005</v>
      </c>
      <c r="K37" s="99">
        <v>0.0003</v>
      </c>
      <c r="L37" s="99">
        <v>0.0003</v>
      </c>
    </row>
    <row r="38" spans="1:12" s="93" customFormat="1" ht="12.75" customHeight="1" hidden="1" outlineLevel="1">
      <c r="A38" s="284" t="s">
        <v>13</v>
      </c>
      <c r="B38" s="284"/>
      <c r="C38" s="99">
        <v>0.0197</v>
      </c>
      <c r="D38" s="99">
        <v>0.0197</v>
      </c>
      <c r="E38" s="99">
        <v>0.0197</v>
      </c>
      <c r="F38" s="99">
        <v>0.0197</v>
      </c>
      <c r="H38" s="156" t="s">
        <v>263</v>
      </c>
      <c r="I38" s="99">
        <v>0.001</v>
      </c>
      <c r="J38" s="99">
        <v>0.001</v>
      </c>
      <c r="K38" s="99">
        <v>0.0004</v>
      </c>
      <c r="L38" s="99">
        <v>0.0006</v>
      </c>
    </row>
    <row r="39" spans="1:12" s="93" customFormat="1" ht="12.75" customHeight="1" hidden="1" outlineLevel="1">
      <c r="A39" s="284" t="s">
        <v>254</v>
      </c>
      <c r="B39" s="284"/>
      <c r="C39" s="99">
        <v>0.0209</v>
      </c>
      <c r="D39" s="99">
        <v>0.021</v>
      </c>
      <c r="E39" s="99">
        <v>0.0208</v>
      </c>
      <c r="F39" s="99">
        <v>0.0208</v>
      </c>
      <c r="H39" s="156" t="s">
        <v>264</v>
      </c>
      <c r="I39" s="99">
        <v>0.0022</v>
      </c>
      <c r="J39" s="99">
        <v>0.002</v>
      </c>
      <c r="K39" s="99">
        <v>0.0013</v>
      </c>
      <c r="L39" s="99">
        <v>0.0013</v>
      </c>
    </row>
    <row r="40" spans="1:12" s="93" customFormat="1" ht="12.75" customHeight="1" hidden="1" outlineLevel="1">
      <c r="A40" s="284" t="s">
        <v>255</v>
      </c>
      <c r="B40" s="284"/>
      <c r="C40" s="99">
        <v>0.0278</v>
      </c>
      <c r="D40" s="99">
        <v>0.0278</v>
      </c>
      <c r="E40" s="99">
        <v>0.0276</v>
      </c>
      <c r="F40" s="99">
        <v>0.0277</v>
      </c>
      <c r="H40" s="156" t="s">
        <v>265</v>
      </c>
      <c r="I40" s="99">
        <v>0.0041</v>
      </c>
      <c r="J40" s="99">
        <v>0.0041</v>
      </c>
      <c r="K40" s="99">
        <v>0.0041</v>
      </c>
      <c r="L40" s="99">
        <v>0.0036</v>
      </c>
    </row>
    <row r="41" spans="1:12" s="93" customFormat="1" ht="12.75" customHeight="1" hidden="1" outlineLevel="1">
      <c r="A41" s="284" t="s">
        <v>256</v>
      </c>
      <c r="B41" s="284"/>
      <c r="C41" s="99">
        <v>0.0263</v>
      </c>
      <c r="D41" s="99">
        <v>0.0263</v>
      </c>
      <c r="E41" s="99">
        <v>0.0263</v>
      </c>
      <c r="F41" s="99">
        <v>0.0263</v>
      </c>
      <c r="H41" s="156" t="s">
        <v>266</v>
      </c>
      <c r="I41" s="99">
        <v>0.0113</v>
      </c>
      <c r="J41" s="99">
        <v>0.0113</v>
      </c>
      <c r="K41" s="99">
        <v>0.0113</v>
      </c>
      <c r="L41" s="99">
        <v>0.0113</v>
      </c>
    </row>
    <row r="42" spans="1:12" s="93" customFormat="1" ht="12.75" customHeight="1" hidden="1" outlineLevel="1">
      <c r="A42" s="284" t="s">
        <v>257</v>
      </c>
      <c r="B42" s="284"/>
      <c r="C42" s="99">
        <v>0.0281</v>
      </c>
      <c r="D42" s="99">
        <v>0.0281</v>
      </c>
      <c r="E42" s="99">
        <v>0.0281</v>
      </c>
      <c r="F42" s="99">
        <v>0.0281</v>
      </c>
      <c r="H42" s="156" t="s">
        <v>267</v>
      </c>
      <c r="I42" s="99">
        <v>0.0055</v>
      </c>
      <c r="J42" s="99">
        <v>0.0055</v>
      </c>
      <c r="K42" s="99">
        <v>0.0055</v>
      </c>
      <c r="L42" s="99">
        <v>0.0049</v>
      </c>
    </row>
    <row r="43" spans="1:12" s="93" customFormat="1" ht="12.75" customHeight="1" hidden="1" outlineLevel="1">
      <c r="A43" s="284" t="s">
        <v>258</v>
      </c>
      <c r="B43" s="284"/>
      <c r="C43" s="99">
        <v>0.0356</v>
      </c>
      <c r="D43" s="99">
        <v>0.0357</v>
      </c>
      <c r="E43" s="99">
        <v>0.0357</v>
      </c>
      <c r="F43" s="99">
        <v>0.0356</v>
      </c>
      <c r="H43" s="156" t="s">
        <v>268</v>
      </c>
      <c r="I43" s="99">
        <v>0.0008</v>
      </c>
      <c r="J43" s="99">
        <v>0.0008</v>
      </c>
      <c r="K43" s="99">
        <v>0.0008</v>
      </c>
      <c r="L43" s="99">
        <v>0.0008</v>
      </c>
    </row>
    <row r="44" spans="1:12" s="93" customFormat="1" ht="12.75" customHeight="1" hidden="1" outlineLevel="1">
      <c r="A44" s="284" t="s">
        <v>259</v>
      </c>
      <c r="B44" s="284"/>
      <c r="C44" s="99">
        <v>0.025</v>
      </c>
      <c r="D44" s="99">
        <v>0.025</v>
      </c>
      <c r="E44" s="99">
        <v>0.025</v>
      </c>
      <c r="F44" s="99">
        <v>0.025</v>
      </c>
      <c r="H44" s="156" t="s">
        <v>269</v>
      </c>
      <c r="I44" s="99">
        <v>0.0005</v>
      </c>
      <c r="J44" s="99">
        <v>0.0005</v>
      </c>
      <c r="K44" s="99">
        <v>0.0005</v>
      </c>
      <c r="L44" s="99">
        <v>0.0005</v>
      </c>
    </row>
    <row r="45" spans="1:12" s="93" customFormat="1" ht="12.75" customHeight="1" hidden="1" outlineLevel="1">
      <c r="A45" s="152"/>
      <c r="B45" s="152"/>
      <c r="C45" s="152"/>
      <c r="D45" s="152"/>
      <c r="E45" s="152"/>
      <c r="F45" s="152"/>
      <c r="H45" s="156" t="s">
        <v>270</v>
      </c>
      <c r="I45" s="99">
        <v>0.0091</v>
      </c>
      <c r="J45" s="99">
        <v>0.0088</v>
      </c>
      <c r="K45" s="99">
        <v>0.0078</v>
      </c>
      <c r="L45" s="99">
        <v>0.0064</v>
      </c>
    </row>
    <row r="46" spans="1:12" s="93" customFormat="1" ht="12.75" customHeight="1" hidden="1" outlineLevel="1">
      <c r="A46" s="152"/>
      <c r="B46" s="152"/>
      <c r="C46" s="152"/>
      <c r="D46" s="152"/>
      <c r="E46" s="152"/>
      <c r="F46" s="152"/>
      <c r="H46" s="156" t="s">
        <v>271</v>
      </c>
      <c r="I46" s="99">
        <v>0.014</v>
      </c>
      <c r="J46" s="99">
        <v>0.0131</v>
      </c>
      <c r="K46" s="99">
        <v>0.0116</v>
      </c>
      <c r="L46" s="99">
        <v>0.0099</v>
      </c>
    </row>
    <row r="47" spans="1:12" s="93" customFormat="1" ht="12.75" customHeight="1" hidden="1" outlineLevel="1">
      <c r="A47" s="152"/>
      <c r="B47" s="152"/>
      <c r="C47" s="152"/>
      <c r="D47" s="152"/>
      <c r="E47" s="152"/>
      <c r="F47" s="152"/>
      <c r="H47" s="156" t="s">
        <v>272</v>
      </c>
      <c r="I47" s="99">
        <v>0.0172</v>
      </c>
      <c r="J47" s="99">
        <v>0.0161</v>
      </c>
      <c r="K47" s="99">
        <v>0.0147</v>
      </c>
      <c r="L47" s="99">
        <v>0.0128</v>
      </c>
    </row>
    <row r="48" spans="1:12" s="93" customFormat="1" ht="12.75" customHeight="1">
      <c r="A48" s="287"/>
      <c r="B48" s="287"/>
      <c r="C48" s="287"/>
      <c r="D48" s="287"/>
      <c r="E48" s="287"/>
      <c r="F48" s="287"/>
      <c r="G48" s="287"/>
      <c r="H48" s="287"/>
      <c r="I48" s="287"/>
      <c r="J48" s="287"/>
      <c r="K48" s="287"/>
      <c r="L48" s="287"/>
    </row>
    <row r="49" spans="1:12" s="93" customFormat="1" ht="12.75" customHeight="1" collapsed="1">
      <c r="A49" s="285">
        <v>2011</v>
      </c>
      <c r="B49" s="286"/>
      <c r="C49" s="286"/>
      <c r="D49" s="286"/>
      <c r="E49" s="286"/>
      <c r="F49" s="286"/>
      <c r="G49" s="286"/>
      <c r="H49" s="286"/>
      <c r="I49" s="286"/>
      <c r="J49" s="286"/>
      <c r="K49" s="286"/>
      <c r="L49" s="286"/>
    </row>
    <row r="50" spans="1:12" s="93" customFormat="1" ht="12.75" customHeight="1" hidden="1" outlineLevel="1">
      <c r="A50" s="284" t="s">
        <v>55</v>
      </c>
      <c r="B50" s="284"/>
      <c r="C50" s="99">
        <v>0.056666666666666664</v>
      </c>
      <c r="D50" s="99">
        <v>0.0565625</v>
      </c>
      <c r="E50" s="99">
        <v>0.0565625</v>
      </c>
      <c r="F50" s="99">
        <v>0.05645833333333333</v>
      </c>
      <c r="H50" s="156" t="s">
        <v>261</v>
      </c>
      <c r="I50" s="99">
        <v>0.0005803571428571429</v>
      </c>
      <c r="J50" s="99">
        <v>0.0005803571428571429</v>
      </c>
      <c r="K50" s="99">
        <v>0.0005803571428571429</v>
      </c>
      <c r="L50" s="99">
        <v>0.00028846153846153843</v>
      </c>
    </row>
    <row r="51" spans="1:12" s="93" customFormat="1" ht="12.75" customHeight="1" hidden="1" outlineLevel="1">
      <c r="A51" s="284" t="s">
        <v>52</v>
      </c>
      <c r="B51" s="284"/>
      <c r="C51" s="99">
        <v>0.026915384615384615</v>
      </c>
      <c r="D51" s="99">
        <v>0.027973076923076927</v>
      </c>
      <c r="E51" s="99">
        <v>0.028253846153846154</v>
      </c>
      <c r="F51" s="99">
        <v>0.027865384615384618</v>
      </c>
      <c r="H51" s="156" t="s">
        <v>262</v>
      </c>
      <c r="I51" s="99">
        <v>0.0005942307692307693</v>
      </c>
      <c r="J51" s="99">
        <v>0.0005942307692307693</v>
      </c>
      <c r="K51" s="99">
        <v>0.0005788461538461539</v>
      </c>
      <c r="L51" s="99">
        <v>0.00078125</v>
      </c>
    </row>
    <row r="52" spans="1:12" s="93" customFormat="1" ht="12.75" customHeight="1" hidden="1" outlineLevel="1">
      <c r="A52" s="284" t="s">
        <v>13</v>
      </c>
      <c r="B52" s="284"/>
      <c r="C52" s="99">
        <v>0.02525</v>
      </c>
      <c r="D52" s="99">
        <v>0.02525</v>
      </c>
      <c r="E52" s="99">
        <v>0.02525</v>
      </c>
      <c r="F52" s="99">
        <v>0.02525</v>
      </c>
      <c r="H52" s="156" t="s">
        <v>263</v>
      </c>
      <c r="I52" s="99">
        <v>0.0009057692307692307</v>
      </c>
      <c r="J52" s="99">
        <v>0.0008480769230769231</v>
      </c>
      <c r="K52" s="99">
        <v>0.0007403846153846152</v>
      </c>
      <c r="L52" s="99">
        <v>0.0011104166666666667</v>
      </c>
    </row>
    <row r="53" spans="1:12" s="93" customFormat="1" ht="12.75" customHeight="1" hidden="1" outlineLevel="1">
      <c r="A53" s="284" t="s">
        <v>254</v>
      </c>
      <c r="B53" s="284"/>
      <c r="C53" s="99">
        <v>0.02546875</v>
      </c>
      <c r="D53" s="99">
        <v>0.02484375</v>
      </c>
      <c r="E53" s="99">
        <v>0.02484375</v>
      </c>
      <c r="F53" s="99">
        <v>0.02421875</v>
      </c>
      <c r="H53" s="156" t="s">
        <v>264</v>
      </c>
      <c r="I53" s="99">
        <v>0.0021769230769230767</v>
      </c>
      <c r="J53" s="99">
        <v>0.002207692307692307</v>
      </c>
      <c r="K53" s="99">
        <v>0.0018788461538461535</v>
      </c>
      <c r="L53" s="99">
        <v>0.002151923076923077</v>
      </c>
    </row>
    <row r="54" spans="1:12" s="93" customFormat="1" ht="12.75" customHeight="1" hidden="1" outlineLevel="1">
      <c r="A54" s="284" t="s">
        <v>255</v>
      </c>
      <c r="B54" s="284"/>
      <c r="C54" s="99">
        <v>0.030625</v>
      </c>
      <c r="D54" s="99">
        <v>0.030625</v>
      </c>
      <c r="E54" s="99">
        <v>0.030625</v>
      </c>
      <c r="F54" s="99">
        <v>0.030625</v>
      </c>
      <c r="H54" s="156" t="s">
        <v>265</v>
      </c>
      <c r="I54" s="99">
        <v>0.005</v>
      </c>
      <c r="J54" s="99">
        <v>0.005</v>
      </c>
      <c r="K54" s="99">
        <v>0.005</v>
      </c>
      <c r="L54" s="99">
        <v>0.0040625</v>
      </c>
    </row>
    <row r="55" spans="1:12" s="93" customFormat="1" ht="12.75" customHeight="1" hidden="1" outlineLevel="1">
      <c r="A55" s="284" t="s">
        <v>256</v>
      </c>
      <c r="B55" s="284"/>
      <c r="C55" s="99">
        <v>0.02666666666666667</v>
      </c>
      <c r="D55" s="99">
        <v>0.02666666666666667</v>
      </c>
      <c r="E55" s="99">
        <v>0.02666666666666667</v>
      </c>
      <c r="F55" s="99">
        <v>0.025833333333333333</v>
      </c>
      <c r="H55" s="156" t="s">
        <v>266</v>
      </c>
      <c r="I55" s="99">
        <v>0.012083333333333335</v>
      </c>
      <c r="J55" s="99">
        <v>0.012083333333333335</v>
      </c>
      <c r="K55" s="99">
        <v>0.012083333333333335</v>
      </c>
      <c r="L55" s="99">
        <v>0.012083333333333335</v>
      </c>
    </row>
    <row r="56" spans="1:12" s="93" customFormat="1" ht="12.75" customHeight="1" hidden="1" outlineLevel="1">
      <c r="A56" s="284" t="s">
        <v>257</v>
      </c>
      <c r="B56" s="284"/>
      <c r="C56" s="99">
        <v>0.03166666666666667</v>
      </c>
      <c r="D56" s="99">
        <v>0.03</v>
      </c>
      <c r="E56" s="99">
        <v>0.03</v>
      </c>
      <c r="F56" s="99">
        <v>0.029166666666666664</v>
      </c>
      <c r="H56" s="156" t="s">
        <v>267</v>
      </c>
      <c r="I56" s="99">
        <v>0.007916666666666667</v>
      </c>
      <c r="J56" s="99">
        <v>0.007916666666666667</v>
      </c>
      <c r="K56" s="99">
        <v>0.007916666666666667</v>
      </c>
      <c r="L56" s="99">
        <v>0.00625</v>
      </c>
    </row>
    <row r="57" spans="1:12" s="93" customFormat="1" ht="12.75" customHeight="1" hidden="1" outlineLevel="1">
      <c r="A57" s="284" t="s">
        <v>258</v>
      </c>
      <c r="B57" s="284"/>
      <c r="C57" s="99">
        <v>0.040999999999999995</v>
      </c>
      <c r="D57" s="99">
        <v>0.040999999999999995</v>
      </c>
      <c r="E57" s="99">
        <v>0.040999999999999995</v>
      </c>
      <c r="F57" s="99">
        <v>0.040999999999999995</v>
      </c>
      <c r="H57" s="156" t="s">
        <v>268</v>
      </c>
      <c r="I57" s="99">
        <v>0.00125</v>
      </c>
      <c r="J57" s="99">
        <v>0.00125</v>
      </c>
      <c r="K57" s="99">
        <v>0.00125</v>
      </c>
      <c r="L57" s="99">
        <v>0.00125</v>
      </c>
    </row>
    <row r="58" spans="1:12" s="93" customFormat="1" ht="12.75" customHeight="1" hidden="1" outlineLevel="1">
      <c r="A58" s="284" t="s">
        <v>259</v>
      </c>
      <c r="B58" s="284"/>
      <c r="C58" s="99">
        <v>0.025</v>
      </c>
      <c r="D58" s="99">
        <v>0.025</v>
      </c>
      <c r="E58" s="99">
        <v>0.025</v>
      </c>
      <c r="F58" s="99">
        <v>0.025</v>
      </c>
      <c r="H58" s="156" t="s">
        <v>269</v>
      </c>
      <c r="I58" s="99">
        <v>0.001</v>
      </c>
      <c r="J58" s="99">
        <v>0.001</v>
      </c>
      <c r="K58" s="99">
        <v>0.001</v>
      </c>
      <c r="L58" s="99">
        <v>0.00075</v>
      </c>
    </row>
    <row r="59" spans="1:12" s="93" customFormat="1" ht="12.75" customHeight="1" hidden="1" outlineLevel="1">
      <c r="A59" s="152"/>
      <c r="B59" s="152"/>
      <c r="C59" s="152"/>
      <c r="D59" s="152"/>
      <c r="E59" s="152"/>
      <c r="F59" s="152"/>
      <c r="H59" s="156" t="s">
        <v>270</v>
      </c>
      <c r="I59" s="99">
        <v>0.009642857142857144</v>
      </c>
      <c r="J59" s="99">
        <v>0.01044642857142857</v>
      </c>
      <c r="K59" s="99">
        <v>0.009821428571428573</v>
      </c>
      <c r="L59" s="99">
        <v>0.008482142857142856</v>
      </c>
    </row>
    <row r="60" spans="1:12" s="93" customFormat="1" ht="12.75" customHeight="1" hidden="1" outlineLevel="1">
      <c r="A60" s="152"/>
      <c r="B60" s="152"/>
      <c r="C60" s="152"/>
      <c r="D60" s="152"/>
      <c r="E60" s="152"/>
      <c r="F60" s="152"/>
      <c r="H60" s="156" t="s">
        <v>271</v>
      </c>
      <c r="I60" s="99">
        <v>0.013482142857142857</v>
      </c>
      <c r="J60" s="99">
        <v>0.014285714285714287</v>
      </c>
      <c r="K60" s="99">
        <v>0.013839285714285715</v>
      </c>
      <c r="L60" s="99">
        <v>0.012857142857142857</v>
      </c>
    </row>
    <row r="61" spans="1:12" s="93" customFormat="1" ht="12.75" customHeight="1" hidden="1" outlineLevel="1">
      <c r="A61" s="152"/>
      <c r="B61" s="152"/>
      <c r="C61" s="152"/>
      <c r="D61" s="152"/>
      <c r="E61" s="152"/>
      <c r="F61" s="152"/>
      <c r="H61" s="156" t="s">
        <v>272</v>
      </c>
      <c r="I61" s="99">
        <v>0.016339285714285716</v>
      </c>
      <c r="J61" s="99">
        <v>0.017142857142857147</v>
      </c>
      <c r="K61" s="99">
        <v>0.016696428571428574</v>
      </c>
      <c r="L61" s="99">
        <v>0.015446428571428573</v>
      </c>
    </row>
    <row r="62" spans="1:12" s="93" customFormat="1" ht="12.75" customHeight="1">
      <c r="A62" s="287"/>
      <c r="B62" s="287"/>
      <c r="C62" s="287"/>
      <c r="D62" s="287"/>
      <c r="E62" s="287"/>
      <c r="F62" s="287"/>
      <c r="G62" s="287"/>
      <c r="H62" s="287"/>
      <c r="I62" s="287"/>
      <c r="J62" s="287"/>
      <c r="K62" s="287"/>
      <c r="L62" s="287"/>
    </row>
    <row r="63" spans="1:12" s="93" customFormat="1" ht="12.75" customHeight="1" collapsed="1">
      <c r="A63" s="285">
        <v>2010</v>
      </c>
      <c r="B63" s="286"/>
      <c r="C63" s="286"/>
      <c r="D63" s="286"/>
      <c r="E63" s="286"/>
      <c r="F63" s="286"/>
      <c r="G63" s="286"/>
      <c r="H63" s="286"/>
      <c r="I63" s="286"/>
      <c r="J63" s="286"/>
      <c r="K63" s="286"/>
      <c r="L63" s="286"/>
    </row>
    <row r="64" spans="1:12" s="93" customFormat="1" ht="12.75" customHeight="1" hidden="1" outlineLevel="1">
      <c r="A64" s="284" t="s">
        <v>55</v>
      </c>
      <c r="B64" s="284"/>
      <c r="C64" s="99">
        <v>0.051442307692307704</v>
      </c>
      <c r="D64" s="99">
        <v>0.050673076923076925</v>
      </c>
      <c r="E64" s="99">
        <v>0.05105769230769231</v>
      </c>
      <c r="F64" s="99">
        <v>0.05105769230769231</v>
      </c>
      <c r="H64" s="156" t="s">
        <v>261</v>
      </c>
      <c r="I64" s="99">
        <v>0.0005803571428571429</v>
      </c>
      <c r="J64" s="99">
        <v>0.0005803571428571429</v>
      </c>
      <c r="K64" s="99">
        <v>0.0005803571428571429</v>
      </c>
      <c r="L64" s="99">
        <v>0.0005750000000000001</v>
      </c>
    </row>
    <row r="65" spans="1:12" s="93" customFormat="1" ht="12.75" customHeight="1" hidden="1" outlineLevel="1">
      <c r="A65" s="284" t="s">
        <v>52</v>
      </c>
      <c r="B65" s="284"/>
      <c r="C65" s="99">
        <v>0.027411538461538466</v>
      </c>
      <c r="D65" s="99">
        <v>0.027019230769230775</v>
      </c>
      <c r="E65" s="99">
        <v>0.026673076923076924</v>
      </c>
      <c r="F65" s="99">
        <v>0.026869230769230774</v>
      </c>
      <c r="H65" s="156" t="s">
        <v>262</v>
      </c>
      <c r="I65" s="99">
        <v>0.0011375</v>
      </c>
      <c r="J65" s="99">
        <v>0.0011375</v>
      </c>
      <c r="K65" s="99">
        <v>0.001075</v>
      </c>
      <c r="L65" s="99">
        <v>0.0011</v>
      </c>
    </row>
    <row r="66" spans="1:12" s="93" customFormat="1" ht="12.75" customHeight="1" hidden="1" outlineLevel="1">
      <c r="A66" s="284" t="s">
        <v>13</v>
      </c>
      <c r="B66" s="284"/>
      <c r="C66" s="99">
        <v>0.025833333333333333</v>
      </c>
      <c r="D66" s="99">
        <v>0.024583333333333332</v>
      </c>
      <c r="E66" s="99">
        <v>0.02435</v>
      </c>
      <c r="F66" s="99">
        <v>0.024466666666666664</v>
      </c>
      <c r="H66" s="156" t="s">
        <v>263</v>
      </c>
      <c r="I66" s="99">
        <v>0.0013522727272727271</v>
      </c>
      <c r="J66" s="99">
        <v>0.0014204545454545455</v>
      </c>
      <c r="K66" s="99">
        <v>0.0013999999999999998</v>
      </c>
      <c r="L66" s="99">
        <v>0.00135</v>
      </c>
    </row>
    <row r="67" spans="1:12" s="93" customFormat="1" ht="12.75" customHeight="1" hidden="1" outlineLevel="1">
      <c r="A67" s="284" t="s">
        <v>254</v>
      </c>
      <c r="B67" s="284"/>
      <c r="C67" s="99">
        <v>0.025555555555555554</v>
      </c>
      <c r="D67" s="99">
        <v>0.02472222222222222</v>
      </c>
      <c r="E67" s="99">
        <v>0.02472222222222222</v>
      </c>
      <c r="F67" s="99">
        <v>0.02472222222222222</v>
      </c>
      <c r="H67" s="156" t="s">
        <v>264</v>
      </c>
      <c r="I67" s="99">
        <v>0.0022749999999999997</v>
      </c>
      <c r="J67" s="99">
        <v>0.0022749999999999997</v>
      </c>
      <c r="K67" s="99">
        <v>0.0021999999999999997</v>
      </c>
      <c r="L67" s="99">
        <v>0.0020749999999999996</v>
      </c>
    </row>
    <row r="68" spans="1:12" s="93" customFormat="1" ht="12.75" customHeight="1" hidden="1" outlineLevel="1">
      <c r="A68" s="284" t="s">
        <v>255</v>
      </c>
      <c r="B68" s="284"/>
      <c r="C68" s="99">
        <v>0.030714285714285715</v>
      </c>
      <c r="D68" s="99">
        <v>0.02964285714285714</v>
      </c>
      <c r="E68" s="99">
        <v>0.02964285714285714</v>
      </c>
      <c r="F68" s="99">
        <v>0.02964285714285714</v>
      </c>
      <c r="H68" s="156" t="s">
        <v>265</v>
      </c>
      <c r="I68" s="99">
        <v>0.005</v>
      </c>
      <c r="J68" s="99">
        <v>0.005</v>
      </c>
      <c r="K68" s="99">
        <v>0.005</v>
      </c>
      <c r="L68" s="99">
        <v>0.005</v>
      </c>
    </row>
    <row r="69" spans="1:12" s="93" customFormat="1" ht="12.75" customHeight="1" hidden="1" outlineLevel="1">
      <c r="A69" s="284" t="s">
        <v>256</v>
      </c>
      <c r="B69" s="284"/>
      <c r="C69" s="99">
        <v>0.0275</v>
      </c>
      <c r="D69" s="99">
        <v>0.025833333333333333</v>
      </c>
      <c r="E69" s="99">
        <v>0.025625</v>
      </c>
      <c r="F69" s="99">
        <v>0.025625</v>
      </c>
      <c r="H69" s="156" t="s">
        <v>266</v>
      </c>
      <c r="I69" s="99">
        <v>0.012083333333333335</v>
      </c>
      <c r="J69" s="99">
        <v>0.012083333333333335</v>
      </c>
      <c r="K69" s="99">
        <v>0.012083333333333335</v>
      </c>
      <c r="L69" s="99">
        <v>0.012083333333333335</v>
      </c>
    </row>
    <row r="70" spans="1:12" s="93" customFormat="1" ht="12.75" customHeight="1" hidden="1" outlineLevel="1">
      <c r="A70" s="284" t="s">
        <v>257</v>
      </c>
      <c r="B70" s="284"/>
      <c r="C70" s="99">
        <v>0.02875</v>
      </c>
      <c r="D70" s="99">
        <v>0.0275</v>
      </c>
      <c r="E70" s="99">
        <v>0.0275</v>
      </c>
      <c r="F70" s="99">
        <v>0.0275</v>
      </c>
      <c r="H70" s="156" t="s">
        <v>267</v>
      </c>
      <c r="I70" s="99">
        <v>0.00875</v>
      </c>
      <c r="J70" s="99">
        <v>0.00875</v>
      </c>
      <c r="K70" s="99">
        <v>0.00875</v>
      </c>
      <c r="L70" s="99">
        <v>0.00875</v>
      </c>
    </row>
    <row r="71" spans="1:12" s="93" customFormat="1" ht="12.75" customHeight="1" hidden="1" outlineLevel="1">
      <c r="A71" s="284" t="s">
        <v>258</v>
      </c>
      <c r="B71" s="284"/>
      <c r="C71" s="99">
        <v>0.039375</v>
      </c>
      <c r="D71" s="99">
        <v>0.038125</v>
      </c>
      <c r="E71" s="99">
        <v>0.038125</v>
      </c>
      <c r="F71" s="99">
        <v>0.038125</v>
      </c>
      <c r="H71" s="156" t="s">
        <v>268</v>
      </c>
      <c r="I71" s="99">
        <v>0.00125</v>
      </c>
      <c r="J71" s="99">
        <v>0.00125</v>
      </c>
      <c r="K71" s="99">
        <v>0.00125</v>
      </c>
      <c r="L71" s="99">
        <v>0.00125</v>
      </c>
    </row>
    <row r="72" spans="1:12" s="93" customFormat="1" ht="12.75" customHeight="1" hidden="1" outlineLevel="1">
      <c r="A72" s="284" t="s">
        <v>259</v>
      </c>
      <c r="B72" s="284"/>
      <c r="C72" s="99">
        <v>0.0335</v>
      </c>
      <c r="D72" s="99">
        <v>0.031625</v>
      </c>
      <c r="E72" s="99">
        <v>0.031625</v>
      </c>
      <c r="F72" s="99">
        <v>0.031625</v>
      </c>
      <c r="H72" s="156" t="s">
        <v>269</v>
      </c>
      <c r="I72" s="99">
        <v>0.00125</v>
      </c>
      <c r="J72" s="99">
        <v>0.00125</v>
      </c>
      <c r="K72" s="99">
        <v>0.00125</v>
      </c>
      <c r="L72" s="99">
        <v>0.00125</v>
      </c>
    </row>
    <row r="73" spans="1:12" s="93" customFormat="1" ht="12.75" customHeight="1" hidden="1" outlineLevel="1">
      <c r="A73" s="152"/>
      <c r="B73" s="152"/>
      <c r="C73" s="152"/>
      <c r="D73" s="152"/>
      <c r="E73" s="152"/>
      <c r="F73" s="152"/>
      <c r="H73" s="156" t="s">
        <v>270</v>
      </c>
      <c r="I73" s="99">
        <v>0.010104166666666668</v>
      </c>
      <c r="J73" s="99">
        <v>0.010625</v>
      </c>
      <c r="K73" s="99">
        <v>0.01</v>
      </c>
      <c r="L73" s="99">
        <v>0.010104166666666666</v>
      </c>
    </row>
    <row r="74" spans="1:12" s="93" customFormat="1" ht="12.75" customHeight="1" hidden="1" outlineLevel="1">
      <c r="A74" s="152"/>
      <c r="B74" s="152"/>
      <c r="C74" s="152"/>
      <c r="D74" s="152"/>
      <c r="E74" s="152"/>
      <c r="F74" s="152"/>
      <c r="H74" s="156" t="s">
        <v>271</v>
      </c>
      <c r="I74" s="99">
        <v>0.014895833333333332</v>
      </c>
      <c r="J74" s="99">
        <v>0.014895833333333336</v>
      </c>
      <c r="K74" s="99">
        <v>0.0140625</v>
      </c>
      <c r="L74" s="99">
        <v>0.013958333333333331</v>
      </c>
    </row>
    <row r="75" spans="1:12" s="93" customFormat="1" ht="12.75" customHeight="1" hidden="1" outlineLevel="1">
      <c r="A75" s="152"/>
      <c r="B75" s="152"/>
      <c r="C75" s="152"/>
      <c r="D75" s="152"/>
      <c r="E75" s="152"/>
      <c r="F75" s="152"/>
      <c r="H75" s="156" t="s">
        <v>272</v>
      </c>
      <c r="I75" s="99">
        <v>0.0184375</v>
      </c>
      <c r="J75" s="99">
        <v>0.018020833333333337</v>
      </c>
      <c r="K75" s="99">
        <v>0.017395833333333336</v>
      </c>
      <c r="L75" s="99">
        <v>0.016979166666666667</v>
      </c>
    </row>
    <row r="76" spans="1:12" s="93" customFormat="1" ht="12.75" customHeight="1">
      <c r="A76" s="287"/>
      <c r="B76" s="287"/>
      <c r="C76" s="287"/>
      <c r="D76" s="287"/>
      <c r="E76" s="287"/>
      <c r="F76" s="287"/>
      <c r="G76" s="287"/>
      <c r="H76" s="287"/>
      <c r="I76" s="287"/>
      <c r="J76" s="287"/>
      <c r="K76" s="287"/>
      <c r="L76" s="287"/>
    </row>
    <row r="77" spans="1:12" s="93" customFormat="1" ht="12.75" customHeight="1" collapsed="1">
      <c r="A77" s="286" t="s">
        <v>313</v>
      </c>
      <c r="B77" s="286"/>
      <c r="C77" s="286"/>
      <c r="D77" s="286"/>
      <c r="E77" s="286"/>
      <c r="F77" s="286"/>
      <c r="G77" s="286"/>
      <c r="H77" s="286"/>
      <c r="I77" s="286"/>
      <c r="J77" s="286"/>
      <c r="K77" s="286"/>
      <c r="L77" s="286"/>
    </row>
    <row r="78" spans="1:12" s="93" customFormat="1" ht="12.75" customHeight="1" hidden="1" outlineLevel="1">
      <c r="A78" s="284" t="s">
        <v>55</v>
      </c>
      <c r="B78" s="284"/>
      <c r="C78" s="99">
        <v>0.05704545454545455</v>
      </c>
      <c r="D78" s="99">
        <v>0.053863636363636364</v>
      </c>
      <c r="E78" s="99">
        <v>0.053863636363636364</v>
      </c>
      <c r="F78" s="99">
        <v>0.05420454545454545</v>
      </c>
      <c r="H78" s="156" t="s">
        <v>261</v>
      </c>
      <c r="I78" s="99">
        <v>0.0008928571428571429</v>
      </c>
      <c r="J78" s="99">
        <v>0.0005803571428571429</v>
      </c>
      <c r="K78" s="99">
        <v>0.0005803571428571429</v>
      </c>
      <c r="L78" s="99">
        <v>0.0005803571428571429</v>
      </c>
    </row>
    <row r="79" spans="1:12" s="93" customFormat="1" ht="12.75" customHeight="1" hidden="1" outlineLevel="1">
      <c r="A79" s="284" t="s">
        <v>52</v>
      </c>
      <c r="B79" s="284"/>
      <c r="C79" s="99">
        <v>0.03239999999999999</v>
      </c>
      <c r="D79" s="99">
        <v>0.028567857142857152</v>
      </c>
      <c r="E79" s="99">
        <v>0.027678571428571434</v>
      </c>
      <c r="F79" s="99">
        <v>0.027385714285714284</v>
      </c>
      <c r="H79" s="156" t="s">
        <v>262</v>
      </c>
      <c r="I79" s="99">
        <v>0.0015384615384615387</v>
      </c>
      <c r="J79" s="99">
        <v>0.0010576923076923077</v>
      </c>
      <c r="K79" s="99">
        <v>0.0010576923076923077</v>
      </c>
      <c r="L79" s="99">
        <v>0.0008461538461538461</v>
      </c>
    </row>
    <row r="80" spans="1:12" s="93" customFormat="1" ht="12.75" customHeight="1" hidden="1" outlineLevel="1">
      <c r="A80" s="284" t="s">
        <v>13</v>
      </c>
      <c r="B80" s="284"/>
      <c r="C80" s="99">
        <v>0.0305</v>
      </c>
      <c r="D80" s="99">
        <v>0.026000000000000002</v>
      </c>
      <c r="E80" s="99">
        <v>0.026000000000000002</v>
      </c>
      <c r="F80" s="99">
        <v>0.026000000000000002</v>
      </c>
      <c r="H80" s="156" t="s">
        <v>263</v>
      </c>
      <c r="I80" s="99">
        <v>0.0017888461538461543</v>
      </c>
      <c r="J80" s="99">
        <v>0.0011538461538461537</v>
      </c>
      <c r="K80" s="99">
        <v>0.0011538461538461537</v>
      </c>
      <c r="L80" s="99">
        <v>0.0009807692307692308</v>
      </c>
    </row>
    <row r="81" spans="1:12" s="93" customFormat="1" ht="12.75" customHeight="1" hidden="1" outlineLevel="1">
      <c r="A81" s="284" t="s">
        <v>254</v>
      </c>
      <c r="B81" s="284"/>
      <c r="C81" s="99">
        <v>0.027777777777777776</v>
      </c>
      <c r="D81" s="99">
        <v>0.02472222222222222</v>
      </c>
      <c r="E81" s="99">
        <v>0.02472222222222222</v>
      </c>
      <c r="F81" s="99">
        <v>0.02472222222222222</v>
      </c>
      <c r="H81" s="156" t="s">
        <v>264</v>
      </c>
      <c r="I81" s="99">
        <v>0.0031538461538461546</v>
      </c>
      <c r="J81" s="99">
        <v>0.0015576923076923077</v>
      </c>
      <c r="K81" s="99">
        <v>0.0015576923076923077</v>
      </c>
      <c r="L81" s="99">
        <v>0.0015192307692307692</v>
      </c>
    </row>
    <row r="82" spans="1:12" s="93" customFormat="1" ht="12.75" customHeight="1" hidden="1" outlineLevel="1">
      <c r="A82" s="284" t="s">
        <v>255</v>
      </c>
      <c r="B82" s="284"/>
      <c r="C82" s="99">
        <v>0.03321428571428572</v>
      </c>
      <c r="D82" s="99">
        <v>0.02964285714285714</v>
      </c>
      <c r="E82" s="99">
        <v>0.02964285714285714</v>
      </c>
      <c r="F82" s="99">
        <v>0.02964285714285714</v>
      </c>
      <c r="H82" s="156" t="s">
        <v>265</v>
      </c>
      <c r="I82" s="99">
        <v>0.0090625</v>
      </c>
      <c r="J82" s="99">
        <v>0.006875</v>
      </c>
      <c r="K82" s="99">
        <v>0.0065625</v>
      </c>
      <c r="L82" s="99">
        <v>0.005</v>
      </c>
    </row>
    <row r="83" spans="1:12" s="93" customFormat="1" ht="12.75" customHeight="1" hidden="1" outlineLevel="1">
      <c r="A83" s="284" t="s">
        <v>256</v>
      </c>
      <c r="B83" s="284"/>
      <c r="C83" s="99">
        <v>0.029375</v>
      </c>
      <c r="D83" s="99">
        <v>0.025625</v>
      </c>
      <c r="E83" s="99">
        <v>0.025625</v>
      </c>
      <c r="F83" s="99">
        <v>0.025625</v>
      </c>
      <c r="H83" s="156" t="s">
        <v>266</v>
      </c>
      <c r="I83" s="99">
        <v>0.0103125</v>
      </c>
      <c r="J83" s="99">
        <v>0.0090625</v>
      </c>
      <c r="K83" s="99">
        <v>0.0090625</v>
      </c>
      <c r="L83" s="99">
        <v>0.0090625</v>
      </c>
    </row>
    <row r="84" spans="1:12" s="93" customFormat="1" ht="12.75" customHeight="1" hidden="1" outlineLevel="1">
      <c r="A84" s="284" t="s">
        <v>257</v>
      </c>
      <c r="B84" s="284"/>
      <c r="C84" s="99">
        <v>0.0323</v>
      </c>
      <c r="D84" s="99">
        <v>0.0283</v>
      </c>
      <c r="E84" s="99">
        <v>0.0283</v>
      </c>
      <c r="F84" s="99">
        <v>0.0283</v>
      </c>
      <c r="H84" s="156" t="s">
        <v>267</v>
      </c>
      <c r="I84" s="99">
        <v>0.0078125</v>
      </c>
      <c r="J84" s="99">
        <v>0.006875</v>
      </c>
      <c r="K84" s="99">
        <v>0.006875</v>
      </c>
      <c r="L84" s="99">
        <v>0.0065625</v>
      </c>
    </row>
    <row r="85" spans="1:12" s="93" customFormat="1" ht="12.75" customHeight="1" hidden="1" outlineLevel="1">
      <c r="A85" s="284" t="s">
        <v>258</v>
      </c>
      <c r="B85" s="284"/>
      <c r="C85" s="99">
        <v>0.03501666666666667</v>
      </c>
      <c r="D85" s="99">
        <v>0.032183333333333335</v>
      </c>
      <c r="E85" s="99">
        <v>0.03215</v>
      </c>
      <c r="F85" s="99">
        <v>0.03264333333333334</v>
      </c>
      <c r="H85" s="156" t="s">
        <v>268</v>
      </c>
      <c r="I85" s="99">
        <v>0.0020833333333333333</v>
      </c>
      <c r="J85" s="99">
        <v>0.00125</v>
      </c>
      <c r="K85" s="99">
        <v>0.00125</v>
      </c>
      <c r="L85" s="99">
        <v>0.00125</v>
      </c>
    </row>
    <row r="86" spans="1:12" s="93" customFormat="1" ht="12.75" customHeight="1" hidden="1" outlineLevel="1">
      <c r="A86" s="284" t="s">
        <v>259</v>
      </c>
      <c r="B86" s="284"/>
      <c r="C86" s="99">
        <v>0.0335</v>
      </c>
      <c r="D86" s="99">
        <v>0.031625</v>
      </c>
      <c r="E86" s="99">
        <v>0.031625</v>
      </c>
      <c r="F86" s="99">
        <v>0.031625</v>
      </c>
      <c r="H86" s="156" t="s">
        <v>269</v>
      </c>
      <c r="I86" s="99">
        <v>0.0015</v>
      </c>
      <c r="J86" s="99">
        <v>0.001</v>
      </c>
      <c r="K86" s="99">
        <v>0.001</v>
      </c>
      <c r="L86" s="99">
        <v>0.001</v>
      </c>
    </row>
    <row r="87" spans="1:12" s="93" customFormat="1" ht="12.75" customHeight="1" hidden="1" outlineLevel="1">
      <c r="A87" s="152"/>
      <c r="B87" s="152"/>
      <c r="C87" s="152"/>
      <c r="D87" s="152"/>
      <c r="E87" s="152"/>
      <c r="F87" s="152"/>
      <c r="H87" s="156" t="s">
        <v>270</v>
      </c>
      <c r="I87" s="99">
        <v>0.012410714285714285</v>
      </c>
      <c r="J87" s="99">
        <v>0.011160714285714286</v>
      </c>
      <c r="K87" s="99">
        <v>0.012142857142857141</v>
      </c>
      <c r="L87" s="99">
        <v>0.01107142857142857</v>
      </c>
    </row>
    <row r="88" spans="1:12" s="93" customFormat="1" ht="12.75" customHeight="1" hidden="1" outlineLevel="1">
      <c r="A88" s="152"/>
      <c r="B88" s="152"/>
      <c r="C88" s="152"/>
      <c r="D88" s="152"/>
      <c r="E88" s="152"/>
      <c r="F88" s="152"/>
      <c r="H88" s="156" t="s">
        <v>271</v>
      </c>
      <c r="I88" s="99">
        <v>0.015</v>
      </c>
      <c r="J88" s="99">
        <v>0.014464285714285713</v>
      </c>
      <c r="K88" s="99">
        <v>0.015892857142857143</v>
      </c>
      <c r="L88" s="99">
        <v>0.014553571428571428</v>
      </c>
    </row>
    <row r="89" spans="1:12" s="93" customFormat="1" ht="12.75" customHeight="1" hidden="1" outlineLevel="1">
      <c r="A89" s="152"/>
      <c r="B89" s="152"/>
      <c r="C89" s="152"/>
      <c r="D89" s="152"/>
      <c r="E89" s="152"/>
      <c r="F89" s="152"/>
      <c r="H89" s="156" t="s">
        <v>272</v>
      </c>
      <c r="I89" s="99">
        <v>0.016964285714285716</v>
      </c>
      <c r="J89" s="99">
        <v>0.01678571428571429</v>
      </c>
      <c r="K89" s="99">
        <v>0.01830357142857143</v>
      </c>
      <c r="L89" s="99">
        <v>0.017410714285714286</v>
      </c>
    </row>
    <row r="90" spans="1:12" s="93" customFormat="1" ht="12.75" customHeight="1">
      <c r="A90" s="287"/>
      <c r="B90" s="287"/>
      <c r="C90" s="287"/>
      <c r="D90" s="287"/>
      <c r="E90" s="287"/>
      <c r="F90" s="287"/>
      <c r="G90" s="287"/>
      <c r="H90" s="287"/>
      <c r="I90" s="287"/>
      <c r="J90" s="287"/>
      <c r="K90" s="287"/>
      <c r="L90" s="287"/>
    </row>
    <row r="91" spans="1:12" s="93" customFormat="1" ht="12.75" customHeight="1" collapsed="1">
      <c r="A91" s="285">
        <v>2008</v>
      </c>
      <c r="B91" s="286"/>
      <c r="C91" s="286"/>
      <c r="D91" s="286"/>
      <c r="E91" s="286"/>
      <c r="F91" s="286"/>
      <c r="G91" s="286"/>
      <c r="H91" s="286"/>
      <c r="I91" s="286"/>
      <c r="J91" s="286"/>
      <c r="K91" s="286"/>
      <c r="L91" s="286"/>
    </row>
    <row r="92" spans="1:12" s="93" customFormat="1" ht="12.75" customHeight="1" hidden="1" outlineLevel="1">
      <c r="A92" s="284" t="s">
        <v>55</v>
      </c>
      <c r="B92" s="284"/>
      <c r="C92" s="99">
        <v>0.059318181818181825</v>
      </c>
      <c r="D92" s="99">
        <v>0.05954545454545455</v>
      </c>
      <c r="E92" s="99">
        <v>0.05977272727272728</v>
      </c>
      <c r="F92" s="99">
        <v>0.060454545454545455</v>
      </c>
      <c r="H92" s="156" t="s">
        <v>261</v>
      </c>
      <c r="I92" s="99">
        <v>0.0040384615384615385</v>
      </c>
      <c r="J92" s="99">
        <v>0.003942307692307693</v>
      </c>
      <c r="K92" s="99">
        <v>0.004326923076923077</v>
      </c>
      <c r="L92" s="99">
        <v>0.0038461538461538464</v>
      </c>
    </row>
    <row r="93" spans="1:12" s="93" customFormat="1" ht="12.75" customHeight="1" hidden="1" outlineLevel="1">
      <c r="A93" s="284" t="s">
        <v>52</v>
      </c>
      <c r="B93" s="284"/>
      <c r="C93" s="99">
        <v>0.03986428571428572</v>
      </c>
      <c r="D93" s="99">
        <v>0.0402</v>
      </c>
      <c r="E93" s="99">
        <v>0.040196428571428564</v>
      </c>
      <c r="F93" s="99">
        <v>0.03863928571428571</v>
      </c>
      <c r="H93" s="156" t="s">
        <v>262</v>
      </c>
      <c r="I93" s="99">
        <v>0.017661538461538458</v>
      </c>
      <c r="J93" s="99">
        <v>0.0188</v>
      </c>
      <c r="K93" s="99">
        <v>0.018069230769230768</v>
      </c>
      <c r="L93" s="99">
        <v>0.018346153846153845</v>
      </c>
    </row>
    <row r="94" spans="1:12" s="93" customFormat="1" ht="12.75" customHeight="1" hidden="1" outlineLevel="1">
      <c r="A94" s="284" t="s">
        <v>13</v>
      </c>
      <c r="B94" s="284"/>
      <c r="C94" s="99">
        <v>0.0315</v>
      </c>
      <c r="D94" s="99">
        <v>0.031</v>
      </c>
      <c r="E94" s="99">
        <v>0.0315</v>
      </c>
      <c r="F94" s="99">
        <v>0.0325</v>
      </c>
      <c r="H94" s="156" t="s">
        <v>263</v>
      </c>
      <c r="I94" s="99">
        <v>0.018419230769230768</v>
      </c>
      <c r="J94" s="99">
        <v>0.019453846153846155</v>
      </c>
      <c r="K94" s="99">
        <v>0.019707692307692308</v>
      </c>
      <c r="L94" s="99">
        <v>0.01972307692307692</v>
      </c>
    </row>
    <row r="95" spans="1:12" s="93" customFormat="1" ht="12.75" customHeight="1" hidden="1" outlineLevel="1">
      <c r="A95" s="284" t="s">
        <v>254</v>
      </c>
      <c r="B95" s="284"/>
      <c r="C95" s="99">
        <v>0.029390000000000006</v>
      </c>
      <c r="D95" s="99">
        <v>0.029500000000000005</v>
      </c>
      <c r="E95" s="99">
        <v>0.02975</v>
      </c>
      <c r="F95" s="99">
        <v>0.030999999999999993</v>
      </c>
      <c r="H95" s="156" t="s">
        <v>264</v>
      </c>
      <c r="I95" s="99">
        <v>0.01914583333333333</v>
      </c>
      <c r="J95" s="99">
        <v>0.020466666666666664</v>
      </c>
      <c r="K95" s="99">
        <v>0.021966666666666666</v>
      </c>
      <c r="L95" s="99">
        <v>0.02135833333333333</v>
      </c>
    </row>
    <row r="96" spans="1:12" s="93" customFormat="1" ht="12.75" customHeight="1" hidden="1" outlineLevel="1">
      <c r="A96" s="284" t="s">
        <v>255</v>
      </c>
      <c r="B96" s="284"/>
      <c r="C96" s="99">
        <v>0.03535714285714286</v>
      </c>
      <c r="D96" s="99">
        <v>0.03535714285714286</v>
      </c>
      <c r="E96" s="99">
        <v>0.03571428571428571</v>
      </c>
      <c r="F96" s="99">
        <v>0.03678571428571429</v>
      </c>
      <c r="H96" s="156" t="s">
        <v>265</v>
      </c>
      <c r="I96" s="99">
        <v>0.010625</v>
      </c>
      <c r="J96" s="99">
        <v>0.010625</v>
      </c>
      <c r="K96" s="99">
        <v>0.01125</v>
      </c>
      <c r="L96" s="99">
        <v>0.0121875</v>
      </c>
    </row>
    <row r="97" spans="1:12" s="93" customFormat="1" ht="12.75" customHeight="1" hidden="1" outlineLevel="1">
      <c r="A97" s="284" t="s">
        <v>256</v>
      </c>
      <c r="B97" s="284"/>
      <c r="C97" s="99">
        <v>0.031875</v>
      </c>
      <c r="D97" s="99">
        <v>0.031875</v>
      </c>
      <c r="E97" s="99">
        <v>0.0325</v>
      </c>
      <c r="F97" s="99">
        <v>0.03375</v>
      </c>
      <c r="H97" s="156" t="s">
        <v>266</v>
      </c>
      <c r="I97" s="99">
        <v>0.009375</v>
      </c>
      <c r="J97" s="99">
        <v>0.009375</v>
      </c>
      <c r="K97" s="99">
        <v>0.010625</v>
      </c>
      <c r="L97" s="99">
        <v>0.0121875</v>
      </c>
    </row>
    <row r="98" spans="1:12" s="93" customFormat="1" ht="12.75" customHeight="1" hidden="1" outlineLevel="1">
      <c r="A98" s="284" t="s">
        <v>257</v>
      </c>
      <c r="B98" s="284"/>
      <c r="C98" s="99">
        <v>0.03358333333333333</v>
      </c>
      <c r="D98" s="99">
        <v>0.03358333333333333</v>
      </c>
      <c r="E98" s="99">
        <v>0.034</v>
      </c>
      <c r="F98" s="99">
        <v>0.034833333333333334</v>
      </c>
      <c r="H98" s="156" t="s">
        <v>267</v>
      </c>
      <c r="I98" s="99">
        <v>0.008125</v>
      </c>
      <c r="J98" s="99">
        <v>0.008125</v>
      </c>
      <c r="K98" s="99">
        <v>0.00875</v>
      </c>
      <c r="L98" s="99">
        <v>0.0096875</v>
      </c>
    </row>
    <row r="99" spans="1:12" s="93" customFormat="1" ht="12.75" customHeight="1" hidden="1" outlineLevel="1">
      <c r="A99" s="284" t="s">
        <v>258</v>
      </c>
      <c r="B99" s="284"/>
      <c r="C99" s="99">
        <v>0.0413</v>
      </c>
      <c r="D99" s="99">
        <v>0.0413</v>
      </c>
      <c r="E99" s="99">
        <v>0.041800000000000004</v>
      </c>
      <c r="F99" s="99">
        <v>0.042300000000000004</v>
      </c>
      <c r="H99" s="156" t="s">
        <v>268</v>
      </c>
      <c r="I99" s="99">
        <v>0.0025</v>
      </c>
      <c r="J99" s="99">
        <v>0.0025</v>
      </c>
      <c r="K99" s="99">
        <v>0.0033333333333333335</v>
      </c>
      <c r="L99" s="99">
        <v>0.0020833333333333333</v>
      </c>
    </row>
    <row r="100" spans="1:12" s="93" customFormat="1" ht="12.75" customHeight="1" hidden="1" outlineLevel="1">
      <c r="A100" s="284" t="s">
        <v>259</v>
      </c>
      <c r="B100" s="284"/>
      <c r="C100" s="99">
        <v>0.02725</v>
      </c>
      <c r="D100" s="99">
        <v>0.02725</v>
      </c>
      <c r="E100" s="99">
        <v>0.027875</v>
      </c>
      <c r="F100" s="99">
        <v>0.027875</v>
      </c>
      <c r="H100" s="156" t="s">
        <v>269</v>
      </c>
      <c r="I100" s="99">
        <v>0.002</v>
      </c>
      <c r="J100" s="99">
        <v>0.002</v>
      </c>
      <c r="K100" s="99">
        <v>0.0025</v>
      </c>
      <c r="L100" s="99">
        <v>0.0032500000000000003</v>
      </c>
    </row>
    <row r="101" spans="1:12" ht="12.75" customHeight="1" hidden="1" outlineLevel="1">
      <c r="A101" s="287"/>
      <c r="B101" s="287"/>
      <c r="C101" s="155"/>
      <c r="D101" s="155"/>
      <c r="E101" s="155"/>
      <c r="F101" s="155"/>
      <c r="H101" s="156" t="s">
        <v>270</v>
      </c>
      <c r="I101" s="99">
        <v>0.020267857142857143</v>
      </c>
      <c r="J101" s="99">
        <v>0.019285714285714288</v>
      </c>
      <c r="K101" s="99">
        <v>0.025357142857142856</v>
      </c>
      <c r="L101" s="99">
        <v>0.020964285714285713</v>
      </c>
    </row>
    <row r="102" spans="1:12" s="76" customFormat="1" ht="12.75" customHeight="1" hidden="1" outlineLevel="1">
      <c r="A102" s="287"/>
      <c r="B102" s="287"/>
      <c r="C102" s="155"/>
      <c r="D102" s="155"/>
      <c r="E102" s="155"/>
      <c r="F102" s="155"/>
      <c r="H102" s="156" t="s">
        <v>271</v>
      </c>
      <c r="I102" s="99">
        <v>0.02142857142857143</v>
      </c>
      <c r="J102" s="99">
        <v>0.020803571428571428</v>
      </c>
      <c r="K102" s="99">
        <v>0.02625</v>
      </c>
      <c r="L102" s="99">
        <v>0.02214285714285714</v>
      </c>
    </row>
    <row r="103" spans="1:12" s="100" customFormat="1" ht="12.75" customHeight="1" hidden="1" outlineLevel="1">
      <c r="A103" s="287"/>
      <c r="B103" s="287"/>
      <c r="C103" s="155"/>
      <c r="D103" s="155"/>
      <c r="E103" s="155"/>
      <c r="F103" s="155"/>
      <c r="H103" s="156" t="s">
        <v>272</v>
      </c>
      <c r="I103" s="99">
        <v>0.022767857142857142</v>
      </c>
      <c r="J103" s="99">
        <v>0.022410714285714287</v>
      </c>
      <c r="K103" s="99">
        <v>0.026785714285714284</v>
      </c>
      <c r="L103" s="99">
        <v>0.02357142857142857</v>
      </c>
    </row>
    <row r="104" spans="1:12" s="84" customFormat="1" ht="12.75" customHeight="1">
      <c r="A104" s="287"/>
      <c r="B104" s="287"/>
      <c r="C104" s="287"/>
      <c r="D104" s="287"/>
      <c r="E104" s="287"/>
      <c r="F104" s="287"/>
      <c r="G104" s="287"/>
      <c r="H104" s="287"/>
      <c r="I104" s="287"/>
      <c r="J104" s="287"/>
      <c r="K104" s="287"/>
      <c r="L104" s="287"/>
    </row>
    <row r="105" spans="1:12" s="84" customFormat="1" ht="12.75" customHeight="1" collapsed="1">
      <c r="A105" s="291">
        <v>2007</v>
      </c>
      <c r="B105" s="288"/>
      <c r="C105" s="288"/>
      <c r="D105" s="288"/>
      <c r="E105" s="288"/>
      <c r="F105" s="288"/>
      <c r="G105" s="288"/>
      <c r="H105" s="288"/>
      <c r="I105" s="288"/>
      <c r="J105" s="288"/>
      <c r="K105" s="288"/>
      <c r="L105" s="288"/>
    </row>
    <row r="106" spans="1:12" s="84" customFormat="1" ht="12.75" customHeight="1" hidden="1" outlineLevel="1">
      <c r="A106" s="284" t="s">
        <v>55</v>
      </c>
      <c r="B106" s="284"/>
      <c r="C106" s="158">
        <v>0.06135416666666666</v>
      </c>
      <c r="D106" s="158">
        <v>0.0618125</v>
      </c>
      <c r="E106" s="158">
        <v>0.06472916666666666</v>
      </c>
      <c r="F106" s="158">
        <v>0.0649375</v>
      </c>
      <c r="G106" s="153"/>
      <c r="H106" s="156" t="s">
        <v>261</v>
      </c>
      <c r="I106" s="158">
        <v>0.0013461538461538463</v>
      </c>
      <c r="J106" s="158">
        <v>0.0015384615384615387</v>
      </c>
      <c r="K106" s="158">
        <v>0.003076923076923077</v>
      </c>
      <c r="L106" s="158">
        <v>0.0031730769230769234</v>
      </c>
    </row>
    <row r="107" spans="1:12" s="84" customFormat="1" ht="12.75" customHeight="1" hidden="1" outlineLevel="1">
      <c r="A107" s="284" t="s">
        <v>52</v>
      </c>
      <c r="B107" s="284"/>
      <c r="C107" s="158">
        <v>0.03916785714285715</v>
      </c>
      <c r="D107" s="158">
        <v>0.04019285714285714</v>
      </c>
      <c r="E107" s="158">
        <v>0.041478571428571434</v>
      </c>
      <c r="F107" s="158">
        <v>0.044432142857142864</v>
      </c>
      <c r="G107" s="153"/>
      <c r="H107" s="156" t="s">
        <v>262</v>
      </c>
      <c r="I107" s="158">
        <v>0.012066153846153848</v>
      </c>
      <c r="J107" s="158">
        <v>0.014130769230769228</v>
      </c>
      <c r="K107" s="158">
        <v>0.017480769230769227</v>
      </c>
      <c r="L107" s="158">
        <v>0.018296153846153844</v>
      </c>
    </row>
    <row r="108" spans="1:12" s="84" customFormat="1" ht="12.75" customHeight="1" hidden="1" outlineLevel="1">
      <c r="A108" s="284" t="s">
        <v>13</v>
      </c>
      <c r="B108" s="284"/>
      <c r="C108" s="158">
        <v>0.035</v>
      </c>
      <c r="D108" s="158">
        <v>0.034600000000000006</v>
      </c>
      <c r="E108" s="158">
        <v>0.034600000000000006</v>
      </c>
      <c r="F108" s="158">
        <v>0.03610000000000001</v>
      </c>
      <c r="G108" s="153"/>
      <c r="H108" s="156" t="s">
        <v>263</v>
      </c>
      <c r="I108" s="158">
        <v>0.013160769230769233</v>
      </c>
      <c r="J108" s="158">
        <v>0.015150769230769233</v>
      </c>
      <c r="K108" s="158">
        <v>0.01929230769230769</v>
      </c>
      <c r="L108" s="158">
        <v>0.019517692307692305</v>
      </c>
    </row>
    <row r="109" spans="1:12" s="84" customFormat="1" ht="12.75" customHeight="1" hidden="1" outlineLevel="1">
      <c r="A109" s="284" t="s">
        <v>254</v>
      </c>
      <c r="B109" s="284"/>
      <c r="C109" s="158">
        <v>0.02888888888888889</v>
      </c>
      <c r="D109" s="158">
        <v>0.028666666666666667</v>
      </c>
      <c r="E109" s="158">
        <v>0.028944444444444446</v>
      </c>
      <c r="F109" s="158">
        <v>0.030333333333333337</v>
      </c>
      <c r="G109" s="153"/>
      <c r="H109" s="156" t="s">
        <v>264</v>
      </c>
      <c r="I109" s="158">
        <v>0.01535153846153846</v>
      </c>
      <c r="J109" s="158">
        <v>0.016915384615384617</v>
      </c>
      <c r="K109" s="158">
        <v>0.021346153846153848</v>
      </c>
      <c r="L109" s="158">
        <v>0.020919999999999998</v>
      </c>
    </row>
    <row r="110" spans="1:12" s="84" customFormat="1" ht="12.75" customHeight="1" hidden="1" outlineLevel="1">
      <c r="A110" s="284" t="s">
        <v>255</v>
      </c>
      <c r="B110" s="284"/>
      <c r="C110" s="158">
        <v>0.03333333333333333</v>
      </c>
      <c r="D110" s="158">
        <v>0.033</v>
      </c>
      <c r="E110" s="158">
        <v>0.033</v>
      </c>
      <c r="F110" s="158">
        <v>0.035083333333333334</v>
      </c>
      <c r="G110" s="153"/>
      <c r="H110" s="156" t="s">
        <v>265</v>
      </c>
      <c r="I110" s="158">
        <v>0.0053125</v>
      </c>
      <c r="J110" s="158">
        <v>0.0053125</v>
      </c>
      <c r="K110" s="158">
        <v>0.0071875</v>
      </c>
      <c r="L110" s="158">
        <v>0.010625</v>
      </c>
    </row>
    <row r="111" spans="1:12" s="84" customFormat="1" ht="12.75" customHeight="1" hidden="1" outlineLevel="1">
      <c r="A111" s="284" t="s">
        <v>256</v>
      </c>
      <c r="B111" s="284"/>
      <c r="C111" s="158">
        <v>0.02875</v>
      </c>
      <c r="D111" s="158">
        <v>0.02875</v>
      </c>
      <c r="E111" s="158">
        <v>0.02875</v>
      </c>
      <c r="F111" s="158">
        <v>0.030625</v>
      </c>
      <c r="G111" s="153"/>
      <c r="H111" s="156" t="s">
        <v>266</v>
      </c>
      <c r="I111" s="158">
        <v>0.0075</v>
      </c>
      <c r="J111" s="158">
        <v>0.0075</v>
      </c>
      <c r="K111" s="158">
        <v>0.009375</v>
      </c>
      <c r="L111" s="158">
        <v>0.009375</v>
      </c>
    </row>
    <row r="112" spans="1:12" s="84" customFormat="1" ht="12.75" customHeight="1" hidden="1" outlineLevel="1">
      <c r="A112" s="284" t="s">
        <v>257</v>
      </c>
      <c r="B112" s="284"/>
      <c r="C112" s="158">
        <v>0.033</v>
      </c>
      <c r="D112" s="158">
        <v>0.033</v>
      </c>
      <c r="E112" s="158">
        <v>0.033</v>
      </c>
      <c r="F112" s="158">
        <v>0.0345</v>
      </c>
      <c r="G112" s="153"/>
      <c r="H112" s="156" t="s">
        <v>267</v>
      </c>
      <c r="I112" s="158">
        <v>0.00625</v>
      </c>
      <c r="J112" s="158">
        <v>0.00625</v>
      </c>
      <c r="K112" s="158">
        <v>0.008125</v>
      </c>
      <c r="L112" s="158">
        <v>0.008125</v>
      </c>
    </row>
    <row r="113" spans="1:12" s="84" customFormat="1" ht="12.75" customHeight="1" hidden="1" outlineLevel="1">
      <c r="A113" s="284" t="s">
        <v>258</v>
      </c>
      <c r="B113" s="284"/>
      <c r="C113" s="158">
        <v>0.05020833333333333</v>
      </c>
      <c r="D113" s="158">
        <v>0.05</v>
      </c>
      <c r="E113" s="158">
        <v>0.05395833333333333</v>
      </c>
      <c r="F113" s="158">
        <v>0.053125</v>
      </c>
      <c r="G113" s="153"/>
      <c r="H113" s="156" t="s">
        <v>268</v>
      </c>
      <c r="I113" s="158">
        <v>0.00125</v>
      </c>
      <c r="J113" s="158">
        <v>0.00125</v>
      </c>
      <c r="K113" s="158">
        <v>0.0025</v>
      </c>
      <c r="L113" s="158">
        <v>0.0025</v>
      </c>
    </row>
    <row r="114" spans="1:12" s="84" customFormat="1" ht="12.75" customHeight="1" hidden="1" outlineLevel="1">
      <c r="A114" s="284" t="s">
        <v>259</v>
      </c>
      <c r="B114" s="284"/>
      <c r="C114" s="158">
        <v>0.028125</v>
      </c>
      <c r="D114" s="158">
        <v>0.028125</v>
      </c>
      <c r="E114" s="158">
        <v>0.028125</v>
      </c>
      <c r="F114" s="158">
        <v>0.02875</v>
      </c>
      <c r="G114" s="153"/>
      <c r="H114" s="156" t="s">
        <v>269</v>
      </c>
      <c r="I114" s="158">
        <v>0.001</v>
      </c>
      <c r="J114" s="158">
        <v>0.001</v>
      </c>
      <c r="K114" s="158">
        <v>0.002</v>
      </c>
      <c r="L114" s="158">
        <v>0.00225</v>
      </c>
    </row>
    <row r="115" spans="1:12" s="84" customFormat="1" ht="12.75" customHeight="1" hidden="1" outlineLevel="1">
      <c r="A115" s="153"/>
      <c r="B115" s="153"/>
      <c r="C115" s="153"/>
      <c r="D115" s="153"/>
      <c r="E115" s="153"/>
      <c r="F115" s="153"/>
      <c r="G115" s="153"/>
      <c r="H115" s="156" t="s">
        <v>270</v>
      </c>
      <c r="I115" s="158">
        <v>0.017946428571428575</v>
      </c>
      <c r="J115" s="158">
        <v>0.019330428571428575</v>
      </c>
      <c r="K115" s="158">
        <v>0.023348285714285714</v>
      </c>
      <c r="L115" s="158">
        <v>0.021562571428571427</v>
      </c>
    </row>
    <row r="116" spans="1:12" s="84" customFormat="1" ht="12.75" customHeight="1" hidden="1" outlineLevel="1">
      <c r="A116" s="153"/>
      <c r="B116" s="153"/>
      <c r="C116" s="153"/>
      <c r="D116" s="153"/>
      <c r="E116" s="153"/>
      <c r="F116" s="153"/>
      <c r="G116" s="153"/>
      <c r="H116" s="156" t="s">
        <v>271</v>
      </c>
      <c r="I116" s="158">
        <v>0.019457142857142857</v>
      </c>
      <c r="J116" s="158">
        <v>0.020178571428571428</v>
      </c>
      <c r="K116" s="158">
        <v>0.024553571428571428</v>
      </c>
      <c r="L116" s="158">
        <v>0.023169714285714287</v>
      </c>
    </row>
    <row r="117" spans="1:12" s="84" customFormat="1" ht="12.75" customHeight="1" hidden="1" outlineLevel="1">
      <c r="A117" s="153"/>
      <c r="B117" s="153"/>
      <c r="C117" s="153"/>
      <c r="D117" s="153"/>
      <c r="E117" s="153"/>
      <c r="F117" s="153"/>
      <c r="G117" s="153"/>
      <c r="H117" s="156" t="s">
        <v>272</v>
      </c>
      <c r="I117" s="158">
        <v>0.02035714285714286</v>
      </c>
      <c r="J117" s="158">
        <v>0.021294714285714285</v>
      </c>
      <c r="K117" s="158">
        <v>0.025625</v>
      </c>
      <c r="L117" s="158">
        <v>0.024419714285714284</v>
      </c>
    </row>
    <row r="118" spans="1:12" s="84" customFormat="1" ht="12.75" customHeight="1">
      <c r="A118" s="287"/>
      <c r="B118" s="287"/>
      <c r="C118" s="287"/>
      <c r="D118" s="287"/>
      <c r="E118" s="287"/>
      <c r="F118" s="287"/>
      <c r="G118" s="287"/>
      <c r="H118" s="287"/>
      <c r="I118" s="287"/>
      <c r="J118" s="287"/>
      <c r="K118" s="287"/>
      <c r="L118" s="287"/>
    </row>
    <row r="119" spans="1:12" s="84" customFormat="1" ht="12.75" customHeight="1" collapsed="1">
      <c r="A119" s="288">
        <v>2006</v>
      </c>
      <c r="B119" s="288"/>
      <c r="C119" s="288"/>
      <c r="D119" s="288"/>
      <c r="E119" s="288"/>
      <c r="F119" s="288"/>
      <c r="G119" s="288"/>
      <c r="H119" s="288"/>
      <c r="I119" s="288"/>
      <c r="J119" s="288"/>
      <c r="K119" s="288"/>
      <c r="L119" s="288"/>
    </row>
    <row r="120" spans="1:12" s="84" customFormat="1" ht="12.75" customHeight="1" hidden="1" outlineLevel="1">
      <c r="A120" s="284" t="s">
        <v>55</v>
      </c>
      <c r="B120" s="284"/>
      <c r="C120" s="158">
        <v>0.05541666666666667</v>
      </c>
      <c r="D120" s="158">
        <v>0.05739583333333333</v>
      </c>
      <c r="E120" s="158">
        <v>0.05833333333333333</v>
      </c>
      <c r="F120" s="158">
        <v>0.05958333333333333</v>
      </c>
      <c r="G120" s="153"/>
      <c r="H120" s="156" t="s">
        <v>261</v>
      </c>
      <c r="I120" s="158">
        <v>0.000982142857142857</v>
      </c>
      <c r="J120" s="158">
        <v>0.0010714285714285713</v>
      </c>
      <c r="K120" s="158">
        <v>0.0010714285714285713</v>
      </c>
      <c r="L120" s="158">
        <v>0.00125</v>
      </c>
    </row>
    <row r="121" spans="1:12" s="84" customFormat="1" ht="12.75" customHeight="1" hidden="1" outlineLevel="1">
      <c r="A121" s="284" t="s">
        <v>52</v>
      </c>
      <c r="B121" s="284"/>
      <c r="C121" s="158">
        <v>0.03375714285714286</v>
      </c>
      <c r="D121" s="158">
        <v>0.03544642857142858</v>
      </c>
      <c r="E121" s="158">
        <v>0.03715714285714287</v>
      </c>
      <c r="F121" s="158">
        <v>0.03888214285714286</v>
      </c>
      <c r="G121" s="153"/>
      <c r="H121" s="156" t="s">
        <v>262</v>
      </c>
      <c r="I121" s="158">
        <v>0.002207692307692308</v>
      </c>
      <c r="J121" s="158">
        <v>0.003942307692307693</v>
      </c>
      <c r="K121" s="158">
        <v>0.0069</v>
      </c>
      <c r="L121" s="158">
        <v>0.009576923076923077</v>
      </c>
    </row>
    <row r="122" spans="1:12" s="84" customFormat="1" ht="12.75" customHeight="1" hidden="1" outlineLevel="1">
      <c r="A122" s="284" t="s">
        <v>13</v>
      </c>
      <c r="B122" s="284"/>
      <c r="C122" s="158">
        <v>0.033</v>
      </c>
      <c r="D122" s="158">
        <v>0.0335</v>
      </c>
      <c r="E122" s="158">
        <v>0.0345</v>
      </c>
      <c r="F122" s="158">
        <v>0.035</v>
      </c>
      <c r="G122" s="153"/>
      <c r="H122" s="156" t="s">
        <v>263</v>
      </c>
      <c r="I122" s="158">
        <v>0.0034000000000000002</v>
      </c>
      <c r="J122" s="158">
        <v>0.005653846153846154</v>
      </c>
      <c r="K122" s="158">
        <v>0.008434615384615384</v>
      </c>
      <c r="L122" s="158">
        <v>0.011007692307692309</v>
      </c>
    </row>
    <row r="123" spans="1:12" s="84" customFormat="1" ht="12.75" customHeight="1" hidden="1" outlineLevel="1">
      <c r="A123" s="284" t="s">
        <v>254</v>
      </c>
      <c r="B123" s="284"/>
      <c r="C123" s="158">
        <v>0.02638888888888889</v>
      </c>
      <c r="D123" s="158">
        <v>0.026777777777777775</v>
      </c>
      <c r="E123" s="158">
        <v>0.027555555555555552</v>
      </c>
      <c r="F123" s="158">
        <v>0.02811111111111111</v>
      </c>
      <c r="G123" s="153"/>
      <c r="H123" s="156" t="s">
        <v>264</v>
      </c>
      <c r="I123" s="158">
        <v>0.005603846153846154</v>
      </c>
      <c r="J123" s="158">
        <v>0.008588461538461538</v>
      </c>
      <c r="K123" s="158">
        <v>0.0111</v>
      </c>
      <c r="L123" s="158">
        <v>0.012561538461538464</v>
      </c>
    </row>
    <row r="124" spans="1:12" s="84" customFormat="1" ht="12.75" customHeight="1" hidden="1" outlineLevel="1">
      <c r="A124" s="284" t="s">
        <v>255</v>
      </c>
      <c r="B124" s="284"/>
      <c r="C124" s="158">
        <v>0.03125</v>
      </c>
      <c r="D124" s="158">
        <v>0.03183333333333333</v>
      </c>
      <c r="E124" s="158">
        <v>0.0325</v>
      </c>
      <c r="F124" s="158">
        <v>0.03333333333333333</v>
      </c>
      <c r="G124" s="153"/>
      <c r="H124" s="156" t="s">
        <v>265</v>
      </c>
      <c r="I124" s="158">
        <v>0.0046875</v>
      </c>
      <c r="J124" s="158">
        <v>0.0046875</v>
      </c>
      <c r="K124" s="158">
        <v>0.0046875</v>
      </c>
      <c r="L124" s="158">
        <v>0.0053125</v>
      </c>
    </row>
    <row r="125" spans="1:12" s="84" customFormat="1" ht="12.75" customHeight="1" hidden="1" outlineLevel="1">
      <c r="A125" s="284" t="s">
        <v>256</v>
      </c>
      <c r="B125" s="284"/>
      <c r="C125" s="158">
        <v>0.026875</v>
      </c>
      <c r="D125" s="158">
        <v>0.0275</v>
      </c>
      <c r="E125" s="158">
        <v>0.028125</v>
      </c>
      <c r="F125" s="158">
        <v>0.02875</v>
      </c>
      <c r="G125" s="153"/>
      <c r="H125" s="156" t="s">
        <v>266</v>
      </c>
      <c r="I125" s="158">
        <v>0.01</v>
      </c>
      <c r="J125" s="158">
        <v>0.01</v>
      </c>
      <c r="K125" s="158">
        <v>0.01</v>
      </c>
      <c r="L125" s="158">
        <v>0.01</v>
      </c>
    </row>
    <row r="126" spans="1:12" s="84" customFormat="1" ht="12.75" customHeight="1" hidden="1" outlineLevel="1">
      <c r="A126" s="284" t="s">
        <v>257</v>
      </c>
      <c r="B126" s="284"/>
      <c r="C126" s="158">
        <v>0.0305</v>
      </c>
      <c r="D126" s="158">
        <v>0.0312</v>
      </c>
      <c r="E126" s="158">
        <v>0.032</v>
      </c>
      <c r="F126" s="158">
        <v>0.033</v>
      </c>
      <c r="G126" s="153"/>
      <c r="H126" s="156" t="s">
        <v>267</v>
      </c>
      <c r="I126" s="158">
        <v>0.008333333333333333</v>
      </c>
      <c r="J126" s="158">
        <v>0.008333333333333333</v>
      </c>
      <c r="K126" s="158">
        <v>0.008333333333333333</v>
      </c>
      <c r="L126" s="158">
        <v>0.008333333333333333</v>
      </c>
    </row>
    <row r="127" spans="1:12" s="84" customFormat="1" ht="12.75" customHeight="1" hidden="1" outlineLevel="1">
      <c r="A127" s="284" t="s">
        <v>258</v>
      </c>
      <c r="B127" s="284"/>
      <c r="C127" s="158">
        <v>0.045325</v>
      </c>
      <c r="D127" s="158">
        <v>0.0460625</v>
      </c>
      <c r="E127" s="158">
        <v>0.0465875</v>
      </c>
      <c r="F127" s="158">
        <v>0.047262500000000006</v>
      </c>
      <c r="G127" s="153"/>
      <c r="H127" s="156" t="s">
        <v>268</v>
      </c>
      <c r="I127" s="158">
        <v>0.00125</v>
      </c>
      <c r="J127" s="158">
        <v>0.00125</v>
      </c>
      <c r="K127" s="158">
        <v>0.00125</v>
      </c>
      <c r="L127" s="158">
        <v>0.00125</v>
      </c>
    </row>
    <row r="128" spans="1:12" s="84" customFormat="1" ht="12.75" customHeight="1" hidden="1" outlineLevel="1">
      <c r="A128" s="284" t="s">
        <v>259</v>
      </c>
      <c r="B128" s="284"/>
      <c r="C128" s="158">
        <v>0.02625</v>
      </c>
      <c r="D128" s="158">
        <v>0.02675</v>
      </c>
      <c r="E128" s="158">
        <v>0.0275</v>
      </c>
      <c r="F128" s="158">
        <v>0.02875</v>
      </c>
      <c r="G128" s="153"/>
      <c r="H128" s="156" t="s">
        <v>269</v>
      </c>
      <c r="I128" s="158">
        <v>0.00125</v>
      </c>
      <c r="J128" s="158">
        <v>0.00125</v>
      </c>
      <c r="K128" s="158">
        <v>0.00125</v>
      </c>
      <c r="L128" s="158">
        <v>0.00125</v>
      </c>
    </row>
    <row r="129" spans="1:12" s="84" customFormat="1" ht="12.75" customHeight="1" hidden="1" outlineLevel="1">
      <c r="A129" s="153"/>
      <c r="B129" s="153"/>
      <c r="C129" s="153"/>
      <c r="D129" s="153"/>
      <c r="E129" s="153"/>
      <c r="F129" s="153"/>
      <c r="G129" s="153"/>
      <c r="H129" s="156" t="s">
        <v>270</v>
      </c>
      <c r="I129" s="158">
        <v>0.014661666666666665</v>
      </c>
      <c r="J129" s="158">
        <v>0.018211833333333333</v>
      </c>
      <c r="K129" s="158">
        <v>0.02011716666666667</v>
      </c>
      <c r="L129" s="158">
        <v>0.022586833333333334</v>
      </c>
    </row>
    <row r="130" spans="1:12" s="84" customFormat="1" ht="12.75" customHeight="1" hidden="1" outlineLevel="1">
      <c r="A130" s="153"/>
      <c r="B130" s="153"/>
      <c r="C130" s="153"/>
      <c r="D130" s="153"/>
      <c r="E130" s="153"/>
      <c r="F130" s="153"/>
      <c r="G130" s="153"/>
      <c r="H130" s="156" t="s">
        <v>271</v>
      </c>
      <c r="I130" s="158">
        <v>0.017500333333333336</v>
      </c>
      <c r="J130" s="158">
        <v>0.019461833333333334</v>
      </c>
      <c r="K130" s="158">
        <v>0.02291666666666667</v>
      </c>
      <c r="L130" s="158">
        <v>0.024965333333333336</v>
      </c>
    </row>
    <row r="131" spans="1:12" s="84" customFormat="1" ht="12.75" customHeight="1" hidden="1" outlineLevel="1">
      <c r="A131" s="153"/>
      <c r="B131" s="153"/>
      <c r="C131" s="153"/>
      <c r="D131" s="153"/>
      <c r="E131" s="153"/>
      <c r="F131" s="153"/>
      <c r="G131" s="153"/>
      <c r="H131" s="156" t="s">
        <v>272</v>
      </c>
      <c r="I131" s="158">
        <v>0.019687833333333335</v>
      </c>
      <c r="J131" s="158">
        <v>0.023073</v>
      </c>
      <c r="K131" s="158">
        <v>0.025221333333333335</v>
      </c>
      <c r="L131" s="158">
        <v>0.02652783333333333</v>
      </c>
    </row>
    <row r="132" spans="1:12" s="84" customFormat="1" ht="12.75" customHeight="1">
      <c r="A132" s="287"/>
      <c r="B132" s="287"/>
      <c r="C132" s="287"/>
      <c r="D132" s="287"/>
      <c r="E132" s="287"/>
      <c r="F132" s="287"/>
      <c r="G132" s="287"/>
      <c r="H132" s="287"/>
      <c r="I132" s="287"/>
      <c r="J132" s="287"/>
      <c r="K132" s="287"/>
      <c r="L132" s="287"/>
    </row>
    <row r="133" spans="1:12" s="84" customFormat="1" ht="12.75" customHeight="1" collapsed="1">
      <c r="A133" s="288">
        <v>2005</v>
      </c>
      <c r="B133" s="288"/>
      <c r="C133" s="288"/>
      <c r="D133" s="288"/>
      <c r="E133" s="288"/>
      <c r="F133" s="288"/>
      <c r="G133" s="288"/>
      <c r="H133" s="288"/>
      <c r="I133" s="288"/>
      <c r="J133" s="288"/>
      <c r="K133" s="288"/>
      <c r="L133" s="288"/>
    </row>
    <row r="134" spans="1:12" s="84" customFormat="1" ht="12.75" customHeight="1" hidden="1" outlineLevel="1">
      <c r="A134" s="284" t="s">
        <v>55</v>
      </c>
      <c r="B134" s="284"/>
      <c r="C134" s="158">
        <v>0.0521875</v>
      </c>
      <c r="D134" s="158">
        <v>0.052291666666666674</v>
      </c>
      <c r="E134" s="158">
        <v>0.054791666666666676</v>
      </c>
      <c r="F134" s="158">
        <v>0.05489583333333334</v>
      </c>
      <c r="G134" s="153"/>
      <c r="H134" s="156" t="s">
        <v>261</v>
      </c>
      <c r="I134" s="158">
        <v>0.0008166666666666667</v>
      </c>
      <c r="J134" s="158">
        <v>0.0009166666666666665</v>
      </c>
      <c r="K134" s="158">
        <v>0.0009166666666666665</v>
      </c>
      <c r="L134" s="158">
        <v>0.0009166666666666665</v>
      </c>
    </row>
    <row r="135" spans="1:12" s="84" customFormat="1" ht="12.75" customHeight="1" hidden="1" outlineLevel="1">
      <c r="A135" s="284" t="s">
        <v>52</v>
      </c>
      <c r="B135" s="284"/>
      <c r="C135" s="158">
        <v>0.03401785714285715</v>
      </c>
      <c r="D135" s="158">
        <v>0.03389285714285715</v>
      </c>
      <c r="E135" s="158">
        <v>0.033592857142857147</v>
      </c>
      <c r="F135" s="158">
        <v>0.03421785714285715</v>
      </c>
      <c r="G135" s="153"/>
      <c r="H135" s="156" t="s">
        <v>262</v>
      </c>
      <c r="I135" s="158">
        <v>0.0010312499999999998</v>
      </c>
      <c r="J135" s="158">
        <v>0.0010645833333333332</v>
      </c>
      <c r="K135" s="158">
        <v>0.0011124999999999998</v>
      </c>
      <c r="L135" s="158">
        <v>0.0012291666666666664</v>
      </c>
    </row>
    <row r="136" spans="1:12" s="84" customFormat="1" ht="12.75" customHeight="1" hidden="1" outlineLevel="1">
      <c r="A136" s="284" t="s">
        <v>13</v>
      </c>
      <c r="B136" s="284"/>
      <c r="C136" s="158">
        <v>0.029700000000000004</v>
      </c>
      <c r="D136" s="158">
        <v>0.029700000000000004</v>
      </c>
      <c r="E136" s="158">
        <v>0.029700000000000004</v>
      </c>
      <c r="F136" s="158">
        <v>0.029700000000000004</v>
      </c>
      <c r="G136" s="153"/>
      <c r="H136" s="156" t="s">
        <v>263</v>
      </c>
      <c r="I136" s="158">
        <v>0.001114583333333333</v>
      </c>
      <c r="J136" s="158">
        <v>0.001114583333333333</v>
      </c>
      <c r="K136" s="158">
        <v>0.0011458333333333331</v>
      </c>
      <c r="L136" s="158">
        <v>0.0013416666666666664</v>
      </c>
    </row>
    <row r="137" spans="1:12" s="84" customFormat="1" ht="12.75" customHeight="1" hidden="1" outlineLevel="1">
      <c r="A137" s="284" t="s">
        <v>254</v>
      </c>
      <c r="B137" s="284"/>
      <c r="C137" s="158">
        <v>0.0275</v>
      </c>
      <c r="D137" s="158">
        <v>0.0275</v>
      </c>
      <c r="E137" s="158">
        <v>0.0275</v>
      </c>
      <c r="F137" s="158">
        <v>0.0275</v>
      </c>
      <c r="G137" s="153"/>
      <c r="H137" s="156" t="s">
        <v>264</v>
      </c>
      <c r="I137" s="158">
        <v>0.0016020833333333332</v>
      </c>
      <c r="J137" s="158">
        <v>0.0015562499999999997</v>
      </c>
      <c r="K137" s="158">
        <v>0.0015249999999999997</v>
      </c>
      <c r="L137" s="158">
        <v>0.0018375</v>
      </c>
    </row>
    <row r="138" spans="1:12" s="84" customFormat="1" ht="12.75" customHeight="1" hidden="1" outlineLevel="1">
      <c r="A138" s="284" t="s">
        <v>255</v>
      </c>
      <c r="B138" s="284"/>
      <c r="C138" s="158">
        <v>0.03208333333333333</v>
      </c>
      <c r="D138" s="158">
        <v>0.03208333333333333</v>
      </c>
      <c r="E138" s="158">
        <v>0.03208333333333333</v>
      </c>
      <c r="F138" s="158">
        <v>0.03208333333333333</v>
      </c>
      <c r="G138" s="153"/>
      <c r="H138" s="156" t="s">
        <v>265</v>
      </c>
      <c r="I138" s="158">
        <v>0.0046875</v>
      </c>
      <c r="J138" s="158">
        <v>0.0046875</v>
      </c>
      <c r="K138" s="158">
        <v>0.0046875</v>
      </c>
      <c r="L138" s="158">
        <v>0.0046875</v>
      </c>
    </row>
    <row r="139" spans="1:12" s="84" customFormat="1" ht="12.75" customHeight="1" hidden="1" outlineLevel="1">
      <c r="A139" s="284" t="s">
        <v>256</v>
      </c>
      <c r="B139" s="284"/>
      <c r="C139" s="158">
        <v>0.0275</v>
      </c>
      <c r="D139" s="158">
        <v>0.0275</v>
      </c>
      <c r="E139" s="158">
        <v>0.0275</v>
      </c>
      <c r="F139" s="158">
        <v>0.0275</v>
      </c>
      <c r="G139" s="153"/>
      <c r="H139" s="156" t="s">
        <v>266</v>
      </c>
      <c r="I139" s="158">
        <v>0.01</v>
      </c>
      <c r="J139" s="158">
        <v>0.01</v>
      </c>
      <c r="K139" s="158">
        <v>0.01</v>
      </c>
      <c r="L139" s="158">
        <v>0.01</v>
      </c>
    </row>
    <row r="140" spans="1:12" s="84" customFormat="1" ht="12.75" customHeight="1" hidden="1" outlineLevel="1">
      <c r="A140" s="284" t="s">
        <v>257</v>
      </c>
      <c r="B140" s="284"/>
      <c r="C140" s="158">
        <v>0.0315</v>
      </c>
      <c r="D140" s="158">
        <v>0.0315</v>
      </c>
      <c r="E140" s="158">
        <v>0.0315</v>
      </c>
      <c r="F140" s="158">
        <v>0.0315</v>
      </c>
      <c r="G140" s="153"/>
      <c r="H140" s="156" t="s">
        <v>267</v>
      </c>
      <c r="I140" s="158">
        <v>0.008333333333333333</v>
      </c>
      <c r="J140" s="158">
        <v>0.008333333333333333</v>
      </c>
      <c r="K140" s="158">
        <v>0.008333333333333333</v>
      </c>
      <c r="L140" s="158">
        <v>0.008333333333333333</v>
      </c>
    </row>
    <row r="141" spans="1:12" s="84" customFormat="1" ht="12.75" customHeight="1" hidden="1" outlineLevel="1">
      <c r="A141" s="284" t="s">
        <v>258</v>
      </c>
      <c r="B141" s="284"/>
      <c r="C141" s="158">
        <v>0.04140625</v>
      </c>
      <c r="D141" s="158">
        <v>0.0415</v>
      </c>
      <c r="E141" s="158">
        <v>0.0450375</v>
      </c>
      <c r="F141" s="158">
        <v>0.04519375</v>
      </c>
      <c r="G141" s="153"/>
      <c r="H141" s="156" t="s">
        <v>268</v>
      </c>
      <c r="I141" s="158">
        <v>0.000625</v>
      </c>
      <c r="J141" s="158">
        <v>0.0009375</v>
      </c>
      <c r="K141" s="158">
        <v>0.0009375</v>
      </c>
      <c r="L141" s="158">
        <v>0.0009375</v>
      </c>
    </row>
    <row r="142" spans="1:12" s="84" customFormat="1" ht="12.75" customHeight="1" hidden="1" outlineLevel="1">
      <c r="A142" s="284" t="s">
        <v>259</v>
      </c>
      <c r="B142" s="284"/>
      <c r="C142" s="158">
        <v>0.02916666666666667</v>
      </c>
      <c r="D142" s="158">
        <v>0.02916666666666667</v>
      </c>
      <c r="E142" s="158">
        <v>0.02916666666666667</v>
      </c>
      <c r="F142" s="158">
        <v>0.02916666666666667</v>
      </c>
      <c r="G142" s="153"/>
      <c r="H142" s="156" t="s">
        <v>269</v>
      </c>
      <c r="I142" s="158">
        <v>0.00125</v>
      </c>
      <c r="J142" s="158">
        <v>0.00125</v>
      </c>
      <c r="K142" s="158">
        <v>0.00125</v>
      </c>
      <c r="L142" s="158">
        <v>0.00125</v>
      </c>
    </row>
    <row r="143" spans="1:12" s="84" customFormat="1" ht="12.75" customHeight="1" hidden="1" outlineLevel="1">
      <c r="A143" s="153"/>
      <c r="B143" s="153"/>
      <c r="C143" s="153"/>
      <c r="D143" s="153"/>
      <c r="E143" s="153"/>
      <c r="F143" s="153"/>
      <c r="G143" s="153"/>
      <c r="H143" s="156" t="s">
        <v>270</v>
      </c>
      <c r="I143" s="158">
        <v>0.011760666666666664</v>
      </c>
      <c r="J143" s="158">
        <v>0.011772833333333331</v>
      </c>
      <c r="K143" s="158">
        <v>0.010955166666666667</v>
      </c>
      <c r="L143" s="158">
        <v>0.011354666666666667</v>
      </c>
    </row>
    <row r="144" spans="1:12" s="84" customFormat="1" ht="12.75" customHeight="1" hidden="1" outlineLevel="1">
      <c r="A144" s="153"/>
      <c r="B144" s="153"/>
      <c r="C144" s="153"/>
      <c r="D144" s="153"/>
      <c r="E144" s="153"/>
      <c r="F144" s="153"/>
      <c r="G144" s="153"/>
      <c r="H144" s="156" t="s">
        <v>271</v>
      </c>
      <c r="I144" s="158">
        <v>0.0156565</v>
      </c>
      <c r="J144" s="158">
        <v>0.015521166666666667</v>
      </c>
      <c r="K144" s="158">
        <v>0.014601166666666665</v>
      </c>
      <c r="L144" s="158">
        <v>0.014758333333333332</v>
      </c>
    </row>
    <row r="145" spans="1:12" s="84" customFormat="1" ht="12.75" customHeight="1" hidden="1" outlineLevel="1">
      <c r="A145" s="153"/>
      <c r="B145" s="153"/>
      <c r="C145" s="153"/>
      <c r="D145" s="153"/>
      <c r="E145" s="153"/>
      <c r="F145" s="153"/>
      <c r="G145" s="153"/>
      <c r="H145" s="156" t="s">
        <v>272</v>
      </c>
      <c r="I145" s="158">
        <v>0.01781333333333333</v>
      </c>
      <c r="J145" s="158">
        <v>0.01878583333333333</v>
      </c>
      <c r="K145" s="158">
        <v>0.017623000000000003</v>
      </c>
      <c r="L145" s="158">
        <v>0.017935333333333334</v>
      </c>
    </row>
    <row r="146" spans="1:12" s="84" customFormat="1" ht="12.75" customHeight="1">
      <c r="A146" s="287"/>
      <c r="B146" s="287"/>
      <c r="C146" s="287"/>
      <c r="D146" s="287"/>
      <c r="E146" s="287"/>
      <c r="F146" s="287"/>
      <c r="G146" s="287"/>
      <c r="H146" s="287"/>
      <c r="I146" s="287"/>
      <c r="J146" s="287"/>
      <c r="K146" s="287"/>
      <c r="L146" s="287"/>
    </row>
    <row r="147" spans="1:12" s="84" customFormat="1" ht="12.75" customHeight="1" collapsed="1">
      <c r="A147" s="288">
        <v>2004</v>
      </c>
      <c r="B147" s="288"/>
      <c r="C147" s="288"/>
      <c r="D147" s="288"/>
      <c r="E147" s="288"/>
      <c r="F147" s="288"/>
      <c r="G147" s="288"/>
      <c r="H147" s="288"/>
      <c r="I147" s="288"/>
      <c r="J147" s="288"/>
      <c r="K147" s="288"/>
      <c r="L147" s="288"/>
    </row>
    <row r="148" spans="1:12" s="84" customFormat="1" ht="12.75" customHeight="1" hidden="1" outlineLevel="1">
      <c r="A148" s="284" t="s">
        <v>55</v>
      </c>
      <c r="B148" s="284"/>
      <c r="C148" s="158">
        <v>0.04625</v>
      </c>
      <c r="D148" s="158">
        <v>0.046354166666666675</v>
      </c>
      <c r="E148" s="158">
        <v>0.046458333333333345</v>
      </c>
      <c r="F148" s="158">
        <v>0.046875</v>
      </c>
      <c r="G148" s="153"/>
      <c r="H148" s="156" t="s">
        <v>261</v>
      </c>
      <c r="I148" s="158">
        <v>0.0006666666666666666</v>
      </c>
      <c r="J148" s="158">
        <v>0.0006666666666666666</v>
      </c>
      <c r="K148" s="158">
        <v>0.0006666666666666666</v>
      </c>
      <c r="L148" s="158">
        <v>0.0006666666666666666</v>
      </c>
    </row>
    <row r="149" spans="1:12" s="84" customFormat="1" ht="12.75" customHeight="1" hidden="1" outlineLevel="1">
      <c r="A149" s="284" t="s">
        <v>52</v>
      </c>
      <c r="B149" s="284"/>
      <c r="C149" s="158">
        <v>0.033303571428571425</v>
      </c>
      <c r="D149" s="158">
        <v>0.03321428571428571</v>
      </c>
      <c r="E149" s="158">
        <v>0.03357142857142857</v>
      </c>
      <c r="F149" s="158">
        <v>0.033928571428571426</v>
      </c>
      <c r="G149" s="153"/>
      <c r="H149" s="156" t="s">
        <v>262</v>
      </c>
      <c r="I149" s="158">
        <v>0.00091625</v>
      </c>
      <c r="J149" s="158">
        <v>0.00091625</v>
      </c>
      <c r="K149" s="158">
        <v>0.0010104166666666664</v>
      </c>
      <c r="L149" s="158">
        <v>0.0010104166666666664</v>
      </c>
    </row>
    <row r="150" spans="1:12" s="84" customFormat="1" ht="12.75" customHeight="1" hidden="1" outlineLevel="1">
      <c r="A150" s="284" t="s">
        <v>13</v>
      </c>
      <c r="B150" s="284"/>
      <c r="C150" s="158">
        <v>0.0275</v>
      </c>
      <c r="D150" s="158">
        <v>0.0275</v>
      </c>
      <c r="E150" s="158">
        <v>0.0275</v>
      </c>
      <c r="F150" s="158">
        <v>0.0275</v>
      </c>
      <c r="G150" s="153"/>
      <c r="H150" s="156" t="s">
        <v>263</v>
      </c>
      <c r="I150" s="158">
        <v>0.0009787499999999998</v>
      </c>
      <c r="J150" s="158">
        <v>0.0009787499999999998</v>
      </c>
      <c r="K150" s="158">
        <v>0.0010395833333333331</v>
      </c>
      <c r="L150" s="158">
        <v>0.0010687499999999998</v>
      </c>
    </row>
    <row r="151" spans="1:12" s="84" customFormat="1" ht="12.75" customHeight="1" hidden="1" outlineLevel="1">
      <c r="A151" s="284" t="s">
        <v>254</v>
      </c>
      <c r="B151" s="284"/>
      <c r="C151" s="158">
        <v>0.028055555555555556</v>
      </c>
      <c r="D151" s="158">
        <v>0.027777777777777776</v>
      </c>
      <c r="E151" s="158">
        <v>0.025875000000000002</v>
      </c>
      <c r="F151" s="158">
        <v>0.026255</v>
      </c>
      <c r="G151" s="153"/>
      <c r="H151" s="156" t="s">
        <v>264</v>
      </c>
      <c r="I151" s="158">
        <v>0.0011666666666666665</v>
      </c>
      <c r="J151" s="158">
        <v>0.0011666666666666665</v>
      </c>
      <c r="K151" s="158">
        <v>0.001545833333333333</v>
      </c>
      <c r="L151" s="158">
        <v>0.0015354166666666665</v>
      </c>
    </row>
    <row r="152" spans="1:12" s="84" customFormat="1" ht="12.75" customHeight="1" hidden="1" outlineLevel="1">
      <c r="A152" s="284" t="s">
        <v>255</v>
      </c>
      <c r="B152" s="284"/>
      <c r="C152" s="158">
        <v>0.03291666666666667</v>
      </c>
      <c r="D152" s="158">
        <v>0.03291666666666667</v>
      </c>
      <c r="E152" s="158">
        <v>0.03208333333333333</v>
      </c>
      <c r="F152" s="158">
        <v>0.03208333333333333</v>
      </c>
      <c r="G152" s="153"/>
      <c r="H152" s="156" t="s">
        <v>265</v>
      </c>
      <c r="I152" s="158">
        <v>0.00375</v>
      </c>
      <c r="J152" s="158">
        <v>0.00375</v>
      </c>
      <c r="K152" s="158">
        <v>0.00375</v>
      </c>
      <c r="L152" s="158">
        <v>0.004</v>
      </c>
    </row>
    <row r="153" spans="1:12" s="84" customFormat="1" ht="12.75" customHeight="1" hidden="1" outlineLevel="1">
      <c r="A153" s="284" t="s">
        <v>256</v>
      </c>
      <c r="B153" s="284"/>
      <c r="C153" s="158">
        <v>0.0275</v>
      </c>
      <c r="D153" s="158">
        <v>0.0275</v>
      </c>
      <c r="E153" s="158">
        <v>0.0275</v>
      </c>
      <c r="F153" s="158">
        <v>0.0275</v>
      </c>
      <c r="G153" s="153"/>
      <c r="H153" s="156" t="s">
        <v>266</v>
      </c>
      <c r="I153" s="158">
        <v>0.01</v>
      </c>
      <c r="J153" s="158">
        <v>0.01</v>
      </c>
      <c r="K153" s="158">
        <v>0.01</v>
      </c>
      <c r="L153" s="158">
        <v>0.01</v>
      </c>
    </row>
    <row r="154" spans="1:12" s="84" customFormat="1" ht="12.75" customHeight="1" hidden="1" outlineLevel="1">
      <c r="A154" s="284" t="s">
        <v>257</v>
      </c>
      <c r="B154" s="284"/>
      <c r="C154" s="158">
        <v>0.032</v>
      </c>
      <c r="D154" s="158">
        <v>0.032</v>
      </c>
      <c r="E154" s="158">
        <v>0.032</v>
      </c>
      <c r="F154" s="158">
        <v>0.032</v>
      </c>
      <c r="G154" s="153"/>
      <c r="H154" s="156" t="s">
        <v>267</v>
      </c>
      <c r="I154" s="158">
        <v>0.008333333333333333</v>
      </c>
      <c r="J154" s="158">
        <v>0.008333333333333333</v>
      </c>
      <c r="K154" s="158">
        <v>0.008333333333333333</v>
      </c>
      <c r="L154" s="158">
        <v>0.008333333333333333</v>
      </c>
    </row>
    <row r="155" spans="1:12" s="84" customFormat="1" ht="12.75" customHeight="1" hidden="1" outlineLevel="1">
      <c r="A155" s="284" t="s">
        <v>258</v>
      </c>
      <c r="B155" s="284"/>
      <c r="C155" s="158">
        <v>0.0425</v>
      </c>
      <c r="D155" s="158">
        <v>0.0425</v>
      </c>
      <c r="E155" s="158">
        <v>0.04214285714285714</v>
      </c>
      <c r="F155" s="158">
        <v>0.0425</v>
      </c>
      <c r="G155" s="153"/>
      <c r="H155" s="156" t="s">
        <v>268</v>
      </c>
      <c r="I155" s="158">
        <v>0.00075</v>
      </c>
      <c r="J155" s="158">
        <v>0.00075</v>
      </c>
      <c r="K155" s="158">
        <v>0.00075</v>
      </c>
      <c r="L155" s="158">
        <v>0.00075</v>
      </c>
    </row>
    <row r="156" spans="1:12" s="84" customFormat="1" ht="12.75" customHeight="1" hidden="1" outlineLevel="1">
      <c r="A156" s="284" t="s">
        <v>259</v>
      </c>
      <c r="B156" s="284"/>
      <c r="C156" s="158">
        <v>0.0275</v>
      </c>
      <c r="D156" s="158">
        <v>0.0275</v>
      </c>
      <c r="E156" s="158">
        <v>0.0275</v>
      </c>
      <c r="F156" s="158">
        <v>0.0275</v>
      </c>
      <c r="G156" s="153"/>
      <c r="H156" s="156" t="s">
        <v>269</v>
      </c>
      <c r="I156" s="158">
        <v>0.00125</v>
      </c>
      <c r="J156" s="158">
        <v>0.00125</v>
      </c>
      <c r="K156" s="158">
        <v>0.00125</v>
      </c>
      <c r="L156" s="158">
        <v>0.00125</v>
      </c>
    </row>
    <row r="157" spans="1:12" s="84" customFormat="1" ht="12.75" customHeight="1" hidden="1" outlineLevel="1">
      <c r="A157" s="153"/>
      <c r="B157" s="153"/>
      <c r="C157" s="153"/>
      <c r="D157" s="153"/>
      <c r="E157" s="153"/>
      <c r="F157" s="153"/>
      <c r="G157" s="153"/>
      <c r="H157" s="156" t="s">
        <v>270</v>
      </c>
      <c r="I157" s="158">
        <v>0.012605</v>
      </c>
      <c r="J157" s="158">
        <v>0.010833333333333334</v>
      </c>
      <c r="K157" s="158">
        <v>0.015625</v>
      </c>
      <c r="L157" s="158">
        <v>0.01375</v>
      </c>
    </row>
    <row r="158" spans="1:12" s="84" customFormat="1" ht="12.75" customHeight="1" hidden="1" outlineLevel="1">
      <c r="A158" s="153"/>
      <c r="B158" s="153"/>
      <c r="C158" s="153"/>
      <c r="D158" s="153"/>
      <c r="E158" s="153"/>
      <c r="F158" s="153"/>
      <c r="G158" s="153"/>
      <c r="H158" s="156" t="s">
        <v>271</v>
      </c>
      <c r="I158" s="158">
        <v>0.018333333333333337</v>
      </c>
      <c r="J158" s="158">
        <v>0.016041666666666666</v>
      </c>
      <c r="K158" s="158">
        <v>0.02030416666666667</v>
      </c>
      <c r="L158" s="158">
        <v>0.0184375</v>
      </c>
    </row>
    <row r="159" spans="1:12" s="84" customFormat="1" ht="12.75" customHeight="1" hidden="1" outlineLevel="1">
      <c r="A159" s="153"/>
      <c r="B159" s="153"/>
      <c r="C159" s="153"/>
      <c r="D159" s="153"/>
      <c r="E159" s="153"/>
      <c r="F159" s="153"/>
      <c r="G159" s="153"/>
      <c r="H159" s="156" t="s">
        <v>272</v>
      </c>
      <c r="I159" s="158">
        <v>0.022604166666666665</v>
      </c>
      <c r="J159" s="158">
        <v>0.020520833333333335</v>
      </c>
      <c r="K159" s="158">
        <v>0.02354166666666667</v>
      </c>
      <c r="L159" s="158">
        <v>0.021666666666666667</v>
      </c>
    </row>
    <row r="160" spans="1:12" s="84" customFormat="1" ht="12.75" customHeight="1">
      <c r="A160" s="287"/>
      <c r="B160" s="287"/>
      <c r="C160" s="287"/>
      <c r="D160" s="287"/>
      <c r="E160" s="287"/>
      <c r="F160" s="287"/>
      <c r="G160" s="287"/>
      <c r="H160" s="287"/>
      <c r="I160" s="287"/>
      <c r="J160" s="287"/>
      <c r="K160" s="287"/>
      <c r="L160" s="287"/>
    </row>
    <row r="161" spans="1:12" s="84" customFormat="1" ht="12.75" customHeight="1" collapsed="1">
      <c r="A161" s="288">
        <v>2003</v>
      </c>
      <c r="B161" s="288"/>
      <c r="C161" s="288"/>
      <c r="D161" s="288"/>
      <c r="E161" s="288"/>
      <c r="F161" s="288"/>
      <c r="G161" s="288"/>
      <c r="H161" s="288"/>
      <c r="I161" s="288"/>
      <c r="J161" s="288"/>
      <c r="K161" s="288"/>
      <c r="L161" s="288"/>
    </row>
    <row r="162" spans="1:12" s="84" customFormat="1" ht="12.75" customHeight="1" hidden="1" outlineLevel="1">
      <c r="A162" s="284" t="s">
        <v>55</v>
      </c>
      <c r="B162" s="284"/>
      <c r="C162" s="158">
        <v>0.04885416666666667</v>
      </c>
      <c r="D162" s="158">
        <v>0.0471875</v>
      </c>
      <c r="E162" s="158">
        <v>0.046875</v>
      </c>
      <c r="F162" s="158">
        <v>0.04666666666666667</v>
      </c>
      <c r="G162" s="153"/>
      <c r="H162" s="156" t="s">
        <v>261</v>
      </c>
      <c r="I162" s="158">
        <v>0.0016250000000000004</v>
      </c>
      <c r="J162" s="158">
        <v>0.000921875</v>
      </c>
      <c r="K162" s="158">
        <v>0.000703125</v>
      </c>
      <c r="L162" s="158">
        <v>0.0005833333333333334</v>
      </c>
    </row>
    <row r="163" spans="1:12" s="84" customFormat="1" ht="12.75" customHeight="1" hidden="1" outlineLevel="1">
      <c r="A163" s="284" t="s">
        <v>52</v>
      </c>
      <c r="B163" s="284"/>
      <c r="C163" s="158">
        <v>0.03449999999999999</v>
      </c>
      <c r="D163" s="158">
        <v>0.033333333333333326</v>
      </c>
      <c r="E163" s="158">
        <v>0.032916666666666664</v>
      </c>
      <c r="F163" s="158">
        <v>0.032916666666666664</v>
      </c>
      <c r="G163" s="153"/>
      <c r="H163" s="156" t="s">
        <v>262</v>
      </c>
      <c r="I163" s="158">
        <v>0.001780357142857143</v>
      </c>
      <c r="J163" s="158">
        <v>0.001313461538461538</v>
      </c>
      <c r="K163" s="158">
        <v>0.0011062499999999998</v>
      </c>
      <c r="L163" s="158">
        <v>0.0010479166666666664</v>
      </c>
    </row>
    <row r="164" spans="1:12" s="84" customFormat="1" ht="12.75" customHeight="1" hidden="1" outlineLevel="1">
      <c r="A164" s="284" t="s">
        <v>13</v>
      </c>
      <c r="B164" s="284"/>
      <c r="C164" s="158">
        <v>0.028250000000000004</v>
      </c>
      <c r="D164" s="158">
        <v>0.026750000000000003</v>
      </c>
      <c r="E164" s="158">
        <v>0.025500000000000002</v>
      </c>
      <c r="F164" s="158">
        <v>0.025500000000000002</v>
      </c>
      <c r="G164" s="153"/>
      <c r="H164" s="156" t="s">
        <v>263</v>
      </c>
      <c r="I164" s="158">
        <v>0.0019160714285714287</v>
      </c>
      <c r="J164" s="158">
        <v>0.001378846153846154</v>
      </c>
      <c r="K164" s="158">
        <v>0.0012104166666666667</v>
      </c>
      <c r="L164" s="158">
        <v>0.006291666666666668</v>
      </c>
    </row>
    <row r="165" spans="1:12" s="84" customFormat="1" ht="12.75" customHeight="1" hidden="1" outlineLevel="1">
      <c r="A165" s="284" t="s">
        <v>254</v>
      </c>
      <c r="B165" s="284"/>
      <c r="C165" s="158">
        <v>0.03125</v>
      </c>
      <c r="D165" s="158">
        <v>0.029583333333333333</v>
      </c>
      <c r="E165" s="158">
        <v>0.028055555555555556</v>
      </c>
      <c r="F165" s="158">
        <v>0.028055555555555556</v>
      </c>
      <c r="G165" s="153"/>
      <c r="H165" s="156" t="s">
        <v>264</v>
      </c>
      <c r="I165" s="158">
        <v>0.0021589285714285716</v>
      </c>
      <c r="J165" s="158">
        <v>0.0016423076923076925</v>
      </c>
      <c r="K165" s="158">
        <v>0.0236875</v>
      </c>
      <c r="L165" s="158">
        <v>0.0013791666666666666</v>
      </c>
    </row>
    <row r="166" spans="1:12" s="84" customFormat="1" ht="12.75" customHeight="1" hidden="1" outlineLevel="1">
      <c r="A166" s="284" t="s">
        <v>255</v>
      </c>
      <c r="B166" s="284"/>
      <c r="C166" s="158">
        <v>0.036458333333333336</v>
      </c>
      <c r="D166" s="158">
        <v>0.03479166666666667</v>
      </c>
      <c r="E166" s="158">
        <v>0.03291666666666667</v>
      </c>
      <c r="F166" s="158">
        <v>0.03291666666666667</v>
      </c>
      <c r="G166" s="153"/>
      <c r="H166" s="156" t="s">
        <v>265</v>
      </c>
      <c r="I166" s="158">
        <v>0.007333333333333334</v>
      </c>
      <c r="J166" s="158">
        <v>0.004833333333333334</v>
      </c>
      <c r="K166" s="158">
        <v>0.0040416666666666665</v>
      </c>
      <c r="L166" s="158">
        <v>0.003958333333333334</v>
      </c>
    </row>
    <row r="167" spans="1:12" s="84" customFormat="1" ht="12.75" customHeight="1" hidden="1" outlineLevel="1">
      <c r="A167" s="284" t="s">
        <v>256</v>
      </c>
      <c r="B167" s="284"/>
      <c r="C167" s="158">
        <v>0.03208333333333333</v>
      </c>
      <c r="D167" s="158">
        <v>0.029583333333333333</v>
      </c>
      <c r="E167" s="158">
        <v>0.0275</v>
      </c>
      <c r="F167" s="158">
        <v>0.0275</v>
      </c>
      <c r="G167" s="153"/>
      <c r="H167" s="156" t="s">
        <v>266</v>
      </c>
      <c r="I167" s="158">
        <v>0.013333333333333334</v>
      </c>
      <c r="J167" s="158">
        <v>0.01</v>
      </c>
      <c r="K167" s="158">
        <v>0.01</v>
      </c>
      <c r="L167" s="158">
        <v>0.01</v>
      </c>
    </row>
    <row r="168" spans="1:12" s="84" customFormat="1" ht="12.75" customHeight="1" hidden="1" outlineLevel="1">
      <c r="A168" s="284" t="s">
        <v>257</v>
      </c>
      <c r="B168" s="284"/>
      <c r="C168" s="158">
        <v>0.035750000000000004</v>
      </c>
      <c r="D168" s="158">
        <v>0.03375</v>
      </c>
      <c r="E168" s="158">
        <v>0.032</v>
      </c>
      <c r="F168" s="158">
        <v>0.032</v>
      </c>
      <c r="G168" s="153"/>
      <c r="H168" s="156" t="s">
        <v>267</v>
      </c>
      <c r="I168" s="158">
        <v>0.012083333333333335</v>
      </c>
      <c r="J168" s="158">
        <v>0.008333333333333333</v>
      </c>
      <c r="K168" s="158">
        <v>0.008333333333333333</v>
      </c>
      <c r="L168" s="158">
        <v>0.008333333333333333</v>
      </c>
    </row>
    <row r="169" spans="1:12" s="84" customFormat="1" ht="12.75" customHeight="1" hidden="1" outlineLevel="1">
      <c r="A169" s="284" t="s">
        <v>258</v>
      </c>
      <c r="B169" s="284"/>
      <c r="C169" s="158">
        <v>0.04375</v>
      </c>
      <c r="D169" s="158">
        <v>0.042321428571428565</v>
      </c>
      <c r="E169" s="158">
        <v>0.041428571428571426</v>
      </c>
      <c r="F169" s="158">
        <v>0.041428571428571426</v>
      </c>
      <c r="G169" s="153"/>
      <c r="H169" s="156" t="s">
        <v>268</v>
      </c>
      <c r="I169" s="158">
        <v>0.0015625</v>
      </c>
      <c r="J169" s="158">
        <v>0.00125</v>
      </c>
      <c r="K169" s="158">
        <v>0.000625</v>
      </c>
      <c r="L169" s="158">
        <v>0.000625</v>
      </c>
    </row>
    <row r="170" spans="1:12" s="84" customFormat="1" ht="12.75" customHeight="1" hidden="1" outlineLevel="1">
      <c r="A170" s="284" t="s">
        <v>259</v>
      </c>
      <c r="B170" s="284"/>
      <c r="C170" s="158">
        <v>0.03333333333333333</v>
      </c>
      <c r="D170" s="158">
        <v>0.0325</v>
      </c>
      <c r="E170" s="158">
        <v>0.030833333333333334</v>
      </c>
      <c r="F170" s="158">
        <v>0.030833333333333334</v>
      </c>
      <c r="G170" s="153"/>
      <c r="H170" s="156" t="s">
        <v>269</v>
      </c>
      <c r="I170" s="158">
        <v>0.002</v>
      </c>
      <c r="J170" s="158">
        <v>0.0015</v>
      </c>
      <c r="K170" s="158">
        <v>0.00125</v>
      </c>
      <c r="L170" s="158">
        <v>0.00125</v>
      </c>
    </row>
    <row r="171" spans="1:12" s="84" customFormat="1" ht="12.75" customHeight="1" hidden="1" outlineLevel="1">
      <c r="A171" s="153"/>
      <c r="B171" s="153"/>
      <c r="C171" s="153"/>
      <c r="D171" s="153"/>
      <c r="E171" s="153"/>
      <c r="F171" s="153"/>
      <c r="G171" s="153"/>
      <c r="H171" s="156" t="s">
        <v>270</v>
      </c>
      <c r="I171" s="158">
        <v>0.012410714285714285</v>
      </c>
      <c r="J171" s="158">
        <v>0.010357142857142858</v>
      </c>
      <c r="K171" s="158">
        <v>0.009196428571428572</v>
      </c>
      <c r="L171" s="158">
        <v>0.01232142857142857</v>
      </c>
    </row>
    <row r="172" spans="1:12" s="84" customFormat="1" ht="12.75" customHeight="1" hidden="1" outlineLevel="1">
      <c r="A172" s="153"/>
      <c r="B172" s="153"/>
      <c r="C172" s="153"/>
      <c r="D172" s="153"/>
      <c r="E172" s="153"/>
      <c r="F172" s="153"/>
      <c r="G172" s="153"/>
      <c r="H172" s="156" t="s">
        <v>271</v>
      </c>
      <c r="I172" s="158">
        <v>0.016696428571428574</v>
      </c>
      <c r="J172" s="158">
        <v>0.015357142857142857</v>
      </c>
      <c r="K172" s="158">
        <v>0.014285714285714285</v>
      </c>
      <c r="L172" s="158">
        <v>0.017857142857142856</v>
      </c>
    </row>
    <row r="173" spans="1:12" s="84" customFormat="1" ht="12.75" customHeight="1" hidden="1" outlineLevel="1">
      <c r="A173" s="153"/>
      <c r="B173" s="153"/>
      <c r="C173" s="153"/>
      <c r="D173" s="153"/>
      <c r="E173" s="153"/>
      <c r="F173" s="153"/>
      <c r="G173" s="153"/>
      <c r="H173" s="156" t="s">
        <v>272</v>
      </c>
      <c r="I173" s="158">
        <v>0.020267857142857143</v>
      </c>
      <c r="J173" s="158">
        <v>0.019464285714285715</v>
      </c>
      <c r="K173" s="158">
        <v>0.018571428571428572</v>
      </c>
      <c r="L173" s="158">
        <v>0.02232142857142857</v>
      </c>
    </row>
    <row r="174" spans="1:12" s="84" customFormat="1" ht="12.75" customHeight="1">
      <c r="A174" s="287"/>
      <c r="B174" s="287"/>
      <c r="C174" s="287"/>
      <c r="D174" s="287"/>
      <c r="E174" s="287"/>
      <c r="F174" s="287"/>
      <c r="G174" s="287"/>
      <c r="H174" s="287"/>
      <c r="I174" s="287"/>
      <c r="J174" s="287"/>
      <c r="K174" s="287"/>
      <c r="L174" s="287"/>
    </row>
    <row r="175" spans="1:12" s="117" customFormat="1" ht="12.75" customHeight="1">
      <c r="A175" s="290" t="s">
        <v>349</v>
      </c>
      <c r="B175" s="274"/>
      <c r="C175" s="274"/>
      <c r="D175" s="274"/>
      <c r="E175" s="274"/>
      <c r="F175" s="274"/>
      <c r="G175" s="274"/>
      <c r="H175" s="274"/>
      <c r="I175" s="274"/>
      <c r="J175" s="274"/>
      <c r="K175" s="274"/>
      <c r="L175" s="274"/>
    </row>
    <row r="176" spans="1:12" ht="12.75" customHeight="1">
      <c r="A176" s="263" t="s">
        <v>273</v>
      </c>
      <c r="B176" s="263"/>
      <c r="C176" s="263"/>
      <c r="D176" s="263"/>
      <c r="E176" s="263"/>
      <c r="F176" s="263"/>
      <c r="G176" s="263"/>
      <c r="H176" s="263"/>
      <c r="I176" s="263"/>
      <c r="J176" s="263"/>
      <c r="K176" s="263"/>
      <c r="L176" s="263"/>
    </row>
    <row r="177" spans="1:12" ht="12.75" customHeight="1">
      <c r="A177" s="263" t="s">
        <v>274</v>
      </c>
      <c r="B177" s="263"/>
      <c r="C177" s="263"/>
      <c r="D177" s="263"/>
      <c r="E177" s="263"/>
      <c r="F177" s="263"/>
      <c r="G177" s="263"/>
      <c r="H177" s="263"/>
      <c r="I177" s="263"/>
      <c r="J177" s="263"/>
      <c r="K177" s="263"/>
      <c r="L177" s="263"/>
    </row>
    <row r="178" spans="1:12" ht="12.75" customHeight="1">
      <c r="A178" s="263" t="s">
        <v>66</v>
      </c>
      <c r="B178" s="263"/>
      <c r="C178" s="263"/>
      <c r="D178" s="263"/>
      <c r="E178" s="263"/>
      <c r="F178" s="263"/>
      <c r="G178" s="263"/>
      <c r="H178" s="263"/>
      <c r="I178" s="263"/>
      <c r="J178" s="263"/>
      <c r="K178" s="263"/>
      <c r="L178" s="263"/>
    </row>
    <row r="179" spans="1:12" ht="12.75" customHeight="1">
      <c r="A179" s="263" t="s">
        <v>275</v>
      </c>
      <c r="B179" s="263"/>
      <c r="C179" s="263"/>
      <c r="D179" s="263"/>
      <c r="E179" s="263"/>
      <c r="F179" s="263"/>
      <c r="G179" s="263"/>
      <c r="H179" s="263"/>
      <c r="I179" s="263"/>
      <c r="J179" s="263"/>
      <c r="K179" s="263"/>
      <c r="L179" s="263"/>
    </row>
    <row r="180" spans="1:12" ht="12.75" customHeight="1">
      <c r="A180" s="263" t="s">
        <v>276</v>
      </c>
      <c r="B180" s="263"/>
      <c r="C180" s="263"/>
      <c r="D180" s="263"/>
      <c r="E180" s="263"/>
      <c r="F180" s="263"/>
      <c r="G180" s="263"/>
      <c r="H180" s="263"/>
      <c r="I180" s="263"/>
      <c r="J180" s="263"/>
      <c r="K180" s="263"/>
      <c r="L180" s="263"/>
    </row>
  </sheetData>
  <sheetProtection/>
  <mergeCells count="144">
    <mergeCell ref="A58:B58"/>
    <mergeCell ref="A62:L62"/>
    <mergeCell ref="A54:B54"/>
    <mergeCell ref="A55:B55"/>
    <mergeCell ref="A56:B56"/>
    <mergeCell ref="A57:B57"/>
    <mergeCell ref="A50:B50"/>
    <mergeCell ref="A51:B51"/>
    <mergeCell ref="A52:B52"/>
    <mergeCell ref="A53:B53"/>
    <mergeCell ref="A99:B99"/>
    <mergeCell ref="A100:B100"/>
    <mergeCell ref="A91:L91"/>
    <mergeCell ref="A77:L77"/>
    <mergeCell ref="A85:B85"/>
    <mergeCell ref="A86:B86"/>
    <mergeCell ref="A84:B84"/>
    <mergeCell ref="A128:B128"/>
    <mergeCell ref="A5:B5"/>
    <mergeCell ref="A92:B92"/>
    <mergeCell ref="A93:B93"/>
    <mergeCell ref="A94:B94"/>
    <mergeCell ref="A90:L90"/>
    <mergeCell ref="A95:B95"/>
    <mergeCell ref="A96:B96"/>
    <mergeCell ref="A97:B97"/>
    <mergeCell ref="A98:B98"/>
    <mergeCell ref="A124:B124"/>
    <mergeCell ref="A125:B125"/>
    <mergeCell ref="A126:B126"/>
    <mergeCell ref="A127:B127"/>
    <mergeCell ref="A119:L119"/>
    <mergeCell ref="A121:B121"/>
    <mergeCell ref="A122:B122"/>
    <mergeCell ref="A123:B123"/>
    <mergeCell ref="A4:L4"/>
    <mergeCell ref="A81:B81"/>
    <mergeCell ref="A82:B82"/>
    <mergeCell ref="A83:B83"/>
    <mergeCell ref="A63:L63"/>
    <mergeCell ref="A64:B64"/>
    <mergeCell ref="A65:B65"/>
    <mergeCell ref="A66:B66"/>
    <mergeCell ref="A67:B67"/>
    <mergeCell ref="A68:B68"/>
    <mergeCell ref="A178:L178"/>
    <mergeCell ref="A179:L179"/>
    <mergeCell ref="A180:L180"/>
    <mergeCell ref="A101:B101"/>
    <mergeCell ref="A102:B102"/>
    <mergeCell ref="A103:B103"/>
    <mergeCell ref="A112:B112"/>
    <mergeCell ref="A113:B113"/>
    <mergeCell ref="A114:B114"/>
    <mergeCell ref="A105:L105"/>
    <mergeCell ref="A175:L175"/>
    <mergeCell ref="A176:L176"/>
    <mergeCell ref="A177:L177"/>
    <mergeCell ref="A106:B106"/>
    <mergeCell ref="A107:B107"/>
    <mergeCell ref="A108:B108"/>
    <mergeCell ref="A109:B109"/>
    <mergeCell ref="A110:B110"/>
    <mergeCell ref="A111:B111"/>
    <mergeCell ref="A120:B120"/>
    <mergeCell ref="A136:B136"/>
    <mergeCell ref="A137:B137"/>
    <mergeCell ref="A1:L1"/>
    <mergeCell ref="A2:L2"/>
    <mergeCell ref="A3:L3"/>
    <mergeCell ref="A104:L104"/>
    <mergeCell ref="A78:B78"/>
    <mergeCell ref="A79:B79"/>
    <mergeCell ref="A80:B80"/>
    <mergeCell ref="A49:L49"/>
    <mergeCell ref="A142:B142"/>
    <mergeCell ref="A133:L133"/>
    <mergeCell ref="A147:L147"/>
    <mergeCell ref="A148:B148"/>
    <mergeCell ref="A138:B138"/>
    <mergeCell ref="A139:B139"/>
    <mergeCell ref="A140:B140"/>
    <mergeCell ref="A141:B141"/>
    <mergeCell ref="A134:B134"/>
    <mergeCell ref="A135:B135"/>
    <mergeCell ref="A149:B149"/>
    <mergeCell ref="A150:B150"/>
    <mergeCell ref="A151:B151"/>
    <mergeCell ref="A152:B152"/>
    <mergeCell ref="A153:B153"/>
    <mergeCell ref="A154:B154"/>
    <mergeCell ref="A155:B155"/>
    <mergeCell ref="A156:B156"/>
    <mergeCell ref="A168:B168"/>
    <mergeCell ref="A161:L161"/>
    <mergeCell ref="A162:B162"/>
    <mergeCell ref="A163:B163"/>
    <mergeCell ref="A164:B164"/>
    <mergeCell ref="A174:L174"/>
    <mergeCell ref="A169:B169"/>
    <mergeCell ref="A170:B170"/>
    <mergeCell ref="A118:L118"/>
    <mergeCell ref="A132:L132"/>
    <mergeCell ref="A146:L146"/>
    <mergeCell ref="A160:L160"/>
    <mergeCell ref="A165:B165"/>
    <mergeCell ref="A166:B166"/>
    <mergeCell ref="A167:B167"/>
    <mergeCell ref="A76:L76"/>
    <mergeCell ref="A69:B69"/>
    <mergeCell ref="A70:B70"/>
    <mergeCell ref="A71:B71"/>
    <mergeCell ref="A72:B72"/>
    <mergeCell ref="A35:L35"/>
    <mergeCell ref="A36:B36"/>
    <mergeCell ref="A37:B37"/>
    <mergeCell ref="A38:B38"/>
    <mergeCell ref="A39:B39"/>
    <mergeCell ref="A40:B40"/>
    <mergeCell ref="A41:B41"/>
    <mergeCell ref="A42:B42"/>
    <mergeCell ref="A43:B43"/>
    <mergeCell ref="A44:B44"/>
    <mergeCell ref="A48:L48"/>
    <mergeCell ref="A27:B27"/>
    <mergeCell ref="A28:B28"/>
    <mergeCell ref="A29:B29"/>
    <mergeCell ref="A30:B30"/>
    <mergeCell ref="A21:L21"/>
    <mergeCell ref="A22:B22"/>
    <mergeCell ref="A23:B23"/>
    <mergeCell ref="A24:B24"/>
    <mergeCell ref="A25:B25"/>
    <mergeCell ref="A26:B26"/>
    <mergeCell ref="A14:B14"/>
    <mergeCell ref="A15:B15"/>
    <mergeCell ref="A16:B16"/>
    <mergeCell ref="A7:L7"/>
    <mergeCell ref="A8:B8"/>
    <mergeCell ref="A9:B9"/>
    <mergeCell ref="A10:B10"/>
    <mergeCell ref="A11:B11"/>
    <mergeCell ref="A12:B12"/>
    <mergeCell ref="A13:B13"/>
  </mergeCells>
  <printOptions/>
  <pageMargins left="0.3937007874015748" right="0.3937007874015748" top="0.3937007874015748" bottom="0.3937007874015748" header="0.5118110236220472" footer="0.5118110236220472"/>
  <pageSetup horizontalDpi="600" verticalDpi="600" orientation="landscape" paperSize="9" scale="85" r:id="rId2"/>
  <ignoredErrors>
    <ignoredError sqref="A77" numberStoredAsText="1"/>
  </ignoredErrors>
  <drawing r:id="rId1"/>
</worksheet>
</file>

<file path=xl/worksheets/sheet11.xml><?xml version="1.0" encoding="utf-8"?>
<worksheet xmlns="http://schemas.openxmlformats.org/spreadsheetml/2006/main" xmlns:r="http://schemas.openxmlformats.org/officeDocument/2006/relationships">
  <dimension ref="A1:K59"/>
  <sheetViews>
    <sheetView zoomScale="120" zoomScaleNormal="120" zoomScalePageLayoutView="0" workbookViewId="0" topLeftCell="A1">
      <pane ySplit="7" topLeftCell="A31" activePane="bottomLeft" state="frozen"/>
      <selection pane="topLeft" activeCell="A1" sqref="A1:M1"/>
      <selection pane="bottomLeft" activeCell="A1" sqref="A1:H1"/>
    </sheetView>
  </sheetViews>
  <sheetFormatPr defaultColWidth="11.421875" defaultRowHeight="12.75" customHeight="1"/>
  <cols>
    <col min="1" max="1" width="10.7109375" style="18" customWidth="1"/>
    <col min="2" max="2" width="10.421875" style="18" customWidth="1"/>
    <col min="3" max="3" width="9.7109375" style="18" customWidth="1"/>
    <col min="4" max="4" width="11.140625" style="18" bestFit="1" customWidth="1"/>
    <col min="5" max="5" width="9.140625" style="18" customWidth="1"/>
    <col min="6" max="6" width="11.140625" style="18" customWidth="1"/>
    <col min="7" max="7" width="13.8515625" style="18" customWidth="1"/>
    <col min="8" max="8" width="12.7109375" style="18" customWidth="1"/>
    <col min="9" max="10" width="11.421875" style="18" customWidth="1"/>
    <col min="11" max="11" width="30.421875" style="18" bestFit="1" customWidth="1"/>
    <col min="12" max="16384" width="11.421875" style="18" customWidth="1"/>
  </cols>
  <sheetData>
    <row r="1" spans="1:8" s="16" customFormat="1" ht="18">
      <c r="A1" s="296" t="s">
        <v>71</v>
      </c>
      <c r="B1" s="296"/>
      <c r="C1" s="296"/>
      <c r="D1" s="296"/>
      <c r="E1" s="296"/>
      <c r="F1" s="296"/>
      <c r="G1" s="296"/>
      <c r="H1" s="296"/>
    </row>
    <row r="2" spans="1:8" ht="12.75" customHeight="1">
      <c r="A2" s="297" t="s">
        <v>0</v>
      </c>
      <c r="B2" s="297"/>
      <c r="C2" s="297"/>
      <c r="D2" s="297"/>
      <c r="E2" s="297"/>
      <c r="F2" s="297"/>
      <c r="G2" s="297"/>
      <c r="H2" s="297"/>
    </row>
    <row r="3" spans="1:8" ht="12.75" customHeight="1">
      <c r="A3" s="298"/>
      <c r="B3" s="298"/>
      <c r="C3" s="298"/>
      <c r="D3" s="298"/>
      <c r="E3" s="298"/>
      <c r="F3" s="298"/>
      <c r="G3" s="298"/>
      <c r="H3" s="298"/>
    </row>
    <row r="4" spans="1:8" s="19" customFormat="1" ht="12.75" customHeight="1">
      <c r="A4" s="299" t="s">
        <v>83</v>
      </c>
      <c r="B4" s="299"/>
      <c r="C4" s="299"/>
      <c r="D4" s="299"/>
      <c r="E4" s="299"/>
      <c r="F4" s="299"/>
      <c r="G4" s="299"/>
      <c r="H4" s="299"/>
    </row>
    <row r="5" spans="1:8" s="19" customFormat="1" ht="12.75" customHeight="1">
      <c r="A5" s="295"/>
      <c r="B5" s="295"/>
      <c r="C5" s="295"/>
      <c r="D5" s="295"/>
      <c r="E5" s="295"/>
      <c r="F5" s="295"/>
      <c r="G5" s="295"/>
      <c r="H5" s="295"/>
    </row>
    <row r="6" spans="1:8" s="113" customFormat="1" ht="12.75" customHeight="1">
      <c r="A6" s="193" t="s">
        <v>60</v>
      </c>
      <c r="B6" s="190" t="s">
        <v>1</v>
      </c>
      <c r="C6" s="294" t="s">
        <v>2</v>
      </c>
      <c r="D6" s="294"/>
      <c r="E6" s="294" t="s">
        <v>3</v>
      </c>
      <c r="F6" s="294"/>
      <c r="G6" s="294" t="s">
        <v>9</v>
      </c>
      <c r="H6" s="294"/>
    </row>
    <row r="7" spans="1:8" s="115" customFormat="1" ht="12.75" customHeight="1">
      <c r="A7" s="194"/>
      <c r="B7" s="194" t="s">
        <v>4</v>
      </c>
      <c r="C7" s="194" t="s">
        <v>5</v>
      </c>
      <c r="D7" s="194" t="s">
        <v>6</v>
      </c>
      <c r="E7" s="194" t="s">
        <v>5</v>
      </c>
      <c r="F7" s="194" t="s">
        <v>6</v>
      </c>
      <c r="G7" s="194" t="s">
        <v>7</v>
      </c>
      <c r="H7" s="194" t="s">
        <v>6</v>
      </c>
    </row>
    <row r="8" spans="1:10" ht="12.75" customHeight="1">
      <c r="A8" s="116">
        <v>1970</v>
      </c>
      <c r="B8" s="21">
        <v>3</v>
      </c>
      <c r="C8" s="22">
        <v>1478.8</v>
      </c>
      <c r="D8" s="23"/>
      <c r="E8" s="24">
        <v>9.8</v>
      </c>
      <c r="F8" s="25"/>
      <c r="G8" s="15">
        <v>36029.41176470588</v>
      </c>
      <c r="H8" s="23"/>
      <c r="J8" s="26"/>
    </row>
    <row r="9" spans="1:10" ht="12.75" customHeight="1">
      <c r="A9" s="116">
        <v>1971</v>
      </c>
      <c r="B9" s="21">
        <v>3</v>
      </c>
      <c r="C9" s="22">
        <v>1648.8</v>
      </c>
      <c r="D9" s="23">
        <v>0.11495807411414674</v>
      </c>
      <c r="E9" s="24">
        <v>10.8</v>
      </c>
      <c r="F9" s="25">
        <v>0.10204081632653071</v>
      </c>
      <c r="G9" s="15">
        <v>36241.61073825503</v>
      </c>
      <c r="H9" s="23">
        <v>0.00588960416381326</v>
      </c>
      <c r="J9" s="26"/>
    </row>
    <row r="10" spans="1:10" ht="12.75" customHeight="1">
      <c r="A10" s="116">
        <v>1972</v>
      </c>
      <c r="B10" s="21">
        <v>3</v>
      </c>
      <c r="C10" s="22">
        <v>1828.8</v>
      </c>
      <c r="D10" s="23">
        <v>0.10917030567685586</v>
      </c>
      <c r="E10" s="24">
        <v>11.3</v>
      </c>
      <c r="F10" s="25">
        <v>0.046296296296296335</v>
      </c>
      <c r="G10" s="15">
        <v>37171.05263157895</v>
      </c>
      <c r="H10" s="23">
        <v>0.025645711500974784</v>
      </c>
      <c r="J10" s="26"/>
    </row>
    <row r="11" spans="1:10" ht="12.75" customHeight="1">
      <c r="A11" s="116">
        <v>1973</v>
      </c>
      <c r="B11" s="21">
        <v>3</v>
      </c>
      <c r="C11" s="22">
        <v>1956.4</v>
      </c>
      <c r="D11" s="23">
        <v>0.06977252843394581</v>
      </c>
      <c r="E11" s="24">
        <v>12.1</v>
      </c>
      <c r="F11" s="25">
        <v>0.07079646017699105</v>
      </c>
      <c r="G11" s="15">
        <v>36119.40298507463</v>
      </c>
      <c r="H11" s="23">
        <v>-0.02829216748117801</v>
      </c>
      <c r="J11" s="26"/>
    </row>
    <row r="12" spans="1:10" ht="12.75" customHeight="1">
      <c r="A12" s="116">
        <v>1974</v>
      </c>
      <c r="B12" s="21">
        <v>3</v>
      </c>
      <c r="C12" s="22">
        <v>2196.1</v>
      </c>
      <c r="D12" s="23">
        <v>0.12252095685953776</v>
      </c>
      <c r="E12" s="24">
        <v>13.4</v>
      </c>
      <c r="F12" s="25">
        <v>0.10743801652892572</v>
      </c>
      <c r="G12" s="15">
        <v>37853.10734463277</v>
      </c>
      <c r="H12" s="23">
        <v>0.047999252929915456</v>
      </c>
      <c r="J12" s="26"/>
    </row>
    <row r="13" spans="1:10" ht="12.75" customHeight="1">
      <c r="A13" s="116">
        <v>1975</v>
      </c>
      <c r="B13" s="21">
        <v>3</v>
      </c>
      <c r="C13" s="22">
        <v>2432.7</v>
      </c>
      <c r="D13" s="23">
        <v>0.10773644187423159</v>
      </c>
      <c r="E13" s="24">
        <v>13.5</v>
      </c>
      <c r="F13" s="25">
        <v>0.0074626865671642405</v>
      </c>
      <c r="G13" s="15">
        <v>36684.782608695656</v>
      </c>
      <c r="H13" s="23">
        <v>-0.030864698247891054</v>
      </c>
      <c r="J13" s="26"/>
    </row>
    <row r="14" spans="1:10" ht="12.75" customHeight="1">
      <c r="A14" s="116">
        <v>1976</v>
      </c>
      <c r="B14" s="21">
        <v>3</v>
      </c>
      <c r="C14" s="22">
        <v>2631.7</v>
      </c>
      <c r="D14" s="23">
        <v>0.08180211287869454</v>
      </c>
      <c r="E14" s="24">
        <v>14.2</v>
      </c>
      <c r="F14" s="25">
        <v>0.05185185185185176</v>
      </c>
      <c r="G14" s="15">
        <v>37566.137566137564</v>
      </c>
      <c r="H14" s="23">
        <v>0.02402508328434237</v>
      </c>
      <c r="J14" s="26"/>
    </row>
    <row r="15" spans="1:10" ht="12.75" customHeight="1">
      <c r="A15" s="116">
        <v>1977</v>
      </c>
      <c r="B15" s="21">
        <v>3</v>
      </c>
      <c r="C15" s="22">
        <v>2882.7</v>
      </c>
      <c r="D15" s="23">
        <v>0.09537561272181477</v>
      </c>
      <c r="E15" s="24">
        <v>15.1</v>
      </c>
      <c r="F15" s="25">
        <v>0.06338028169014094</v>
      </c>
      <c r="G15" s="15">
        <v>39425.58746736292</v>
      </c>
      <c r="H15" s="23">
        <v>0.049498032581914375</v>
      </c>
      <c r="J15" s="26"/>
    </row>
    <row r="16" spans="1:10" ht="12.75" customHeight="1">
      <c r="A16" s="116">
        <v>1978</v>
      </c>
      <c r="B16" s="21">
        <v>3</v>
      </c>
      <c r="C16" s="22">
        <v>3242.2</v>
      </c>
      <c r="D16" s="23">
        <v>0.1247094737572415</v>
      </c>
      <c r="E16" s="24">
        <v>15.1</v>
      </c>
      <c r="F16" s="25">
        <v>0</v>
      </c>
      <c r="G16" s="15">
        <v>36038.1861575179</v>
      </c>
      <c r="H16" s="23">
        <v>-0.08591885441527439</v>
      </c>
      <c r="J16" s="26"/>
    </row>
    <row r="17" spans="1:10" ht="12.75" customHeight="1">
      <c r="A17" s="116">
        <v>1979</v>
      </c>
      <c r="B17" s="21">
        <v>3</v>
      </c>
      <c r="C17" s="22">
        <v>3636.1</v>
      </c>
      <c r="D17" s="23">
        <v>0.12149157979149962</v>
      </c>
      <c r="E17" s="24">
        <v>16.1</v>
      </c>
      <c r="F17" s="25">
        <v>0.06622516556291401</v>
      </c>
      <c r="G17" s="15">
        <v>35777.77777777778</v>
      </c>
      <c r="H17" s="23">
        <v>-0.007225901398086734</v>
      </c>
      <c r="J17" s="26"/>
    </row>
    <row r="18" spans="1:10" ht="12.75" customHeight="1">
      <c r="A18" s="116">
        <v>1980</v>
      </c>
      <c r="B18" s="21">
        <v>3</v>
      </c>
      <c r="C18" s="22">
        <v>4364</v>
      </c>
      <c r="D18" s="23">
        <v>0.20018701355848306</v>
      </c>
      <c r="E18" s="24">
        <v>19.6</v>
      </c>
      <c r="F18" s="25">
        <v>0.21739130434782608</v>
      </c>
      <c r="G18" s="15">
        <v>40321.64948453608</v>
      </c>
      <c r="H18" s="23">
        <v>0.12700262534417603</v>
      </c>
      <c r="J18" s="26"/>
    </row>
    <row r="19" spans="1:10" ht="12.75" customHeight="1">
      <c r="A19" s="116">
        <v>1981</v>
      </c>
      <c r="B19" s="21">
        <v>3</v>
      </c>
      <c r="C19" s="22">
        <v>5609.2</v>
      </c>
      <c r="D19" s="23">
        <v>0.2853345554537123</v>
      </c>
      <c r="E19" s="24">
        <v>23.3</v>
      </c>
      <c r="F19" s="25">
        <v>0.18877551020408162</v>
      </c>
      <c r="G19" s="15">
        <v>42286.23188405797</v>
      </c>
      <c r="H19" s="23">
        <v>0.0487227686524912</v>
      </c>
      <c r="J19" s="26"/>
    </row>
    <row r="20" spans="1:10" ht="12.75" customHeight="1">
      <c r="A20" s="116">
        <v>1982</v>
      </c>
      <c r="B20" s="21">
        <v>3</v>
      </c>
      <c r="C20" s="22">
        <v>6775.6</v>
      </c>
      <c r="D20" s="23">
        <v>0.20794409184910506</v>
      </c>
      <c r="E20" s="24">
        <v>28.9</v>
      </c>
      <c r="F20" s="25">
        <v>0.24034334763948478</v>
      </c>
      <c r="G20" s="15">
        <v>48029.95008319468</v>
      </c>
      <c r="H20" s="23">
        <v>0.13582951100691745</v>
      </c>
      <c r="J20" s="26"/>
    </row>
    <row r="21" spans="1:10" ht="12.75" customHeight="1">
      <c r="A21" s="116">
        <v>1983</v>
      </c>
      <c r="B21" s="21">
        <v>3</v>
      </c>
      <c r="C21" s="22">
        <v>7581.1</v>
      </c>
      <c r="D21" s="23">
        <v>0.11888246059389573</v>
      </c>
      <c r="E21" s="24">
        <v>34.8</v>
      </c>
      <c r="F21" s="25">
        <v>0.20415224913494812</v>
      </c>
      <c r="G21" s="15">
        <v>55012.63823064771</v>
      </c>
      <c r="H21" s="23">
        <v>0.14538195720291255</v>
      </c>
      <c r="J21" s="26"/>
    </row>
    <row r="22" spans="1:10" ht="12.75" customHeight="1">
      <c r="A22" s="116">
        <v>1984</v>
      </c>
      <c r="B22" s="21">
        <v>3</v>
      </c>
      <c r="C22" s="22">
        <v>8731.7</v>
      </c>
      <c r="D22" s="23">
        <v>0.1517721702655288</v>
      </c>
      <c r="E22" s="24">
        <v>40.7</v>
      </c>
      <c r="F22" s="25">
        <v>0.1695402298850577</v>
      </c>
      <c r="G22" s="15">
        <v>59765.051395007344</v>
      </c>
      <c r="H22" s="23">
        <v>0.08638766140308547</v>
      </c>
      <c r="J22" s="26"/>
    </row>
    <row r="23" spans="1:10" ht="12.75" customHeight="1">
      <c r="A23" s="116">
        <v>1985</v>
      </c>
      <c r="B23" s="21">
        <v>3</v>
      </c>
      <c r="C23" s="22">
        <v>9482.8</v>
      </c>
      <c r="D23" s="23">
        <v>0.08601990448595316</v>
      </c>
      <c r="E23" s="24">
        <v>48.5</v>
      </c>
      <c r="F23" s="25">
        <v>0.19164619164619154</v>
      </c>
      <c r="G23" s="15">
        <v>67071.9225449516</v>
      </c>
      <c r="H23" s="23">
        <v>0.1222599325088953</v>
      </c>
      <c r="J23" s="26"/>
    </row>
    <row r="24" spans="1:10" ht="12.75" customHeight="1">
      <c r="A24" s="116">
        <v>1986</v>
      </c>
      <c r="B24" s="21">
        <v>3</v>
      </c>
      <c r="C24" s="22">
        <v>10392.1</v>
      </c>
      <c r="D24" s="23">
        <v>0.09588939975534658</v>
      </c>
      <c r="E24" s="24">
        <v>62.7</v>
      </c>
      <c r="F24" s="25">
        <v>0.29278350515463897</v>
      </c>
      <c r="G24" s="15">
        <v>76571.42857142857</v>
      </c>
      <c r="H24" s="23">
        <v>0.14163163461000253</v>
      </c>
      <c r="J24" s="26"/>
    </row>
    <row r="25" spans="1:10" ht="12.75" customHeight="1">
      <c r="A25" s="116">
        <v>1987</v>
      </c>
      <c r="B25" s="21">
        <v>3</v>
      </c>
      <c r="C25" s="22">
        <v>11800.1</v>
      </c>
      <c r="D25" s="23">
        <v>0.13548753379971332</v>
      </c>
      <c r="E25" s="24">
        <v>72.2</v>
      </c>
      <c r="F25" s="25">
        <v>0.15151515151515155</v>
      </c>
      <c r="G25" s="15">
        <v>77666.66666666667</v>
      </c>
      <c r="H25" s="23">
        <v>0.014303482587064735</v>
      </c>
      <c r="J25" s="26"/>
    </row>
    <row r="26" spans="1:10" ht="12.75" customHeight="1">
      <c r="A26" s="116">
        <v>1988</v>
      </c>
      <c r="B26" s="21">
        <v>3</v>
      </c>
      <c r="C26" s="22">
        <v>13419.7</v>
      </c>
      <c r="D26" s="23">
        <v>0.13725307412649046</v>
      </c>
      <c r="E26" s="24">
        <v>77.8</v>
      </c>
      <c r="F26" s="25">
        <v>0.07756232686980596</v>
      </c>
      <c r="G26" s="15">
        <v>77069.37561942518</v>
      </c>
      <c r="H26" s="23">
        <v>-0.007690442668345554</v>
      </c>
      <c r="J26" s="26"/>
    </row>
    <row r="27" spans="1:10" ht="12.75" customHeight="1">
      <c r="A27" s="116">
        <v>1989</v>
      </c>
      <c r="B27" s="21">
        <v>3</v>
      </c>
      <c r="C27" s="22">
        <v>16082.4</v>
      </c>
      <c r="D27" s="23">
        <v>0.1984172522485599</v>
      </c>
      <c r="E27" s="24">
        <v>87</v>
      </c>
      <c r="F27" s="25">
        <v>0.11825192802056562</v>
      </c>
      <c r="G27" s="15">
        <v>79849.40312213039</v>
      </c>
      <c r="H27" s="23">
        <v>0.03607175327893174</v>
      </c>
      <c r="J27" s="26"/>
    </row>
    <row r="28" spans="1:10" ht="12.75" customHeight="1">
      <c r="A28" s="116">
        <v>1990</v>
      </c>
      <c r="B28" s="21">
        <v>3</v>
      </c>
      <c r="C28" s="22">
        <v>17347.9</v>
      </c>
      <c r="D28" s="23">
        <v>0.07868850420335277</v>
      </c>
      <c r="E28" s="24">
        <v>59.4</v>
      </c>
      <c r="F28" s="25">
        <v>-0.3172413793103449</v>
      </c>
      <c r="G28" s="15">
        <v>51907.342657342655</v>
      </c>
      <c r="H28" s="23">
        <v>-0.34993449383773223</v>
      </c>
      <c r="J28" s="26"/>
    </row>
    <row r="29" spans="1:10" ht="12.75" customHeight="1">
      <c r="A29" s="116">
        <v>1991</v>
      </c>
      <c r="B29" s="21">
        <v>3</v>
      </c>
      <c r="C29" s="22">
        <v>18890.6</v>
      </c>
      <c r="D29" s="23">
        <v>0.08892719003452854</v>
      </c>
      <c r="E29" s="24">
        <v>98.3</v>
      </c>
      <c r="F29" s="25">
        <v>0.6548821548821551</v>
      </c>
      <c r="G29" s="15">
        <v>85601.04529616724</v>
      </c>
      <c r="H29" s="23">
        <v>0.6491124552695317</v>
      </c>
      <c r="J29" s="26"/>
    </row>
    <row r="30" spans="1:10" ht="12.75" customHeight="1">
      <c r="A30" s="116">
        <v>1992</v>
      </c>
      <c r="B30" s="21">
        <v>4</v>
      </c>
      <c r="C30" s="22">
        <v>21094.3</v>
      </c>
      <c r="D30" s="23">
        <v>0.11665590293585183</v>
      </c>
      <c r="E30" s="24">
        <v>122.3</v>
      </c>
      <c r="F30" s="25">
        <v>0.2441505595116989</v>
      </c>
      <c r="G30" s="15">
        <v>104900.51457975987</v>
      </c>
      <c r="H30" s="23">
        <v>0.22545833659880274</v>
      </c>
      <c r="J30" s="26"/>
    </row>
    <row r="31" spans="1:10" ht="12.75" customHeight="1">
      <c r="A31" s="116">
        <v>1993</v>
      </c>
      <c r="B31" s="21">
        <v>5</v>
      </c>
      <c r="C31" s="22">
        <v>22030.6</v>
      </c>
      <c r="D31" s="23">
        <v>0.04438639822132046</v>
      </c>
      <c r="E31" s="24">
        <v>181.4</v>
      </c>
      <c r="F31" s="25">
        <v>0.48323793949305016</v>
      </c>
      <c r="G31" s="15">
        <v>147218.34415584416</v>
      </c>
      <c r="H31" s="23">
        <v>0.4034091705423276</v>
      </c>
      <c r="J31" s="26"/>
    </row>
    <row r="32" spans="1:10" ht="12.75" customHeight="1">
      <c r="A32" s="116">
        <v>1994</v>
      </c>
      <c r="B32" s="21">
        <v>5</v>
      </c>
      <c r="C32" s="22">
        <v>23477.9</v>
      </c>
      <c r="D32" s="23">
        <v>0.06569498788049359</v>
      </c>
      <c r="E32" s="24">
        <v>193.6</v>
      </c>
      <c r="F32" s="25">
        <v>0.06725468577728762</v>
      </c>
      <c r="G32" s="15">
        <v>149386.57407407407</v>
      </c>
      <c r="H32" s="23">
        <v>0.014727987403082352</v>
      </c>
      <c r="J32" s="26"/>
    </row>
    <row r="33" spans="1:10" ht="12.75" customHeight="1">
      <c r="A33" s="116">
        <v>1995</v>
      </c>
      <c r="B33" s="21">
        <v>5</v>
      </c>
      <c r="C33" s="22">
        <v>24281.7</v>
      </c>
      <c r="D33" s="23">
        <v>0.03423645215287564</v>
      </c>
      <c r="E33" s="24">
        <v>209.3</v>
      </c>
      <c r="F33" s="25">
        <v>0.08109504132231421</v>
      </c>
      <c r="G33" s="15">
        <v>154736.1419068736</v>
      </c>
      <c r="H33" s="23">
        <v>0.03581023171564894</v>
      </c>
      <c r="J33" s="26"/>
    </row>
    <row r="34" spans="1:10" ht="12.75" customHeight="1">
      <c r="A34" s="116">
        <v>1996</v>
      </c>
      <c r="B34" s="21">
        <v>5</v>
      </c>
      <c r="C34" s="22">
        <v>27398.3</v>
      </c>
      <c r="D34" s="23">
        <v>0.12835180403349028</v>
      </c>
      <c r="E34" s="24">
        <v>232.49</v>
      </c>
      <c r="F34" s="25">
        <v>0.11079789775441952</v>
      </c>
      <c r="G34" s="15">
        <v>167742.42424242425</v>
      </c>
      <c r="H34" s="23">
        <v>0.08405458592458856</v>
      </c>
      <c r="J34" s="26"/>
    </row>
    <row r="35" spans="1:10" ht="12.75" customHeight="1">
      <c r="A35" s="116">
        <v>1997</v>
      </c>
      <c r="B35" s="21">
        <v>5</v>
      </c>
      <c r="C35" s="22">
        <v>29075.953</v>
      </c>
      <c r="D35" s="23">
        <v>0.0612320107451923</v>
      </c>
      <c r="E35" s="24">
        <v>310.362</v>
      </c>
      <c r="F35" s="25">
        <v>0.33494773968772845</v>
      </c>
      <c r="G35" s="15">
        <v>220584.22174840086</v>
      </c>
      <c r="H35" s="23">
        <v>0.31501749032557624</v>
      </c>
      <c r="J35" s="26"/>
    </row>
    <row r="36" spans="1:10" ht="12.75" customHeight="1">
      <c r="A36" s="116">
        <v>1998</v>
      </c>
      <c r="B36" s="21">
        <v>6</v>
      </c>
      <c r="C36" s="22">
        <v>30928.977</v>
      </c>
      <c r="D36" s="23">
        <v>0.06373046482775635</v>
      </c>
      <c r="E36" s="24">
        <v>380.406</v>
      </c>
      <c r="F36" s="25">
        <v>0.2256848454385525</v>
      </c>
      <c r="G36" s="15">
        <v>262892.8818244644</v>
      </c>
      <c r="H36" s="23">
        <v>0.19180274881274584</v>
      </c>
      <c r="J36" s="26"/>
    </row>
    <row r="37" spans="1:10" ht="12.75" customHeight="1">
      <c r="A37" s="116">
        <v>1999</v>
      </c>
      <c r="B37" s="21">
        <v>12</v>
      </c>
      <c r="C37" s="22">
        <v>34877.172</v>
      </c>
      <c r="D37" s="23">
        <v>0.12765359164643555</v>
      </c>
      <c r="E37" s="24">
        <v>451.124</v>
      </c>
      <c r="F37" s="25">
        <v>0.1859013790529066</v>
      </c>
      <c r="G37" s="15">
        <v>294467.362924282</v>
      </c>
      <c r="H37" s="23">
        <v>0.12010397877908333</v>
      </c>
      <c r="J37" s="26"/>
    </row>
    <row r="38" spans="1:10" ht="12.75" customHeight="1">
      <c r="A38" s="116">
        <v>2000</v>
      </c>
      <c r="B38" s="21">
        <v>14</v>
      </c>
      <c r="C38" s="22">
        <v>36963.535</v>
      </c>
      <c r="D38" s="23">
        <v>0.059820303091087795</v>
      </c>
      <c r="E38" s="24">
        <v>549.095</v>
      </c>
      <c r="F38" s="25">
        <v>0.21717088871352444</v>
      </c>
      <c r="G38" s="15">
        <v>330979.50572634116</v>
      </c>
      <c r="H38" s="23">
        <v>0.12399385262755828</v>
      </c>
      <c r="J38" s="26"/>
    </row>
    <row r="39" spans="1:10" ht="12.75" customHeight="1">
      <c r="A39" s="116">
        <v>2001</v>
      </c>
      <c r="B39" s="21">
        <v>17</v>
      </c>
      <c r="C39" s="22">
        <v>34787.989</v>
      </c>
      <c r="D39" s="23">
        <v>-0.058856546052751785</v>
      </c>
      <c r="E39" s="24">
        <v>443.841</v>
      </c>
      <c r="F39" s="25">
        <v>-0.19168632021781307</v>
      </c>
      <c r="G39" s="15">
        <v>271794.85609308025</v>
      </c>
      <c r="H39" s="23">
        <v>-0.17881665967014782</v>
      </c>
      <c r="J39" s="26"/>
    </row>
    <row r="40" spans="1:10" ht="12.75" customHeight="1">
      <c r="A40" s="116">
        <v>2002</v>
      </c>
      <c r="B40" s="21">
        <v>17</v>
      </c>
      <c r="C40" s="22">
        <v>32665.4</v>
      </c>
      <c r="D40" s="23">
        <v>-0.06101499572165551</v>
      </c>
      <c r="E40" s="24">
        <v>251.8</v>
      </c>
      <c r="F40" s="25">
        <v>-0.4326797208910398</v>
      </c>
      <c r="G40" s="15">
        <v>156099.1940483571</v>
      </c>
      <c r="H40" s="23">
        <v>-0.42567274343522304</v>
      </c>
      <c r="J40" s="26"/>
    </row>
    <row r="41" spans="1:10" ht="12.75" customHeight="1">
      <c r="A41" s="116">
        <v>2003</v>
      </c>
      <c r="B41" s="21">
        <v>16</v>
      </c>
      <c r="C41" s="22">
        <v>34908.279</v>
      </c>
      <c r="D41" s="23">
        <v>0.06866222363724304</v>
      </c>
      <c r="E41" s="24">
        <v>331.769</v>
      </c>
      <c r="F41" s="25">
        <v>0.31758935663224774</v>
      </c>
      <c r="G41" s="15">
        <v>223263.12247644685</v>
      </c>
      <c r="H41" s="23">
        <v>0.43026441512108904</v>
      </c>
      <c r="J41" s="26"/>
    </row>
    <row r="42" spans="1:10" ht="12.75" customHeight="1">
      <c r="A42" s="116">
        <v>2004</v>
      </c>
      <c r="B42" s="21">
        <v>15</v>
      </c>
      <c r="C42" s="22">
        <v>34205.2</v>
      </c>
      <c r="D42" s="23">
        <v>-0.020140752284006993</v>
      </c>
      <c r="E42" s="24">
        <v>423.638</v>
      </c>
      <c r="F42" s="25">
        <v>0.27690652230919693</v>
      </c>
      <c r="G42" s="15">
        <v>283559.5716198126</v>
      </c>
      <c r="H42" s="23">
        <v>0.27006900411744766</v>
      </c>
      <c r="J42" s="26"/>
    </row>
    <row r="43" spans="1:10" ht="12.75" customHeight="1">
      <c r="A43" s="116">
        <v>2005</v>
      </c>
      <c r="B43" s="21">
        <v>15</v>
      </c>
      <c r="C43" s="22">
        <v>38175.565</v>
      </c>
      <c r="D43" s="23">
        <v>0.11607489504519791</v>
      </c>
      <c r="E43" s="24">
        <v>742.872</v>
      </c>
      <c r="F43" s="25">
        <v>0.753553741637908</v>
      </c>
      <c r="G43" s="15">
        <v>472204.4241037376</v>
      </c>
      <c r="H43" s="23">
        <v>0.6652741482373724</v>
      </c>
      <c r="J43" s="26"/>
    </row>
    <row r="44" spans="1:10" ht="12.75" customHeight="1">
      <c r="A44" s="116">
        <v>2006</v>
      </c>
      <c r="B44" s="21">
        <v>15</v>
      </c>
      <c r="C44" s="22">
        <v>43376.981</v>
      </c>
      <c r="D44" s="23">
        <v>0.13624987606601224</v>
      </c>
      <c r="E44" s="24">
        <v>626.921</v>
      </c>
      <c r="F44" s="25">
        <v>-0.1560847629201261</v>
      </c>
      <c r="G44" s="15">
        <v>364998.2533768049</v>
      </c>
      <c r="H44" s="23">
        <v>-0.2270333890463101</v>
      </c>
      <c r="J44" s="26"/>
    </row>
    <row r="45" spans="1:10" ht="12.75" customHeight="1">
      <c r="A45" s="116">
        <v>2007</v>
      </c>
      <c r="B45" s="21">
        <v>15</v>
      </c>
      <c r="C45" s="22">
        <v>49694.306</v>
      </c>
      <c r="D45" s="23">
        <v>0.14563772891432905</v>
      </c>
      <c r="E45" s="24">
        <v>721.718</v>
      </c>
      <c r="F45" s="25">
        <v>0.1512104395928671</v>
      </c>
      <c r="G45" s="15">
        <v>383280.9346787042</v>
      </c>
      <c r="H45" s="23">
        <v>0.05008977750648356</v>
      </c>
      <c r="J45" s="26"/>
    </row>
    <row r="46" spans="1:10" ht="12.75" customHeight="1">
      <c r="A46" s="116">
        <v>2008</v>
      </c>
      <c r="B46" s="21">
        <v>15</v>
      </c>
      <c r="C46" s="22">
        <v>55672.133</v>
      </c>
      <c r="D46" s="23">
        <v>0.12029199079669226</v>
      </c>
      <c r="E46" s="24">
        <v>464.064</v>
      </c>
      <c r="F46" s="25">
        <v>-0.357000933882763</v>
      </c>
      <c r="G46" s="15">
        <v>236285</v>
      </c>
      <c r="H46" s="23">
        <v>-0.38352007986498876</v>
      </c>
      <c r="J46" s="26"/>
    </row>
    <row r="47" spans="1:10" ht="12.75" customHeight="1">
      <c r="A47" s="116">
        <v>2009</v>
      </c>
      <c r="B47" s="21">
        <v>15</v>
      </c>
      <c r="C47" s="22">
        <v>55053.396</v>
      </c>
      <c r="D47" s="23">
        <v>-0.01111394456540765</v>
      </c>
      <c r="E47" s="24">
        <v>587.726</v>
      </c>
      <c r="F47" s="25">
        <v>0.26647617569990345</v>
      </c>
      <c r="G47" s="15">
        <v>304521.24352331605</v>
      </c>
      <c r="H47" s="23">
        <v>0.2887878770269634</v>
      </c>
      <c r="J47" s="26"/>
    </row>
    <row r="48" spans="1:10" ht="12.75" customHeight="1">
      <c r="A48" s="116">
        <v>2010</v>
      </c>
      <c r="B48" s="21">
        <v>16</v>
      </c>
      <c r="C48" s="22">
        <v>52466.388</v>
      </c>
      <c r="D48" s="23">
        <v>-0.04699088862747004</v>
      </c>
      <c r="E48" s="24">
        <v>569.838017</v>
      </c>
      <c r="F48" s="25">
        <v>-0.030435922521719193</v>
      </c>
      <c r="G48" s="15">
        <v>290907.33601180295</v>
      </c>
      <c r="H48" s="23">
        <v>-0.044705936945481854</v>
      </c>
      <c r="J48" s="26"/>
    </row>
    <row r="49" spans="1:10" ht="12.75" customHeight="1">
      <c r="A49" s="116">
        <v>2011</v>
      </c>
      <c r="B49" s="21">
        <v>16</v>
      </c>
      <c r="C49" s="22">
        <v>54643.272</v>
      </c>
      <c r="D49" s="23">
        <v>0.041491020879882115</v>
      </c>
      <c r="E49" s="24">
        <v>162.746</v>
      </c>
      <c r="F49" s="25">
        <v>-0.7143995396151324</v>
      </c>
      <c r="G49" s="15">
        <v>83246.0358056266</v>
      </c>
      <c r="H49" s="23">
        <v>-0.7138400256697237</v>
      </c>
      <c r="J49" s="26"/>
    </row>
    <row r="50" spans="1:11" ht="12.75" customHeight="1">
      <c r="A50" s="116">
        <v>2012</v>
      </c>
      <c r="B50" s="21">
        <v>16</v>
      </c>
      <c r="C50" s="22">
        <v>55901.971</v>
      </c>
      <c r="D50" s="23">
        <v>0.023034839494970216</v>
      </c>
      <c r="E50" s="24">
        <v>259.821</v>
      </c>
      <c r="F50" s="25">
        <v>0.5964816339572093</v>
      </c>
      <c r="G50" s="15">
        <v>136174.5283018868</v>
      </c>
      <c r="H50" s="23">
        <v>0.6358079635148559</v>
      </c>
      <c r="J50" s="232"/>
      <c r="K50" s="233"/>
    </row>
    <row r="51" spans="1:10" ht="12.75" customHeight="1">
      <c r="A51" s="116">
        <v>2013</v>
      </c>
      <c r="B51" s="21">
        <v>16</v>
      </c>
      <c r="C51" s="22">
        <v>57081.883</v>
      </c>
      <c r="D51" s="23">
        <v>0.02110680498188515</v>
      </c>
      <c r="E51" s="24">
        <v>470.668</v>
      </c>
      <c r="F51" s="25">
        <v>0.8115086925229292</v>
      </c>
      <c r="G51" s="15">
        <v>247583.1777175771</v>
      </c>
      <c r="H51" s="23">
        <v>0.8181313407505055</v>
      </c>
      <c r="J51" s="26"/>
    </row>
    <row r="52" spans="1:10" ht="12.75" customHeight="1">
      <c r="A52" s="116">
        <v>2014</v>
      </c>
      <c r="B52" s="21">
        <v>16</v>
      </c>
      <c r="C52" s="22">
        <v>63354.439</v>
      </c>
      <c r="D52" s="23">
        <v>0.10988698463223429</v>
      </c>
      <c r="E52" s="24">
        <v>580.389</v>
      </c>
      <c r="F52" s="25">
        <v>0.23311761156483968</v>
      </c>
      <c r="G52" s="15">
        <v>301192.5458102617</v>
      </c>
      <c r="H52" s="23">
        <v>0.21653073761674477</v>
      </c>
      <c r="J52" s="26"/>
    </row>
    <row r="53" spans="1:10" ht="12.75" customHeight="1">
      <c r="A53" s="20"/>
      <c r="B53" s="21"/>
      <c r="C53" s="22"/>
      <c r="D53" s="23"/>
      <c r="E53" s="24"/>
      <c r="F53" s="25"/>
      <c r="G53" s="15"/>
      <c r="H53" s="23"/>
      <c r="J53" s="26"/>
    </row>
    <row r="54" spans="1:8" s="114" customFormat="1" ht="12.75" customHeight="1">
      <c r="A54" s="297" t="s">
        <v>349</v>
      </c>
      <c r="B54" s="293"/>
      <c r="C54" s="293"/>
      <c r="D54" s="293"/>
      <c r="E54" s="293"/>
      <c r="F54" s="293"/>
      <c r="G54" s="293"/>
      <c r="H54" s="293"/>
    </row>
    <row r="55" spans="1:8" ht="12.75" customHeight="1">
      <c r="A55" s="293" t="s">
        <v>8</v>
      </c>
      <c r="B55" s="293"/>
      <c r="C55" s="293"/>
      <c r="D55" s="293"/>
      <c r="E55" s="293"/>
      <c r="F55" s="293"/>
      <c r="G55" s="293"/>
      <c r="H55" s="293"/>
    </row>
    <row r="56" spans="1:8" ht="12.75" customHeight="1">
      <c r="A56" s="293" t="s">
        <v>59</v>
      </c>
      <c r="B56" s="293"/>
      <c r="C56" s="293"/>
      <c r="D56" s="293"/>
      <c r="E56" s="293"/>
      <c r="F56" s="293"/>
      <c r="G56" s="293"/>
      <c r="H56" s="293"/>
    </row>
    <row r="59" spans="3:5" ht="12.75" customHeight="1">
      <c r="C59" s="234"/>
      <c r="D59" s="232"/>
      <c r="E59" s="235"/>
    </row>
  </sheetData>
  <sheetProtection/>
  <mergeCells count="11">
    <mergeCell ref="A1:H1"/>
    <mergeCell ref="A2:H2"/>
    <mergeCell ref="A3:H3"/>
    <mergeCell ref="A4:H4"/>
    <mergeCell ref="A54:H54"/>
    <mergeCell ref="A55:H55"/>
    <mergeCell ref="A56:H56"/>
    <mergeCell ref="G6:H6"/>
    <mergeCell ref="C6:D6"/>
    <mergeCell ref="E6:F6"/>
    <mergeCell ref="A5:H5"/>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I59"/>
  <sheetViews>
    <sheetView zoomScale="120" zoomScaleNormal="120" zoomScalePageLayoutView="0" workbookViewId="0" topLeftCell="A1">
      <pane ySplit="7" topLeftCell="A31" activePane="bottomLeft" state="frozen"/>
      <selection pane="topLeft" activeCell="A1" sqref="A1:M1"/>
      <selection pane="bottomLeft" activeCell="A1" sqref="A1:I1"/>
    </sheetView>
  </sheetViews>
  <sheetFormatPr defaultColWidth="11.421875" defaultRowHeight="12.75" customHeight="1"/>
  <cols>
    <col min="1" max="1" width="10.57421875" style="2" customWidth="1"/>
    <col min="2" max="2" width="8.140625" style="2" bestFit="1" customWidth="1"/>
    <col min="3" max="3" width="11.140625" style="2" bestFit="1" customWidth="1"/>
    <col min="4" max="4" width="15.140625" style="2" customWidth="1"/>
    <col min="5" max="5" width="12.28125" style="2" customWidth="1"/>
    <col min="6" max="6" width="8.140625" style="2" bestFit="1" customWidth="1"/>
    <col min="7" max="7" width="11.140625" style="2" bestFit="1" customWidth="1"/>
    <col min="8" max="8" width="8.140625" style="2" bestFit="1" customWidth="1"/>
    <col min="9" max="9" width="11.140625" style="2" bestFit="1" customWidth="1"/>
    <col min="10" max="16384" width="11.421875" style="2" customWidth="1"/>
  </cols>
  <sheetData>
    <row r="1" spans="1:9" s="27" customFormat="1" ht="18">
      <c r="A1" s="304" t="s">
        <v>340</v>
      </c>
      <c r="B1" s="304"/>
      <c r="C1" s="304"/>
      <c r="D1" s="304"/>
      <c r="E1" s="304"/>
      <c r="F1" s="304"/>
      <c r="G1" s="304"/>
      <c r="H1" s="304"/>
      <c r="I1" s="304"/>
    </row>
    <row r="2" spans="1:9" ht="12.75" customHeight="1">
      <c r="A2" s="305" t="s">
        <v>0</v>
      </c>
      <c r="B2" s="305"/>
      <c r="C2" s="305"/>
      <c r="D2" s="305"/>
      <c r="E2" s="305"/>
      <c r="F2" s="305"/>
      <c r="G2" s="305"/>
      <c r="H2" s="305"/>
      <c r="I2" s="305"/>
    </row>
    <row r="3" spans="1:9" ht="12.75" customHeight="1">
      <c r="A3" s="305"/>
      <c r="B3" s="305"/>
      <c r="C3" s="305"/>
      <c r="D3" s="305"/>
      <c r="E3" s="305"/>
      <c r="F3" s="305"/>
      <c r="G3" s="305"/>
      <c r="H3" s="305"/>
      <c r="I3" s="305"/>
    </row>
    <row r="4" spans="1:9" s="28" customFormat="1" ht="12.75" customHeight="1">
      <c r="A4" s="306" t="s">
        <v>84</v>
      </c>
      <c r="B4" s="306"/>
      <c r="C4" s="306"/>
      <c r="D4" s="306"/>
      <c r="E4" s="306"/>
      <c r="F4" s="306"/>
      <c r="G4" s="306"/>
      <c r="H4" s="306"/>
      <c r="I4" s="306"/>
    </row>
    <row r="5" spans="1:9" s="28" customFormat="1" ht="12.75" customHeight="1">
      <c r="A5" s="301"/>
      <c r="B5" s="301"/>
      <c r="C5" s="301"/>
      <c r="D5" s="301"/>
      <c r="E5" s="301"/>
      <c r="F5" s="301"/>
      <c r="G5" s="301"/>
      <c r="H5" s="301"/>
      <c r="I5" s="301"/>
    </row>
    <row r="6" spans="1:9" s="113" customFormat="1" ht="12.75" customHeight="1">
      <c r="A6" s="190" t="s">
        <v>53</v>
      </c>
      <c r="B6" s="294" t="s">
        <v>10</v>
      </c>
      <c r="C6" s="294"/>
      <c r="D6" s="294" t="s">
        <v>11</v>
      </c>
      <c r="E6" s="294"/>
      <c r="F6" s="294" t="s">
        <v>12</v>
      </c>
      <c r="G6" s="294"/>
      <c r="H6" s="294" t="s">
        <v>13</v>
      </c>
      <c r="I6" s="294"/>
    </row>
    <row r="7" spans="1:9" s="113" customFormat="1" ht="12.75" customHeight="1">
      <c r="A7" s="191"/>
      <c r="B7" s="192" t="s">
        <v>5</v>
      </c>
      <c r="C7" s="192" t="s">
        <v>6</v>
      </c>
      <c r="D7" s="192" t="s">
        <v>5</v>
      </c>
      <c r="E7" s="192" t="s">
        <v>6</v>
      </c>
      <c r="F7" s="192" t="s">
        <v>5</v>
      </c>
      <c r="G7" s="192" t="s">
        <v>6</v>
      </c>
      <c r="H7" s="192" t="s">
        <v>5</v>
      </c>
      <c r="I7" s="192" t="s">
        <v>6</v>
      </c>
    </row>
    <row r="8" spans="1:9" ht="12.75" customHeight="1">
      <c r="A8" s="154">
        <v>1970</v>
      </c>
      <c r="B8" s="35" t="s">
        <v>14</v>
      </c>
      <c r="C8" s="202" t="s">
        <v>14</v>
      </c>
      <c r="D8" s="29" t="s">
        <v>14</v>
      </c>
      <c r="E8" s="202" t="s">
        <v>14</v>
      </c>
      <c r="F8" s="31">
        <v>259.9</v>
      </c>
      <c r="G8" s="202" t="s">
        <v>14</v>
      </c>
      <c r="H8" s="29" t="s">
        <v>14</v>
      </c>
      <c r="I8" s="202" t="s">
        <v>14</v>
      </c>
    </row>
    <row r="9" spans="1:9" ht="12.75" customHeight="1">
      <c r="A9" s="154">
        <v>1971</v>
      </c>
      <c r="B9" s="35" t="s">
        <v>14</v>
      </c>
      <c r="C9" s="202" t="s">
        <v>14</v>
      </c>
      <c r="D9" s="29" t="s">
        <v>14</v>
      </c>
      <c r="E9" s="202" t="s">
        <v>14</v>
      </c>
      <c r="F9" s="31">
        <v>291.6</v>
      </c>
      <c r="G9" s="32">
        <v>0.121969988457099</v>
      </c>
      <c r="H9" s="29" t="s">
        <v>14</v>
      </c>
      <c r="I9" s="202" t="s">
        <v>14</v>
      </c>
    </row>
    <row r="10" spans="1:9" ht="12.75" customHeight="1">
      <c r="A10" s="154">
        <v>1972</v>
      </c>
      <c r="B10" s="35" t="s">
        <v>14</v>
      </c>
      <c r="C10" s="202" t="s">
        <v>14</v>
      </c>
      <c r="D10" s="29" t="s">
        <v>14</v>
      </c>
      <c r="E10" s="202" t="s">
        <v>14</v>
      </c>
      <c r="F10" s="31">
        <v>340.2</v>
      </c>
      <c r="G10" s="32">
        <v>0.16666666666666644</v>
      </c>
      <c r="H10" s="29" t="s">
        <v>14</v>
      </c>
      <c r="I10" s="202" t="s">
        <v>14</v>
      </c>
    </row>
    <row r="11" spans="1:9" ht="12.75" customHeight="1">
      <c r="A11" s="154">
        <v>1973</v>
      </c>
      <c r="B11" s="35" t="s">
        <v>14</v>
      </c>
      <c r="C11" s="202" t="s">
        <v>14</v>
      </c>
      <c r="D11" s="29" t="s">
        <v>14</v>
      </c>
      <c r="E11" s="202" t="s">
        <v>14</v>
      </c>
      <c r="F11" s="31">
        <v>368</v>
      </c>
      <c r="G11" s="32">
        <v>0.08171663727219283</v>
      </c>
      <c r="H11" s="29" t="s">
        <v>14</v>
      </c>
      <c r="I11" s="202" t="s">
        <v>14</v>
      </c>
    </row>
    <row r="12" spans="1:9" ht="12.75" customHeight="1">
      <c r="A12" s="154">
        <v>1974</v>
      </c>
      <c r="B12" s="35" t="s">
        <v>14</v>
      </c>
      <c r="C12" s="202" t="s">
        <v>14</v>
      </c>
      <c r="D12" s="29" t="s">
        <v>14</v>
      </c>
      <c r="E12" s="202" t="s">
        <v>14</v>
      </c>
      <c r="F12" s="31">
        <v>405.5</v>
      </c>
      <c r="G12" s="32">
        <v>0.10190217391304345</v>
      </c>
      <c r="H12" s="29" t="s">
        <v>14</v>
      </c>
      <c r="I12" s="202" t="s">
        <v>14</v>
      </c>
    </row>
    <row r="13" spans="1:9" ht="12.75" customHeight="1">
      <c r="A13" s="154">
        <v>1975</v>
      </c>
      <c r="B13" s="35" t="s">
        <v>14</v>
      </c>
      <c r="C13" s="202" t="s">
        <v>14</v>
      </c>
      <c r="D13" s="29" t="s">
        <v>14</v>
      </c>
      <c r="E13" s="202" t="s">
        <v>14</v>
      </c>
      <c r="F13" s="31">
        <v>433.4</v>
      </c>
      <c r="G13" s="32">
        <v>0.06880394574599251</v>
      </c>
      <c r="H13" s="29" t="s">
        <v>14</v>
      </c>
      <c r="I13" s="202" t="s">
        <v>14</v>
      </c>
    </row>
    <row r="14" spans="1:9" ht="12.75" customHeight="1">
      <c r="A14" s="154">
        <v>1976</v>
      </c>
      <c r="B14" s="35" t="s">
        <v>14</v>
      </c>
      <c r="C14" s="202" t="s">
        <v>14</v>
      </c>
      <c r="D14" s="29" t="s">
        <v>14</v>
      </c>
      <c r="E14" s="202" t="s">
        <v>14</v>
      </c>
      <c r="F14" s="31">
        <v>490</v>
      </c>
      <c r="G14" s="32">
        <v>0.13059529303184136</v>
      </c>
      <c r="H14" s="29" t="s">
        <v>14</v>
      </c>
      <c r="I14" s="202" t="s">
        <v>14</v>
      </c>
    </row>
    <row r="15" spans="1:9" ht="12.75" customHeight="1">
      <c r="A15" s="154">
        <v>1977</v>
      </c>
      <c r="B15" s="35" t="s">
        <v>14</v>
      </c>
      <c r="C15" s="202" t="s">
        <v>14</v>
      </c>
      <c r="D15" s="29" t="s">
        <v>14</v>
      </c>
      <c r="E15" s="202" t="s">
        <v>14</v>
      </c>
      <c r="F15" s="31">
        <v>534.5</v>
      </c>
      <c r="G15" s="32">
        <v>0.0908163265306122</v>
      </c>
      <c r="H15" s="29" t="s">
        <v>14</v>
      </c>
      <c r="I15" s="202" t="s">
        <v>14</v>
      </c>
    </row>
    <row r="16" spans="1:9" ht="12.75" customHeight="1">
      <c r="A16" s="154">
        <v>1978</v>
      </c>
      <c r="B16" s="35" t="s">
        <v>14</v>
      </c>
      <c r="C16" s="202" t="s">
        <v>14</v>
      </c>
      <c r="D16" s="29" t="s">
        <v>14</v>
      </c>
      <c r="E16" s="202" t="s">
        <v>14</v>
      </c>
      <c r="F16" s="31">
        <v>560</v>
      </c>
      <c r="G16" s="32">
        <v>0.04770813844714681</v>
      </c>
      <c r="H16" s="29" t="s">
        <v>14</v>
      </c>
      <c r="I16" s="202" t="s">
        <v>14</v>
      </c>
    </row>
    <row r="17" spans="1:9" ht="12.75" customHeight="1">
      <c r="A17" s="154">
        <v>1979</v>
      </c>
      <c r="B17" s="35" t="s">
        <v>14</v>
      </c>
      <c r="C17" s="202" t="s">
        <v>14</v>
      </c>
      <c r="D17" s="29" t="s">
        <v>14</v>
      </c>
      <c r="E17" s="202" t="s">
        <v>14</v>
      </c>
      <c r="F17" s="31">
        <v>594.184</v>
      </c>
      <c r="G17" s="32">
        <v>0.061042857142857086</v>
      </c>
      <c r="H17" s="33">
        <v>40.491</v>
      </c>
      <c r="I17" s="202" t="s">
        <v>14</v>
      </c>
    </row>
    <row r="18" spans="1:9" ht="12.75" customHeight="1">
      <c r="A18" s="154">
        <v>1980</v>
      </c>
      <c r="B18" s="31">
        <v>625.382</v>
      </c>
      <c r="C18" s="202" t="s">
        <v>14</v>
      </c>
      <c r="D18" s="33">
        <v>43.564</v>
      </c>
      <c r="E18" s="202" t="s">
        <v>14</v>
      </c>
      <c r="F18" s="31">
        <v>676.597</v>
      </c>
      <c r="G18" s="32">
        <v>0.13869946009990172</v>
      </c>
      <c r="H18" s="33">
        <v>46.498</v>
      </c>
      <c r="I18" s="32">
        <v>0.1483539551999209</v>
      </c>
    </row>
    <row r="19" spans="1:9" ht="12.75" customHeight="1">
      <c r="A19" s="154">
        <v>1981</v>
      </c>
      <c r="B19" s="31">
        <v>471.175</v>
      </c>
      <c r="C19" s="32">
        <v>-0.24658049000450916</v>
      </c>
      <c r="D19" s="33">
        <v>34.681</v>
      </c>
      <c r="E19" s="32">
        <v>-0.20390689560187325</v>
      </c>
      <c r="F19" s="31">
        <v>746.666</v>
      </c>
      <c r="G19" s="32">
        <v>0.10356090848762278</v>
      </c>
      <c r="H19" s="33">
        <v>62.094</v>
      </c>
      <c r="I19" s="32">
        <v>0.33541227579680877</v>
      </c>
    </row>
    <row r="20" spans="1:9" ht="12.75" customHeight="1">
      <c r="A20" s="154">
        <v>1982</v>
      </c>
      <c r="B20" s="31">
        <v>598.302</v>
      </c>
      <c r="C20" s="32">
        <v>0.2698084575794556</v>
      </c>
      <c r="D20" s="33">
        <v>68.402</v>
      </c>
      <c r="E20" s="32">
        <v>0.9723191372797786</v>
      </c>
      <c r="F20" s="31">
        <v>811.894</v>
      </c>
      <c r="G20" s="32">
        <v>0.08735900657054145</v>
      </c>
      <c r="H20" s="33">
        <v>71.29</v>
      </c>
      <c r="I20" s="32">
        <v>0.14809804489966838</v>
      </c>
    </row>
    <row r="21" spans="1:9" ht="12.75" customHeight="1">
      <c r="A21" s="154">
        <v>1983</v>
      </c>
      <c r="B21" s="31">
        <v>759.952</v>
      </c>
      <c r="C21" s="32">
        <v>0.2701812796881842</v>
      </c>
      <c r="D21" s="33">
        <v>77.584</v>
      </c>
      <c r="E21" s="32">
        <v>0.13423584105727898</v>
      </c>
      <c r="F21" s="31">
        <v>907.68</v>
      </c>
      <c r="G21" s="32">
        <v>0.11797845531559531</v>
      </c>
      <c r="H21" s="33">
        <v>52.405</v>
      </c>
      <c r="I21" s="32">
        <v>-0.26490391359236926</v>
      </c>
    </row>
    <row r="22" spans="1:9" ht="12.75" customHeight="1">
      <c r="A22" s="154">
        <v>1984</v>
      </c>
      <c r="B22" s="31">
        <v>830.779</v>
      </c>
      <c r="C22" s="32">
        <v>0.09319930732467313</v>
      </c>
      <c r="D22" s="33">
        <v>87.57</v>
      </c>
      <c r="E22" s="32">
        <v>0.12871210558878105</v>
      </c>
      <c r="F22" s="31">
        <v>978.124</v>
      </c>
      <c r="G22" s="32">
        <v>0.077608848933545</v>
      </c>
      <c r="H22" s="33">
        <v>59.47</v>
      </c>
      <c r="I22" s="32">
        <v>0.1348153802118118</v>
      </c>
    </row>
    <row r="23" spans="1:9" ht="12.75" customHeight="1">
      <c r="A23" s="154">
        <v>1985</v>
      </c>
      <c r="B23" s="31">
        <v>824.128</v>
      </c>
      <c r="C23" s="32">
        <v>-0.008005739191770545</v>
      </c>
      <c r="D23" s="33">
        <v>109.68</v>
      </c>
      <c r="E23" s="32">
        <v>0.2524837273038713</v>
      </c>
      <c r="F23" s="31">
        <v>1060.892</v>
      </c>
      <c r="G23" s="32">
        <v>0.08461912804511484</v>
      </c>
      <c r="H23" s="33">
        <v>61.544</v>
      </c>
      <c r="I23" s="32">
        <v>0.034874726752984773</v>
      </c>
    </row>
    <row r="24" spans="1:9" ht="12.75" customHeight="1">
      <c r="A24" s="154">
        <v>1986</v>
      </c>
      <c r="B24" s="31">
        <v>990.652</v>
      </c>
      <c r="C24" s="32">
        <v>0.20206084491729429</v>
      </c>
      <c r="D24" s="33">
        <v>84.141</v>
      </c>
      <c r="E24" s="32">
        <v>-0.23285010940919038</v>
      </c>
      <c r="F24" s="31">
        <v>1165.283</v>
      </c>
      <c r="G24" s="32">
        <v>0.09839927155638818</v>
      </c>
      <c r="H24" s="33">
        <v>89.749</v>
      </c>
      <c r="I24" s="32">
        <v>0.458290003899649</v>
      </c>
    </row>
    <row r="25" spans="1:9" ht="12.75" customHeight="1">
      <c r="A25" s="154">
        <v>1987</v>
      </c>
      <c r="B25" s="31">
        <v>1143.668</v>
      </c>
      <c r="C25" s="32">
        <v>0.15445989106164418</v>
      </c>
      <c r="D25" s="33">
        <v>192.281</v>
      </c>
      <c r="E25" s="32">
        <v>1.2852236127452727</v>
      </c>
      <c r="F25" s="31">
        <v>1314.061</v>
      </c>
      <c r="G25" s="32">
        <v>0.12767542305173948</v>
      </c>
      <c r="H25" s="33">
        <v>115.268</v>
      </c>
      <c r="I25" s="32">
        <v>0.28433742994350925</v>
      </c>
    </row>
    <row r="26" spans="1:9" ht="12.75" customHeight="1">
      <c r="A26" s="154">
        <v>1988</v>
      </c>
      <c r="B26" s="31">
        <v>1531.639</v>
      </c>
      <c r="C26" s="32">
        <v>0.3392339385206196</v>
      </c>
      <c r="D26" s="33">
        <v>180.209</v>
      </c>
      <c r="E26" s="32">
        <v>-0.06278311429626428</v>
      </c>
      <c r="F26" s="31">
        <v>1517.776</v>
      </c>
      <c r="G26" s="32">
        <v>0.15502704973361234</v>
      </c>
      <c r="H26" s="33">
        <v>108.339</v>
      </c>
      <c r="I26" s="32">
        <v>-0.06011208661553951</v>
      </c>
    </row>
    <row r="27" spans="1:9" ht="12.75" customHeight="1">
      <c r="A27" s="154">
        <v>1989</v>
      </c>
      <c r="B27" s="31">
        <v>1395.189</v>
      </c>
      <c r="C27" s="32">
        <v>-0.08908757220206581</v>
      </c>
      <c r="D27" s="33">
        <v>99.206</v>
      </c>
      <c r="E27" s="32">
        <v>-0.44949475331420735</v>
      </c>
      <c r="F27" s="31">
        <v>1904.057</v>
      </c>
      <c r="G27" s="32">
        <v>0.2545046172821284</v>
      </c>
      <c r="H27" s="33">
        <v>192.47</v>
      </c>
      <c r="I27" s="32">
        <v>0.7765532264466165</v>
      </c>
    </row>
    <row r="28" spans="1:9" ht="12.75" customHeight="1">
      <c r="A28" s="154">
        <v>1990</v>
      </c>
      <c r="B28" s="31">
        <v>1092.516</v>
      </c>
      <c r="C28" s="32">
        <v>-0.21694050053433614</v>
      </c>
      <c r="D28" s="33">
        <v>71.829</v>
      </c>
      <c r="E28" s="32">
        <v>-0.27596113138318246</v>
      </c>
      <c r="F28" s="31">
        <v>2229.552</v>
      </c>
      <c r="G28" s="32">
        <v>0.17094813863240446</v>
      </c>
      <c r="H28" s="33">
        <v>212.793</v>
      </c>
      <c r="I28" s="32">
        <v>0.10559048163350142</v>
      </c>
    </row>
    <row r="29" spans="1:9" ht="12.75" customHeight="1">
      <c r="A29" s="154">
        <v>1991</v>
      </c>
      <c r="B29" s="31">
        <v>1086.465</v>
      </c>
      <c r="C29" s="32">
        <v>-0.005538591654492961</v>
      </c>
      <c r="D29" s="33">
        <v>72.447</v>
      </c>
      <c r="E29" s="32">
        <v>0.008603767280624907</v>
      </c>
      <c r="F29" s="31">
        <v>2449.092</v>
      </c>
      <c r="G29" s="32">
        <v>0.09846821244806137</v>
      </c>
      <c r="H29" s="33">
        <v>231.958</v>
      </c>
      <c r="I29" s="32">
        <v>0.09006405285888164</v>
      </c>
    </row>
    <row r="30" spans="1:9" ht="12.75" customHeight="1">
      <c r="A30" s="154">
        <v>1992</v>
      </c>
      <c r="B30" s="31">
        <v>1145.674</v>
      </c>
      <c r="C30" s="32">
        <v>0.054496923508810795</v>
      </c>
      <c r="D30" s="33">
        <v>87.938</v>
      </c>
      <c r="E30" s="32">
        <v>0.21382527916959987</v>
      </c>
      <c r="F30" s="31">
        <v>2619.944</v>
      </c>
      <c r="G30" s="32">
        <v>0.06976136462003055</v>
      </c>
      <c r="H30" s="33">
        <v>196.107</v>
      </c>
      <c r="I30" s="32">
        <v>-0.15455815276903578</v>
      </c>
    </row>
    <row r="31" spans="1:9" ht="12.75" customHeight="1">
      <c r="A31" s="154">
        <v>1993</v>
      </c>
      <c r="B31" s="31">
        <v>2027.902</v>
      </c>
      <c r="C31" s="32">
        <v>0.7700515155271048</v>
      </c>
      <c r="D31" s="33">
        <v>139.491</v>
      </c>
      <c r="E31" s="32">
        <v>0.5862425799995455</v>
      </c>
      <c r="F31" s="31">
        <v>2663.254</v>
      </c>
      <c r="G31" s="32">
        <v>0.016530887683095442</v>
      </c>
      <c r="H31" s="33">
        <v>142.907</v>
      </c>
      <c r="I31" s="32">
        <v>-0.27128047443487474</v>
      </c>
    </row>
    <row r="32" spans="1:9" ht="12.75" customHeight="1">
      <c r="A32" s="154">
        <v>1994</v>
      </c>
      <c r="B32" s="31">
        <v>2529.677</v>
      </c>
      <c r="C32" s="32">
        <v>0.2474355269633345</v>
      </c>
      <c r="D32" s="33">
        <v>119.38</v>
      </c>
      <c r="E32" s="32">
        <v>-0.14417417611172056</v>
      </c>
      <c r="F32" s="31">
        <v>2909.366</v>
      </c>
      <c r="G32" s="32">
        <v>0.09241026203283653</v>
      </c>
      <c r="H32" s="33">
        <v>132.55</v>
      </c>
      <c r="I32" s="32">
        <v>-0.07247370667636986</v>
      </c>
    </row>
    <row r="33" spans="1:9" ht="12.75" customHeight="1">
      <c r="A33" s="154">
        <v>1995</v>
      </c>
      <c r="B33" s="31">
        <v>2887.456</v>
      </c>
      <c r="C33" s="32">
        <v>0.14143268093120184</v>
      </c>
      <c r="D33" s="33">
        <v>210.229</v>
      </c>
      <c r="E33" s="32">
        <v>0.7610068688222487</v>
      </c>
      <c r="F33" s="31">
        <v>3098.9</v>
      </c>
      <c r="G33" s="32">
        <v>0.06514615211699037</v>
      </c>
      <c r="H33" s="33">
        <v>126.281</v>
      </c>
      <c r="I33" s="32">
        <v>-0.047295360241418366</v>
      </c>
    </row>
    <row r="34" spans="1:9" ht="12.75" customHeight="1">
      <c r="A34" s="154">
        <v>1996</v>
      </c>
      <c r="B34" s="31">
        <v>3603.998</v>
      </c>
      <c r="C34" s="32">
        <v>0.24815685503086457</v>
      </c>
      <c r="D34" s="33">
        <v>252.91</v>
      </c>
      <c r="E34" s="32">
        <v>0.20302146706686514</v>
      </c>
      <c r="F34" s="31">
        <v>3342.9</v>
      </c>
      <c r="G34" s="32">
        <v>0.0787376165736228</v>
      </c>
      <c r="H34" s="33">
        <v>142.49</v>
      </c>
      <c r="I34" s="32">
        <v>0.12835660154734285</v>
      </c>
    </row>
    <row r="35" spans="1:9" ht="12.75" customHeight="1">
      <c r="A35" s="154">
        <v>1997</v>
      </c>
      <c r="B35" s="31">
        <v>3714.004</v>
      </c>
      <c r="C35" s="32">
        <v>0.030523324374763662</v>
      </c>
      <c r="D35" s="33">
        <v>365.316</v>
      </c>
      <c r="E35" s="32">
        <v>0.44445059507334606</v>
      </c>
      <c r="F35" s="31">
        <v>3597.797</v>
      </c>
      <c r="G35" s="32">
        <v>0.07625026174878087</v>
      </c>
      <c r="H35" s="33">
        <v>160.453</v>
      </c>
      <c r="I35" s="32">
        <v>0.12606498701663285</v>
      </c>
    </row>
    <row r="36" spans="1:9" ht="12.75" customHeight="1">
      <c r="A36" s="154">
        <v>1998</v>
      </c>
      <c r="B36" s="31">
        <v>3650.379</v>
      </c>
      <c r="C36" s="32">
        <v>-0.017131107020886275</v>
      </c>
      <c r="D36" s="33">
        <v>320.819</v>
      </c>
      <c r="E36" s="32">
        <v>-0.12180413669261668</v>
      </c>
      <c r="F36" s="31">
        <v>3908.488</v>
      </c>
      <c r="G36" s="32">
        <v>0.08635590056915377</v>
      </c>
      <c r="H36" s="33">
        <v>143.402</v>
      </c>
      <c r="I36" s="32">
        <v>-0.10626787906739053</v>
      </c>
    </row>
    <row r="37" spans="1:9" ht="12.75" customHeight="1">
      <c r="A37" s="154">
        <v>1999</v>
      </c>
      <c r="B37" s="31">
        <v>3497.32</v>
      </c>
      <c r="C37" s="32">
        <v>-0.04192961881492294</v>
      </c>
      <c r="D37" s="33">
        <v>310.835</v>
      </c>
      <c r="E37" s="32">
        <v>-0.031120351350761837</v>
      </c>
      <c r="F37" s="31">
        <v>4209.725</v>
      </c>
      <c r="G37" s="32">
        <v>0.07707251499812727</v>
      </c>
      <c r="H37" s="33">
        <v>154.478</v>
      </c>
      <c r="I37" s="32">
        <v>0.07723741649349407</v>
      </c>
    </row>
    <row r="38" spans="1:9" ht="12.75" customHeight="1">
      <c r="A38" s="154">
        <v>2000</v>
      </c>
      <c r="B38" s="31">
        <v>2714.006</v>
      </c>
      <c r="C38" s="32">
        <v>-0.22397550124095034</v>
      </c>
      <c r="D38" s="33">
        <v>230.051</v>
      </c>
      <c r="E38" s="32">
        <v>-0.259893512635321</v>
      </c>
      <c r="F38" s="31">
        <v>4531.025</v>
      </c>
      <c r="G38" s="32">
        <v>0.0763232752733252</v>
      </c>
      <c r="H38" s="33">
        <v>206.161</v>
      </c>
      <c r="I38" s="32">
        <v>0.3345654397389919</v>
      </c>
    </row>
    <row r="39" spans="1:9" ht="12.75" customHeight="1">
      <c r="A39" s="154">
        <v>2001</v>
      </c>
      <c r="B39" s="31">
        <v>2616.01</v>
      </c>
      <c r="C39" s="32">
        <v>-0.03610751044765536</v>
      </c>
      <c r="D39" s="33">
        <v>194.294</v>
      </c>
      <c r="E39" s="32">
        <v>-0.155430752311444</v>
      </c>
      <c r="F39" s="31">
        <v>4804.464</v>
      </c>
      <c r="G39" s="32">
        <v>0.060348155218741935</v>
      </c>
      <c r="H39" s="33">
        <v>180.746</v>
      </c>
      <c r="I39" s="32">
        <v>-0.12327743850679809</v>
      </c>
    </row>
    <row r="40" spans="1:9" ht="12.75" customHeight="1">
      <c r="A40" s="154">
        <v>2002</v>
      </c>
      <c r="B40" s="31">
        <v>3130.3</v>
      </c>
      <c r="C40" s="32">
        <v>0.19659328519386407</v>
      </c>
      <c r="D40" s="33">
        <v>330.7</v>
      </c>
      <c r="E40" s="32">
        <v>0.7020597650982532</v>
      </c>
      <c r="F40" s="31">
        <v>5151.7</v>
      </c>
      <c r="G40" s="32">
        <v>0.07227361886778624</v>
      </c>
      <c r="H40" s="33">
        <v>157.5</v>
      </c>
      <c r="I40" s="32">
        <v>-0.12861142155289756</v>
      </c>
    </row>
    <row r="41" spans="1:9" ht="12.75" customHeight="1">
      <c r="A41" s="154">
        <v>2003</v>
      </c>
      <c r="B41" s="31">
        <v>3663.508</v>
      </c>
      <c r="C41" s="32">
        <v>0.17033766731623146</v>
      </c>
      <c r="D41" s="33">
        <v>434.489</v>
      </c>
      <c r="E41" s="32">
        <v>0.3138463864529786</v>
      </c>
      <c r="F41" s="31">
        <v>5394.651</v>
      </c>
      <c r="G41" s="32">
        <v>0.04715938428091704</v>
      </c>
      <c r="H41" s="33">
        <v>130.099</v>
      </c>
      <c r="I41" s="32">
        <v>-0.17397460317460328</v>
      </c>
    </row>
    <row r="42" spans="1:9" ht="12.75" customHeight="1">
      <c r="A42" s="154">
        <v>2004</v>
      </c>
      <c r="B42" s="31">
        <v>3795.244</v>
      </c>
      <c r="C42" s="32">
        <v>0.03595897702420757</v>
      </c>
      <c r="D42" s="33">
        <v>415.104</v>
      </c>
      <c r="E42" s="32">
        <v>-0.044615628934219276</v>
      </c>
      <c r="F42" s="31">
        <v>6023.687</v>
      </c>
      <c r="G42" s="32">
        <v>0.11660365054199062</v>
      </c>
      <c r="H42" s="33">
        <v>89.161</v>
      </c>
      <c r="I42" s="32">
        <v>-0.3146680604770212</v>
      </c>
    </row>
    <row r="43" spans="1:9" ht="12.75" customHeight="1">
      <c r="A43" s="154">
        <v>2005</v>
      </c>
      <c r="B43" s="31">
        <v>3637.002</v>
      </c>
      <c r="C43" s="32">
        <v>-0.0416948159327832</v>
      </c>
      <c r="D43" s="33">
        <v>435.941</v>
      </c>
      <c r="E43" s="32">
        <v>0.050197059050262144</v>
      </c>
      <c r="F43" s="31">
        <v>6155.071</v>
      </c>
      <c r="G43" s="32">
        <v>0.0218112262473133</v>
      </c>
      <c r="H43" s="33">
        <v>102.662</v>
      </c>
      <c r="I43" s="32">
        <v>0.1514227072374693</v>
      </c>
    </row>
    <row r="44" spans="1:9" ht="12.75" customHeight="1">
      <c r="A44" s="154">
        <v>2006</v>
      </c>
      <c r="B44" s="31">
        <v>3561.93</v>
      </c>
      <c r="C44" s="32">
        <v>-0.02064117644147572</v>
      </c>
      <c r="D44" s="33">
        <v>398.105</v>
      </c>
      <c r="E44" s="32">
        <v>-0.08679156124337922</v>
      </c>
      <c r="F44" s="31">
        <v>6491.797</v>
      </c>
      <c r="G44" s="32">
        <v>0.0547070862383228</v>
      </c>
      <c r="H44" s="33">
        <v>102.216</v>
      </c>
      <c r="I44" s="32">
        <v>-0.0043443533147610935</v>
      </c>
    </row>
    <row r="45" spans="1:9" ht="12.75" customHeight="1">
      <c r="A45" s="154">
        <v>2007</v>
      </c>
      <c r="B45" s="31">
        <v>2577.381</v>
      </c>
      <c r="C45" s="32">
        <v>-0.2764088569960667</v>
      </c>
      <c r="D45" s="33">
        <v>363.094</v>
      </c>
      <c r="E45" s="32">
        <v>-0.08794413534117894</v>
      </c>
      <c r="F45" s="31">
        <v>6869.338</v>
      </c>
      <c r="G45" s="32">
        <v>0.05815662442926055</v>
      </c>
      <c r="H45" s="33">
        <v>84.531</v>
      </c>
      <c r="I45" s="32">
        <v>-0.1730159661892462</v>
      </c>
    </row>
    <row r="46" spans="1:9" ht="12.75" customHeight="1">
      <c r="A46" s="154">
        <v>2008</v>
      </c>
      <c r="B46" s="31">
        <v>2677.543</v>
      </c>
      <c r="C46" s="32">
        <v>0.03886192999793223</v>
      </c>
      <c r="D46" s="33">
        <v>497.103</v>
      </c>
      <c r="E46" s="32">
        <v>0.36907522569913026</v>
      </c>
      <c r="F46" s="31">
        <v>7297.372</v>
      </c>
      <c r="G46" s="32">
        <v>0.062310807824567715</v>
      </c>
      <c r="H46" s="33">
        <v>98.757</v>
      </c>
      <c r="I46" s="32">
        <v>0.1682932888526102</v>
      </c>
    </row>
    <row r="47" spans="1:9" ht="12.75" customHeight="1">
      <c r="A47" s="154">
        <v>2009</v>
      </c>
      <c r="B47" s="31">
        <v>3710.003</v>
      </c>
      <c r="C47" s="32">
        <v>0.3856944900947201</v>
      </c>
      <c r="D47" s="33">
        <v>663.761</v>
      </c>
      <c r="E47" s="32">
        <v>0.3352584876776038</v>
      </c>
      <c r="F47" s="31">
        <v>7748.8</v>
      </c>
      <c r="G47" s="32">
        <v>0.06186172227481336</v>
      </c>
      <c r="H47" s="33">
        <v>94.882</v>
      </c>
      <c r="I47" s="32">
        <v>-0.03923772492076509</v>
      </c>
    </row>
    <row r="48" spans="1:9" ht="12.75" customHeight="1">
      <c r="A48" s="154">
        <v>2010</v>
      </c>
      <c r="B48" s="31">
        <v>4026.124</v>
      </c>
      <c r="C48" s="32">
        <v>0.0852077478104465</v>
      </c>
      <c r="D48" s="33">
        <v>666.66</v>
      </c>
      <c r="E48" s="32">
        <v>0.004367535905243045</v>
      </c>
      <c r="F48" s="31">
        <v>8429.992</v>
      </c>
      <c r="G48" s="32">
        <v>0.08790935370638038</v>
      </c>
      <c r="H48" s="33">
        <v>63.388</v>
      </c>
      <c r="I48" s="32">
        <v>-0.33192807908770905</v>
      </c>
    </row>
    <row r="49" spans="1:9" ht="12.75" customHeight="1">
      <c r="A49" s="154">
        <v>2011</v>
      </c>
      <c r="B49" s="31">
        <v>4408.727</v>
      </c>
      <c r="C49" s="32">
        <v>0.09503010836228597</v>
      </c>
      <c r="D49" s="33">
        <v>614.171</v>
      </c>
      <c r="E49" s="32">
        <v>-0.0787342873428733</v>
      </c>
      <c r="F49" s="31">
        <v>9002.862</v>
      </c>
      <c r="G49" s="32">
        <v>0.06795617362388938</v>
      </c>
      <c r="H49" s="33">
        <v>56.101</v>
      </c>
      <c r="I49" s="32">
        <v>-0.11495866725563203</v>
      </c>
    </row>
    <row r="50" spans="1:9" ht="12.75" customHeight="1">
      <c r="A50" s="154">
        <v>2012</v>
      </c>
      <c r="B50" s="31">
        <v>4630.331</v>
      </c>
      <c r="C50" s="32">
        <v>0.05026484969470786</v>
      </c>
      <c r="D50" s="237">
        <v>874.178</v>
      </c>
      <c r="E50" s="32">
        <v>0.4233462667563265</v>
      </c>
      <c r="F50" s="31">
        <v>9500.49</v>
      </c>
      <c r="G50" s="32">
        <v>0.05527442273357082</v>
      </c>
      <c r="H50" s="33">
        <v>60.177</v>
      </c>
      <c r="I50" s="32">
        <v>0.07265467638723024</v>
      </c>
    </row>
    <row r="51" spans="1:9" ht="12.75" customHeight="1">
      <c r="A51" s="154">
        <v>2013</v>
      </c>
      <c r="B51" s="31">
        <v>4587.545</v>
      </c>
      <c r="C51" s="32">
        <v>-0.009240376119979316</v>
      </c>
      <c r="D51" s="33">
        <v>864.018</v>
      </c>
      <c r="E51" s="32">
        <v>-0.011622346936207464</v>
      </c>
      <c r="F51" s="238">
        <v>9792.013</v>
      </c>
      <c r="G51" s="32">
        <v>0.030685048876426604</v>
      </c>
      <c r="H51" s="236">
        <v>53.803</v>
      </c>
      <c r="I51" s="32">
        <v>-0.10592086677634313</v>
      </c>
    </row>
    <row r="52" spans="1:9" ht="12.75" customHeight="1">
      <c r="A52" s="154">
        <v>2014</v>
      </c>
      <c r="B52" s="31">
        <v>4187.093</v>
      </c>
      <c r="C52" s="32">
        <v>-0.08729113283902393</v>
      </c>
      <c r="D52" s="33">
        <v>740.925</v>
      </c>
      <c r="E52" s="32">
        <v>-0.14246578196287588</v>
      </c>
      <c r="F52" s="31">
        <v>10181.883</v>
      </c>
      <c r="G52" s="32">
        <v>0.03981510236965576</v>
      </c>
      <c r="H52" s="33">
        <v>46.124</v>
      </c>
      <c r="I52" s="32">
        <v>-0.1427243833986951</v>
      </c>
    </row>
    <row r="53" spans="1:9" ht="12.75" customHeight="1">
      <c r="A53" s="307"/>
      <c r="B53" s="307"/>
      <c r="C53" s="307"/>
      <c r="D53" s="307"/>
      <c r="E53" s="307"/>
      <c r="F53" s="307"/>
      <c r="G53" s="307"/>
      <c r="H53" s="307"/>
      <c r="I53" s="307"/>
    </row>
    <row r="54" spans="1:9" s="111" customFormat="1" ht="12.75" customHeight="1">
      <c r="A54" s="297" t="s">
        <v>349</v>
      </c>
      <c r="B54" s="293"/>
      <c r="C54" s="293"/>
      <c r="D54" s="293"/>
      <c r="E54" s="293"/>
      <c r="F54" s="293"/>
      <c r="G54" s="293"/>
      <c r="H54" s="293"/>
      <c r="I54" s="293"/>
    </row>
    <row r="55" spans="1:9" ht="26.25" customHeight="1">
      <c r="A55" s="300" t="s">
        <v>339</v>
      </c>
      <c r="B55" s="300"/>
      <c r="C55" s="300"/>
      <c r="D55" s="300"/>
      <c r="E55" s="300"/>
      <c r="F55" s="300"/>
      <c r="G55" s="300"/>
      <c r="H55" s="300"/>
      <c r="I55" s="300"/>
    </row>
    <row r="56" spans="1:9" ht="40.5" customHeight="1">
      <c r="A56" s="300" t="s">
        <v>72</v>
      </c>
      <c r="B56" s="300"/>
      <c r="C56" s="300"/>
      <c r="D56" s="300"/>
      <c r="E56" s="300"/>
      <c r="F56" s="300"/>
      <c r="G56" s="300"/>
      <c r="H56" s="300"/>
      <c r="I56" s="300"/>
    </row>
    <row r="57" spans="1:9" ht="13.5" customHeight="1">
      <c r="A57" s="302" t="s">
        <v>359</v>
      </c>
      <c r="B57" s="303"/>
      <c r="C57" s="303"/>
      <c r="D57" s="303"/>
      <c r="E57" s="303"/>
      <c r="F57" s="303"/>
      <c r="G57" s="303"/>
      <c r="H57" s="303"/>
      <c r="I57" s="303"/>
    </row>
    <row r="58" spans="1:9" ht="12.75" customHeight="1">
      <c r="A58" s="303"/>
      <c r="B58" s="303"/>
      <c r="C58" s="303"/>
      <c r="D58" s="303"/>
      <c r="E58" s="303"/>
      <c r="F58" s="303"/>
      <c r="G58" s="303"/>
      <c r="H58" s="303"/>
      <c r="I58" s="303"/>
    </row>
    <row r="59" spans="1:9" ht="12.75" customHeight="1">
      <c r="A59" s="303"/>
      <c r="B59" s="303"/>
      <c r="C59" s="303"/>
      <c r="D59" s="303"/>
      <c r="E59" s="303"/>
      <c r="F59" s="303"/>
      <c r="G59" s="303"/>
      <c r="H59" s="303"/>
      <c r="I59" s="303"/>
    </row>
  </sheetData>
  <sheetProtection/>
  <mergeCells count="14">
    <mergeCell ref="A57:I59"/>
    <mergeCell ref="A1:I1"/>
    <mergeCell ref="A2:I2"/>
    <mergeCell ref="A3:I3"/>
    <mergeCell ref="A4:I4"/>
    <mergeCell ref="A53:I53"/>
    <mergeCell ref="A55:I55"/>
    <mergeCell ref="A56:I56"/>
    <mergeCell ref="A54:I54"/>
    <mergeCell ref="A5:I5"/>
    <mergeCell ref="D6:E6"/>
    <mergeCell ref="B6:C6"/>
    <mergeCell ref="F6:G6"/>
    <mergeCell ref="H6:I6"/>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I31"/>
  <sheetViews>
    <sheetView zoomScale="120" zoomScaleNormal="120" zoomScalePageLayoutView="0" workbookViewId="0" topLeftCell="A1">
      <pane ySplit="7" topLeftCell="A8" activePane="bottomLeft" state="frozen"/>
      <selection pane="topLeft" activeCell="A1" sqref="A1:M1"/>
      <selection pane="bottomLeft" activeCell="A1" sqref="A1:I1"/>
    </sheetView>
  </sheetViews>
  <sheetFormatPr defaultColWidth="11.421875" defaultRowHeight="12.75" customHeight="1"/>
  <cols>
    <col min="1" max="1" width="10.57421875" style="2" bestFit="1" customWidth="1"/>
    <col min="2" max="2" width="17.421875" style="2" customWidth="1"/>
    <col min="3" max="3" width="13.28125" style="2" customWidth="1"/>
    <col min="4" max="4" width="16.140625" style="2" customWidth="1"/>
    <col min="5" max="5" width="11.140625" style="2" bestFit="1" customWidth="1"/>
    <col min="6" max="6" width="11.140625" style="2" customWidth="1"/>
    <col min="7" max="7" width="11.140625" style="2" bestFit="1" customWidth="1"/>
    <col min="8" max="8" width="10.28125" style="2" customWidth="1"/>
    <col min="9" max="9" width="10.8515625" style="2" customWidth="1"/>
    <col min="10" max="16384" width="11.421875" style="2" customWidth="1"/>
  </cols>
  <sheetData>
    <row r="1" spans="1:9" ht="18">
      <c r="A1" s="311" t="s">
        <v>73</v>
      </c>
      <c r="B1" s="311"/>
      <c r="C1" s="311"/>
      <c r="D1" s="311"/>
      <c r="E1" s="311"/>
      <c r="F1" s="311"/>
      <c r="G1" s="311"/>
      <c r="H1" s="311"/>
      <c r="I1" s="311"/>
    </row>
    <row r="2" spans="1:9" ht="12.75" customHeight="1">
      <c r="A2" s="309" t="s">
        <v>0</v>
      </c>
      <c r="B2" s="309"/>
      <c r="C2" s="309"/>
      <c r="D2" s="309"/>
      <c r="E2" s="309"/>
      <c r="F2" s="309"/>
      <c r="G2" s="309"/>
      <c r="H2" s="309"/>
      <c r="I2" s="309"/>
    </row>
    <row r="3" spans="1:9" ht="12.75" customHeight="1">
      <c r="A3" s="310"/>
      <c r="B3" s="310"/>
      <c r="C3" s="310"/>
      <c r="D3" s="310"/>
      <c r="E3" s="310"/>
      <c r="F3" s="310"/>
      <c r="G3" s="310"/>
      <c r="H3" s="310"/>
      <c r="I3" s="310"/>
    </row>
    <row r="4" spans="1:9" ht="12.75" customHeight="1">
      <c r="A4" s="312" t="s">
        <v>85</v>
      </c>
      <c r="B4" s="312"/>
      <c r="C4" s="312"/>
      <c r="D4" s="312"/>
      <c r="E4" s="312"/>
      <c r="F4" s="312"/>
      <c r="G4" s="312"/>
      <c r="H4" s="312"/>
      <c r="I4" s="312"/>
    </row>
    <row r="5" spans="1:9" ht="12.75" customHeight="1">
      <c r="A5" s="310"/>
      <c r="B5" s="310"/>
      <c r="C5" s="310"/>
      <c r="D5" s="310"/>
      <c r="E5" s="310"/>
      <c r="F5" s="310"/>
      <c r="G5" s="310"/>
      <c r="H5" s="310"/>
      <c r="I5" s="310"/>
    </row>
    <row r="6" spans="1:9" s="113" customFormat="1" ht="12.75" customHeight="1">
      <c r="A6" s="184" t="s">
        <v>53</v>
      </c>
      <c r="B6" s="313" t="s">
        <v>51</v>
      </c>
      <c r="C6" s="313"/>
      <c r="D6" s="313" t="s">
        <v>220</v>
      </c>
      <c r="E6" s="313"/>
      <c r="F6" s="313" t="s">
        <v>92</v>
      </c>
      <c r="G6" s="313"/>
      <c r="H6" s="313" t="s">
        <v>15</v>
      </c>
      <c r="I6" s="313"/>
    </row>
    <row r="7" spans="1:9" ht="12.75" customHeight="1">
      <c r="A7" s="189"/>
      <c r="B7" s="189" t="s">
        <v>5</v>
      </c>
      <c r="C7" s="189" t="s">
        <v>6</v>
      </c>
      <c r="D7" s="189" t="s">
        <v>5</v>
      </c>
      <c r="E7" s="189" t="s">
        <v>6</v>
      </c>
      <c r="F7" s="189" t="s">
        <v>5</v>
      </c>
      <c r="G7" s="189" t="s">
        <v>6</v>
      </c>
      <c r="H7" s="189" t="s">
        <v>5</v>
      </c>
      <c r="I7" s="189" t="s">
        <v>6</v>
      </c>
    </row>
    <row r="8" spans="1:9" ht="12.75" customHeight="1">
      <c r="A8" s="112">
        <v>1995</v>
      </c>
      <c r="B8" s="31">
        <v>56124.382</v>
      </c>
      <c r="C8" s="34"/>
      <c r="D8" s="31">
        <v>20517.501</v>
      </c>
      <c r="E8" s="34"/>
      <c r="F8" s="31">
        <v>30264.903</v>
      </c>
      <c r="G8" s="34"/>
      <c r="H8" s="31">
        <v>5341.978</v>
      </c>
      <c r="I8" s="34" t="s">
        <v>16</v>
      </c>
    </row>
    <row r="9" spans="1:9" ht="12.75" customHeight="1">
      <c r="A9" s="112">
        <v>1996</v>
      </c>
      <c r="B9" s="31">
        <v>67347.095</v>
      </c>
      <c r="C9" s="34">
        <v>0.19996145347310915</v>
      </c>
      <c r="D9" s="31">
        <v>23125.335</v>
      </c>
      <c r="E9" s="34">
        <v>0.12710290595331272</v>
      </c>
      <c r="F9" s="31">
        <v>37072.856</v>
      </c>
      <c r="G9" s="34">
        <v>0.22494547562237358</v>
      </c>
      <c r="H9" s="31">
        <v>7148.904</v>
      </c>
      <c r="I9" s="34">
        <v>0.3382503634421559</v>
      </c>
    </row>
    <row r="10" spans="1:9" ht="12.75" customHeight="1">
      <c r="A10" s="112">
        <v>1997</v>
      </c>
      <c r="B10" s="31">
        <v>79796.165</v>
      </c>
      <c r="C10" s="34">
        <v>0.18484939847813764</v>
      </c>
      <c r="D10" s="31">
        <v>24314.149</v>
      </c>
      <c r="E10" s="34">
        <v>0.051407428259958296</v>
      </c>
      <c r="F10" s="31">
        <v>46900.961</v>
      </c>
      <c r="G10" s="34">
        <v>0.26510245123817827</v>
      </c>
      <c r="H10" s="31">
        <v>8581.055</v>
      </c>
      <c r="I10" s="34">
        <v>0.20033154732529637</v>
      </c>
    </row>
    <row r="11" spans="1:9" ht="12.75" customHeight="1">
      <c r="A11" s="112">
        <v>1998</v>
      </c>
      <c r="B11" s="31">
        <v>89998.222</v>
      </c>
      <c r="C11" s="34">
        <v>0.12785147005498332</v>
      </c>
      <c r="D11" s="31">
        <v>25285.079</v>
      </c>
      <c r="E11" s="34">
        <v>0.03993271572038168</v>
      </c>
      <c r="F11" s="31">
        <v>55248.918</v>
      </c>
      <c r="G11" s="34">
        <v>0.17799117165211156</v>
      </c>
      <c r="H11" s="31">
        <v>9464.225</v>
      </c>
      <c r="I11" s="34">
        <v>0.10292091123993487</v>
      </c>
    </row>
    <row r="12" spans="1:9" ht="12.75" customHeight="1">
      <c r="A12" s="112">
        <v>1999</v>
      </c>
      <c r="B12" s="31">
        <v>110279.627</v>
      </c>
      <c r="C12" s="34">
        <v>0.22535339642598715</v>
      </c>
      <c r="D12" s="31">
        <v>27839.981</v>
      </c>
      <c r="E12" s="34">
        <v>0.10104386068953929</v>
      </c>
      <c r="F12" s="31">
        <v>70660.429</v>
      </c>
      <c r="G12" s="34">
        <v>0.27894683837971285</v>
      </c>
      <c r="H12" s="31">
        <v>11779.217</v>
      </c>
      <c r="I12" s="34">
        <v>0.24460449746281399</v>
      </c>
    </row>
    <row r="13" spans="1:9" ht="12.75" customHeight="1">
      <c r="A13" s="112">
        <v>2000</v>
      </c>
      <c r="B13" s="31">
        <v>112679.752</v>
      </c>
      <c r="C13" s="34">
        <v>0.021763992727323968</v>
      </c>
      <c r="D13" s="31">
        <v>28396.73</v>
      </c>
      <c r="E13" s="34">
        <v>0.0199981817516327</v>
      </c>
      <c r="F13" s="31">
        <v>70613.102</v>
      </c>
      <c r="G13" s="34">
        <v>-0.0006697808189079523</v>
      </c>
      <c r="H13" s="31">
        <v>13669.92</v>
      </c>
      <c r="I13" s="34">
        <v>0.16051177255669885</v>
      </c>
    </row>
    <row r="14" spans="1:9" ht="12.75" customHeight="1">
      <c r="A14" s="112">
        <v>2001</v>
      </c>
      <c r="B14" s="31">
        <v>105655.671</v>
      </c>
      <c r="C14" s="34">
        <v>-0.062336674294419796</v>
      </c>
      <c r="D14" s="31">
        <v>26721.696</v>
      </c>
      <c r="E14" s="34">
        <v>-0.058986862219699246</v>
      </c>
      <c r="F14" s="31">
        <v>65668.816</v>
      </c>
      <c r="G14" s="34">
        <v>-0.07001938535429289</v>
      </c>
      <c r="H14" s="31">
        <v>13265.159</v>
      </c>
      <c r="I14" s="34">
        <v>-0.029609610005033035</v>
      </c>
    </row>
    <row r="15" spans="1:9" ht="12.75" customHeight="1">
      <c r="A15" s="112">
        <v>2002</v>
      </c>
      <c r="B15" s="31">
        <v>96194.2</v>
      </c>
      <c r="C15" s="34">
        <v>-0.08955005358869954</v>
      </c>
      <c r="D15" s="31">
        <v>25557.8</v>
      </c>
      <c r="E15" s="34">
        <v>-0.04355621738979437</v>
      </c>
      <c r="F15" s="31">
        <v>58601.9</v>
      </c>
      <c r="G15" s="34">
        <v>-0.10761448782630709</v>
      </c>
      <c r="H15" s="31">
        <v>12034.6</v>
      </c>
      <c r="I15" s="34">
        <v>-0.09276624577210114</v>
      </c>
    </row>
    <row r="16" spans="1:9" ht="12.75" customHeight="1">
      <c r="A16" s="112">
        <v>2003</v>
      </c>
      <c r="B16" s="31">
        <v>103466.853</v>
      </c>
      <c r="C16" s="34">
        <v>0.07560386177129202</v>
      </c>
      <c r="D16" s="31">
        <v>27707.088</v>
      </c>
      <c r="E16" s="34">
        <v>0.08409518816173531</v>
      </c>
      <c r="F16" s="31">
        <v>65638.928</v>
      </c>
      <c r="G16" s="34">
        <v>0.12008190860705881</v>
      </c>
      <c r="H16" s="31">
        <v>10120.837</v>
      </c>
      <c r="I16" s="34">
        <v>-0.15902173732404903</v>
      </c>
    </row>
    <row r="17" spans="1:9" ht="12.75" customHeight="1">
      <c r="A17" s="112">
        <v>2004</v>
      </c>
      <c r="B17" s="31">
        <v>106988.938</v>
      </c>
      <c r="C17" s="34">
        <v>0.0340407086702443</v>
      </c>
      <c r="D17" s="31">
        <v>25849.815</v>
      </c>
      <c r="E17" s="34">
        <v>-0.06703241423277674</v>
      </c>
      <c r="F17" s="31">
        <v>71546.908</v>
      </c>
      <c r="G17" s="34">
        <v>0.09000725910697384</v>
      </c>
      <c r="H17" s="31">
        <v>9592.215</v>
      </c>
      <c r="I17" s="34">
        <v>-0.05223105559352447</v>
      </c>
    </row>
    <row r="18" spans="1:9" ht="12.75" customHeight="1">
      <c r="A18" s="112">
        <v>2005</v>
      </c>
      <c r="B18" s="31">
        <v>128718.744</v>
      </c>
      <c r="C18" s="34">
        <v>0.20310329652959083</v>
      </c>
      <c r="D18" s="31">
        <v>28493.815</v>
      </c>
      <c r="E18" s="34">
        <v>0.1022831304595411</v>
      </c>
      <c r="F18" s="31">
        <v>88698.307</v>
      </c>
      <c r="G18" s="34">
        <v>0.23972243496532386</v>
      </c>
      <c r="H18" s="31">
        <v>11526.622</v>
      </c>
      <c r="I18" s="34">
        <v>0.20166426628260525</v>
      </c>
    </row>
    <row r="19" spans="1:9" ht="12.75" customHeight="1">
      <c r="A19" s="112">
        <v>2006</v>
      </c>
      <c r="B19" s="31">
        <v>160925.148</v>
      </c>
      <c r="C19" s="34">
        <v>0.2502075688370606</v>
      </c>
      <c r="D19" s="31">
        <v>31430.822</v>
      </c>
      <c r="E19" s="34">
        <v>0.10307524632977376</v>
      </c>
      <c r="F19" s="31">
        <v>114006.405</v>
      </c>
      <c r="G19" s="34">
        <v>0.2853278586253063</v>
      </c>
      <c r="H19" s="31">
        <v>15487.921</v>
      </c>
      <c r="I19" s="34">
        <v>0.3436652125835306</v>
      </c>
    </row>
    <row r="20" spans="1:9" ht="12.75" customHeight="1">
      <c r="A20" s="112">
        <v>2007</v>
      </c>
      <c r="B20" s="31">
        <v>171447.948</v>
      </c>
      <c r="C20" s="34">
        <v>0.06538940700554775</v>
      </c>
      <c r="D20" s="31">
        <v>36217.514</v>
      </c>
      <c r="E20" s="34">
        <v>0.1522929308053095</v>
      </c>
      <c r="F20" s="31">
        <v>117289.809</v>
      </c>
      <c r="G20" s="34">
        <v>0.02880017135879342</v>
      </c>
      <c r="H20" s="31">
        <v>17940.625</v>
      </c>
      <c r="I20" s="34">
        <v>0.1583623780105799</v>
      </c>
    </row>
    <row r="21" spans="1:9" ht="12.75" customHeight="1">
      <c r="A21" s="112">
        <v>2008</v>
      </c>
      <c r="B21" s="31">
        <v>120844.299</v>
      </c>
      <c r="C21" s="34">
        <v>-0.29515459117655934</v>
      </c>
      <c r="D21" s="31">
        <v>40351.322</v>
      </c>
      <c r="E21" s="34">
        <v>0.11413836962967693</v>
      </c>
      <c r="F21" s="31">
        <v>69152.523</v>
      </c>
      <c r="G21" s="34">
        <v>-0.4104132013719964</v>
      </c>
      <c r="H21" s="31">
        <v>11340.454</v>
      </c>
      <c r="I21" s="34">
        <v>-0.367889691691343</v>
      </c>
    </row>
    <row r="22" spans="1:9" ht="12.75" customHeight="1">
      <c r="A22" s="112">
        <v>2009</v>
      </c>
      <c r="B22" s="31">
        <v>125098.371</v>
      </c>
      <c r="C22" s="34">
        <v>0.035202918426462164</v>
      </c>
      <c r="D22" s="31">
        <v>40034.134</v>
      </c>
      <c r="E22" s="34">
        <v>-0.007860659435148137</v>
      </c>
      <c r="F22" s="31">
        <v>78386.266</v>
      </c>
      <c r="G22" s="34">
        <v>0.13352720333862592</v>
      </c>
      <c r="H22" s="31">
        <v>6677.971</v>
      </c>
      <c r="I22" s="34">
        <v>-0.41113724371175975</v>
      </c>
    </row>
    <row r="23" spans="1:9" ht="12.75" customHeight="1">
      <c r="A23" s="112">
        <v>2010</v>
      </c>
      <c r="B23" s="31">
        <v>121269.606</v>
      </c>
      <c r="C23" s="34">
        <v>-0.03060603403061094</v>
      </c>
      <c r="D23" s="31">
        <v>35362.222</v>
      </c>
      <c r="E23" s="34">
        <v>-0.11669821557773673</v>
      </c>
      <c r="F23" s="31">
        <v>81322.474</v>
      </c>
      <c r="G23" s="34">
        <v>0.03745819452606654</v>
      </c>
      <c r="H23" s="31">
        <v>4584.91</v>
      </c>
      <c r="I23" s="34">
        <v>-0.3134276863436513</v>
      </c>
    </row>
    <row r="24" spans="1:9" ht="12.75" customHeight="1">
      <c r="A24" s="112">
        <v>2011</v>
      </c>
      <c r="B24" s="31">
        <v>117069.506</v>
      </c>
      <c r="C24" s="34">
        <v>-0.03463439965328163</v>
      </c>
      <c r="D24" s="31">
        <v>36876.29</v>
      </c>
      <c r="E24" s="34">
        <v>0.042815974629648534</v>
      </c>
      <c r="F24" s="31">
        <v>76184.057</v>
      </c>
      <c r="G24" s="34">
        <v>-0.06318569452277117</v>
      </c>
      <c r="H24" s="31">
        <v>4009.159</v>
      </c>
      <c r="I24" s="34">
        <v>-0.125575202130467</v>
      </c>
    </row>
    <row r="25" spans="1:9" ht="12.75" customHeight="1">
      <c r="A25" s="112">
        <v>2012</v>
      </c>
      <c r="B25" s="31">
        <v>118390.862</v>
      </c>
      <c r="C25" s="34">
        <v>0.01128693581401123</v>
      </c>
      <c r="D25" s="31">
        <v>38215.139</v>
      </c>
      <c r="E25" s="34">
        <v>0.03630649937941158</v>
      </c>
      <c r="F25" s="31">
        <v>76928.605</v>
      </c>
      <c r="G25" s="34">
        <v>0.009773015894913471</v>
      </c>
      <c r="H25" s="31">
        <v>3247.118</v>
      </c>
      <c r="I25" s="34">
        <v>-0.1900750257098808</v>
      </c>
    </row>
    <row r="26" spans="1:9" ht="12.75" customHeight="1">
      <c r="A26" s="112">
        <v>2013</v>
      </c>
      <c r="B26" s="31">
        <v>120230.027</v>
      </c>
      <c r="C26" s="34">
        <v>0.015534687128133272</v>
      </c>
      <c r="D26" s="31">
        <v>39181.275</v>
      </c>
      <c r="E26" s="34">
        <v>0.0252814990415186</v>
      </c>
      <c r="F26" s="31">
        <v>79016.657</v>
      </c>
      <c r="G26" s="34">
        <v>0.027142725388040106</v>
      </c>
      <c r="H26" s="31">
        <v>2032.095</v>
      </c>
      <c r="I26" s="34">
        <v>-0.37418504655512974</v>
      </c>
    </row>
    <row r="27" spans="1:9" ht="12.75" customHeight="1">
      <c r="A27" s="112">
        <v>2014</v>
      </c>
      <c r="B27" s="31">
        <v>127747.648</v>
      </c>
      <c r="C27" s="34">
        <v>0.06252698421168944</v>
      </c>
      <c r="D27" s="31">
        <v>41767.665</v>
      </c>
      <c r="E27" s="34">
        <v>0.06601086871215912</v>
      </c>
      <c r="F27" s="31">
        <v>84000.66</v>
      </c>
      <c r="G27" s="34">
        <v>0.06307534625262619</v>
      </c>
      <c r="H27" s="31">
        <v>1979.323</v>
      </c>
      <c r="I27" s="34">
        <v>-0.025969258326997532</v>
      </c>
    </row>
    <row r="28" spans="1:9" ht="12.75" customHeight="1">
      <c r="A28" s="310"/>
      <c r="B28" s="310"/>
      <c r="C28" s="310"/>
      <c r="D28" s="310"/>
      <c r="E28" s="310"/>
      <c r="F28" s="310"/>
      <c r="G28" s="310"/>
      <c r="H28" s="310"/>
      <c r="I28" s="310"/>
    </row>
    <row r="29" spans="1:9" s="111" customFormat="1" ht="12.75" customHeight="1">
      <c r="A29" s="297" t="s">
        <v>349</v>
      </c>
      <c r="B29" s="293"/>
      <c r="C29" s="293"/>
      <c r="D29" s="293"/>
      <c r="E29" s="293"/>
      <c r="F29" s="293"/>
      <c r="G29" s="293"/>
      <c r="H29" s="293"/>
      <c r="I29" s="293"/>
    </row>
    <row r="30" spans="1:9" ht="24.75" customHeight="1">
      <c r="A30" s="308" t="s">
        <v>341</v>
      </c>
      <c r="B30" s="308"/>
      <c r="C30" s="308"/>
      <c r="D30" s="308"/>
      <c r="E30" s="308"/>
      <c r="F30" s="308"/>
      <c r="G30" s="308"/>
      <c r="H30" s="308"/>
      <c r="I30" s="308"/>
    </row>
    <row r="31" spans="1:9" ht="12.75" customHeight="1">
      <c r="A31" s="309" t="s">
        <v>74</v>
      </c>
      <c r="B31" s="309"/>
      <c r="C31" s="309"/>
      <c r="D31" s="309"/>
      <c r="E31" s="309"/>
      <c r="F31" s="309"/>
      <c r="G31" s="309"/>
      <c r="H31" s="309"/>
      <c r="I31" s="309"/>
    </row>
  </sheetData>
  <sheetProtection/>
  <mergeCells count="13">
    <mergeCell ref="A5:I5"/>
    <mergeCell ref="B6:C6"/>
    <mergeCell ref="D6:E6"/>
    <mergeCell ref="A29:I29"/>
    <mergeCell ref="A30:I30"/>
    <mergeCell ref="A31:I31"/>
    <mergeCell ref="A28:I28"/>
    <mergeCell ref="A1:I1"/>
    <mergeCell ref="A2:I2"/>
    <mergeCell ref="A4:I4"/>
    <mergeCell ref="A3:I3"/>
    <mergeCell ref="F6:G6"/>
    <mergeCell ref="H6:I6"/>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H30"/>
  <sheetViews>
    <sheetView zoomScale="120" zoomScaleNormal="120" zoomScalePageLayoutView="0" workbookViewId="0" topLeftCell="A1">
      <pane ySplit="6" topLeftCell="A8" activePane="bottomLeft" state="frozen"/>
      <selection pane="topLeft" activeCell="A1" sqref="A1:M1"/>
      <selection pane="bottomLeft" activeCell="A1" sqref="A1:H1"/>
    </sheetView>
  </sheetViews>
  <sheetFormatPr defaultColWidth="11.421875" defaultRowHeight="12.75" customHeight="1"/>
  <cols>
    <col min="1" max="1" width="10.57421875" style="2" bestFit="1" customWidth="1"/>
    <col min="2" max="2" width="10.7109375" style="2" bestFit="1" customWidth="1"/>
    <col min="3" max="3" width="10.00390625" style="2" bestFit="1" customWidth="1"/>
    <col min="4" max="4" width="18.00390625" style="2" bestFit="1" customWidth="1"/>
    <col min="5" max="5" width="17.28125" style="2" bestFit="1" customWidth="1"/>
    <col min="6" max="6" width="16.28125" style="2" bestFit="1" customWidth="1"/>
    <col min="7" max="7" width="12.28125" style="2" bestFit="1" customWidth="1"/>
    <col min="8" max="8" width="16.28125" style="2" bestFit="1" customWidth="1"/>
    <col min="9" max="16384" width="11.421875" style="2" customWidth="1"/>
  </cols>
  <sheetData>
    <row r="1" spans="1:8" ht="18">
      <c r="A1" s="311" t="s">
        <v>17</v>
      </c>
      <c r="B1" s="311"/>
      <c r="C1" s="311"/>
      <c r="D1" s="311"/>
      <c r="E1" s="311"/>
      <c r="F1" s="311"/>
      <c r="G1" s="311"/>
      <c r="H1" s="311"/>
    </row>
    <row r="2" spans="1:8" ht="12.75" customHeight="1">
      <c r="A2" s="309"/>
      <c r="B2" s="309"/>
      <c r="C2" s="309"/>
      <c r="D2" s="309"/>
      <c r="E2" s="309"/>
      <c r="F2" s="309"/>
      <c r="G2" s="309"/>
      <c r="H2" s="309"/>
    </row>
    <row r="3" spans="1:8" ht="12.75" customHeight="1">
      <c r="A3" s="312" t="s">
        <v>87</v>
      </c>
      <c r="B3" s="312"/>
      <c r="C3" s="312"/>
      <c r="D3" s="312"/>
      <c r="E3" s="312"/>
      <c r="F3" s="312"/>
      <c r="G3" s="312"/>
      <c r="H3" s="312"/>
    </row>
    <row r="4" spans="1:8" ht="12.75" customHeight="1">
      <c r="A4" s="310"/>
      <c r="B4" s="310"/>
      <c r="C4" s="310"/>
      <c r="D4" s="310"/>
      <c r="E4" s="310"/>
      <c r="F4" s="310"/>
      <c r="G4" s="310"/>
      <c r="H4" s="310"/>
    </row>
    <row r="5" spans="1:8" ht="12.75" customHeight="1">
      <c r="A5" s="184" t="s">
        <v>53</v>
      </c>
      <c r="B5" s="185" t="s">
        <v>3</v>
      </c>
      <c r="C5" s="185" t="s">
        <v>18</v>
      </c>
      <c r="D5" s="185" t="s">
        <v>19</v>
      </c>
      <c r="E5" s="186" t="s">
        <v>90</v>
      </c>
      <c r="F5" s="185" t="s">
        <v>50</v>
      </c>
      <c r="G5" s="185" t="s">
        <v>54</v>
      </c>
      <c r="H5" s="187" t="s">
        <v>91</v>
      </c>
    </row>
    <row r="6" spans="1:8" ht="12.75" customHeight="1">
      <c r="A6" s="188"/>
      <c r="B6" s="189" t="s">
        <v>20</v>
      </c>
      <c r="C6" s="189" t="s">
        <v>20</v>
      </c>
      <c r="D6" s="189" t="s">
        <v>20</v>
      </c>
      <c r="E6" s="186"/>
      <c r="F6" s="189" t="s">
        <v>20</v>
      </c>
      <c r="G6" s="189" t="s">
        <v>20</v>
      </c>
      <c r="H6" s="187"/>
    </row>
    <row r="7" spans="1:8" ht="12.75" customHeight="1">
      <c r="A7" s="112">
        <v>1994</v>
      </c>
      <c r="B7" s="29" t="s">
        <v>14</v>
      </c>
      <c r="C7" s="29" t="s">
        <v>14</v>
      </c>
      <c r="D7" s="35">
        <v>1735.416</v>
      </c>
      <c r="E7" s="30" t="s">
        <v>14</v>
      </c>
      <c r="F7" s="29" t="s">
        <v>14</v>
      </c>
      <c r="G7" s="29" t="s">
        <v>14</v>
      </c>
      <c r="H7" s="30" t="s">
        <v>14</v>
      </c>
    </row>
    <row r="8" spans="1:8" ht="12.75" customHeight="1">
      <c r="A8" s="112">
        <v>1995</v>
      </c>
      <c r="B8" s="35">
        <v>209.357</v>
      </c>
      <c r="C8" s="29">
        <v>23.722</v>
      </c>
      <c r="D8" s="35">
        <v>1849.409</v>
      </c>
      <c r="E8" s="34">
        <v>0.13003647318906783</v>
      </c>
      <c r="F8" s="35">
        <v>208.825</v>
      </c>
      <c r="G8" s="35">
        <v>614.06</v>
      </c>
      <c r="H8" s="34">
        <v>0.34007263133895704</v>
      </c>
    </row>
    <row r="9" spans="1:8" ht="12.75" customHeight="1">
      <c r="A9" s="112">
        <v>1996</v>
      </c>
      <c r="B9" s="35">
        <v>232.491</v>
      </c>
      <c r="C9" s="29">
        <v>25.768</v>
      </c>
      <c r="D9" s="35">
        <v>1982.206</v>
      </c>
      <c r="E9" s="34">
        <v>0.13480425355887793</v>
      </c>
      <c r="F9" s="35">
        <v>229.706</v>
      </c>
      <c r="G9" s="35">
        <v>663.8519999999999</v>
      </c>
      <c r="H9" s="34">
        <v>0.3460198960009159</v>
      </c>
    </row>
    <row r="10" spans="1:8" ht="12.75" customHeight="1">
      <c r="A10" s="112">
        <v>1997</v>
      </c>
      <c r="B10" s="35">
        <v>310.362</v>
      </c>
      <c r="C10" s="29">
        <v>37.497</v>
      </c>
      <c r="D10" s="35">
        <v>2205.189</v>
      </c>
      <c r="E10" s="34">
        <v>0.1661457779836868</v>
      </c>
      <c r="F10" s="35">
        <v>242.109</v>
      </c>
      <c r="G10" s="35">
        <v>807.025</v>
      </c>
      <c r="H10" s="34">
        <v>0.30000185867847967</v>
      </c>
    </row>
    <row r="11" spans="1:8" ht="12.75" customHeight="1">
      <c r="A11" s="112">
        <v>1998</v>
      </c>
      <c r="B11" s="35">
        <v>380.406</v>
      </c>
      <c r="C11" s="29">
        <v>50.141</v>
      </c>
      <c r="D11" s="35">
        <v>2577.588</v>
      </c>
      <c r="E11" s="34">
        <v>0.1800405914806398</v>
      </c>
      <c r="F11" s="35">
        <v>266.604</v>
      </c>
      <c r="G11" s="35">
        <v>941.849</v>
      </c>
      <c r="H11" s="34">
        <v>0.28306448273555523</v>
      </c>
    </row>
    <row r="12" spans="1:8" ht="12.75" customHeight="1">
      <c r="A12" s="112">
        <v>1999</v>
      </c>
      <c r="B12" s="35">
        <v>451.424</v>
      </c>
      <c r="C12" s="29">
        <v>42.932</v>
      </c>
      <c r="D12" s="35">
        <v>2975.436</v>
      </c>
      <c r="E12" s="34">
        <v>0.178049293502063</v>
      </c>
      <c r="F12" s="35">
        <v>316.39300000000003</v>
      </c>
      <c r="G12" s="35">
        <v>1057.4330000000004</v>
      </c>
      <c r="H12" s="34">
        <v>0.29920855505738886</v>
      </c>
    </row>
    <row r="13" spans="1:8" ht="12.75" customHeight="1">
      <c r="A13" s="112">
        <v>2000</v>
      </c>
      <c r="B13" s="35">
        <v>549.096</v>
      </c>
      <c r="C13" s="29">
        <v>63.965</v>
      </c>
      <c r="D13" s="35">
        <v>3249.022</v>
      </c>
      <c r="E13" s="34">
        <v>0.19698454066201426</v>
      </c>
      <c r="F13" s="35">
        <v>421.69399999999996</v>
      </c>
      <c r="G13" s="35">
        <v>1335.9330000000004</v>
      </c>
      <c r="H13" s="34">
        <v>0.3156550515632145</v>
      </c>
    </row>
    <row r="14" spans="1:8" ht="12.75" customHeight="1">
      <c r="A14" s="112">
        <v>2001</v>
      </c>
      <c r="B14" s="35">
        <v>443.841</v>
      </c>
      <c r="C14" s="29">
        <v>53.088</v>
      </c>
      <c r="D14" s="35">
        <v>3288.897</v>
      </c>
      <c r="E14" s="34">
        <v>0.15201442538520285</v>
      </c>
      <c r="F14" s="35">
        <v>416.404</v>
      </c>
      <c r="G14" s="35">
        <v>1056.97</v>
      </c>
      <c r="H14" s="34">
        <v>0.39396009347474376</v>
      </c>
    </row>
    <row r="15" spans="1:8" ht="12.75" customHeight="1">
      <c r="A15" s="112">
        <v>2002</v>
      </c>
      <c r="B15" s="35">
        <v>251.78778583</v>
      </c>
      <c r="C15" s="29">
        <v>27.65135346</v>
      </c>
      <c r="D15" s="35">
        <v>4253.5365173</v>
      </c>
      <c r="E15" s="34">
        <v>0.07409787269561036</v>
      </c>
      <c r="F15" s="35">
        <v>416.955</v>
      </c>
      <c r="G15" s="35">
        <v>944.3240000000001</v>
      </c>
      <c r="H15" s="34">
        <v>0.44153807379670534</v>
      </c>
    </row>
    <row r="16" spans="1:8" ht="12.75" customHeight="1">
      <c r="A16" s="112">
        <v>2003</v>
      </c>
      <c r="B16" s="35">
        <v>331.769</v>
      </c>
      <c r="C16" s="29">
        <v>31.683</v>
      </c>
      <c r="D16" s="35">
        <v>3954.926</v>
      </c>
      <c r="E16" s="34">
        <v>0.088555438788688</v>
      </c>
      <c r="F16" s="35">
        <v>413.583</v>
      </c>
      <c r="G16" s="35">
        <v>899.922</v>
      </c>
      <c r="H16" s="34">
        <v>0.4595764966297079</v>
      </c>
    </row>
    <row r="17" spans="1:8" ht="12.75" customHeight="1">
      <c r="A17" s="112">
        <v>2004</v>
      </c>
      <c r="B17" s="35">
        <v>423.638</v>
      </c>
      <c r="C17" s="29">
        <v>36.113</v>
      </c>
      <c r="D17" s="35">
        <v>4715.324</v>
      </c>
      <c r="E17" s="34">
        <v>0.10605253597070441</v>
      </c>
      <c r="F17" s="35">
        <v>420.171</v>
      </c>
      <c r="G17" s="35">
        <v>945.0720000000001</v>
      </c>
      <c r="H17" s="34">
        <v>0.444591523185535</v>
      </c>
    </row>
    <row r="18" spans="1:8" ht="12.75" customHeight="1">
      <c r="A18" s="112">
        <v>2005</v>
      </c>
      <c r="B18" s="35">
        <v>742.872</v>
      </c>
      <c r="C18" s="29">
        <v>50.165</v>
      </c>
      <c r="D18" s="35">
        <v>5169.099</v>
      </c>
      <c r="E18" s="34">
        <v>0.16046197132599443</v>
      </c>
      <c r="F18" s="35">
        <v>458.414</v>
      </c>
      <c r="G18" s="35">
        <v>1125.436</v>
      </c>
      <c r="H18" s="34">
        <v>0.40732125149719756</v>
      </c>
    </row>
    <row r="19" spans="1:8" ht="12.75" customHeight="1">
      <c r="A19" s="112">
        <v>2006</v>
      </c>
      <c r="B19" s="35">
        <v>626.921</v>
      </c>
      <c r="C19" s="29">
        <v>60.562</v>
      </c>
      <c r="D19" s="35">
        <v>5547.128</v>
      </c>
      <c r="E19" s="34">
        <v>0.1283069124982142</v>
      </c>
      <c r="F19" s="35">
        <v>537.989</v>
      </c>
      <c r="G19" s="35">
        <v>1300.825</v>
      </c>
      <c r="H19" s="34">
        <v>0.41357523110333827</v>
      </c>
    </row>
    <row r="20" spans="1:8" ht="12.75" customHeight="1">
      <c r="A20" s="112">
        <v>2007</v>
      </c>
      <c r="B20" s="35">
        <v>721.718</v>
      </c>
      <c r="C20" s="29">
        <v>83.831</v>
      </c>
      <c r="D20" s="35">
        <v>5759.01</v>
      </c>
      <c r="E20" s="34">
        <v>0.14249764154656525</v>
      </c>
      <c r="F20" s="35">
        <v>613.601</v>
      </c>
      <c r="G20" s="35">
        <v>1528.941</v>
      </c>
      <c r="H20" s="34">
        <v>0.4013241845172574</v>
      </c>
    </row>
    <row r="21" spans="1:8" ht="12.75" customHeight="1">
      <c r="A21" s="112">
        <v>2008</v>
      </c>
      <c r="B21" s="35">
        <v>464.064</v>
      </c>
      <c r="C21" s="29">
        <v>45.304</v>
      </c>
      <c r="D21" s="35">
        <v>5592.93</v>
      </c>
      <c r="E21" s="34">
        <v>0.0897411367572415</v>
      </c>
      <c r="F21" s="35">
        <v>614.253</v>
      </c>
      <c r="G21" s="35">
        <v>1159.553</v>
      </c>
      <c r="H21" s="34">
        <v>0.5297325779847925</v>
      </c>
    </row>
    <row r="22" spans="1:8" ht="12.75" customHeight="1">
      <c r="A22" s="112">
        <v>2009</v>
      </c>
      <c r="B22" s="35">
        <v>587.726101</v>
      </c>
      <c r="C22" s="29">
        <v>80.048831</v>
      </c>
      <c r="D22" s="35">
        <v>5813.521</v>
      </c>
      <c r="E22" s="34">
        <v>0.11708723984348857</v>
      </c>
      <c r="F22" s="35">
        <v>607.823408</v>
      </c>
      <c r="G22" s="35">
        <v>1299.017701</v>
      </c>
      <c r="H22" s="34">
        <v>0.4679100273476566</v>
      </c>
    </row>
    <row r="23" spans="1:8" ht="12.75" customHeight="1">
      <c r="A23" s="112">
        <v>2010</v>
      </c>
      <c r="B23" s="35">
        <v>569.838017</v>
      </c>
      <c r="C23" s="29">
        <v>17.286</v>
      </c>
      <c r="D23" s="35">
        <v>5948.657357</v>
      </c>
      <c r="E23" s="34">
        <v>0.0998325308764913</v>
      </c>
      <c r="F23" s="35">
        <v>593.017037</v>
      </c>
      <c r="G23" s="35">
        <v>1135.722461</v>
      </c>
      <c r="H23" s="34">
        <v>0.5221496072886067</v>
      </c>
    </row>
    <row r="24" spans="1:8" ht="12.75" customHeight="1">
      <c r="A24" s="112">
        <v>2011</v>
      </c>
      <c r="B24" s="35">
        <v>162.746</v>
      </c>
      <c r="C24" s="29">
        <v>9.022</v>
      </c>
      <c r="D24" s="35">
        <v>5748.306</v>
      </c>
      <c r="E24" s="34">
        <v>0.029369673949983972</v>
      </c>
      <c r="F24" s="35">
        <v>574.372</v>
      </c>
      <c r="G24" s="35">
        <v>877.28</v>
      </c>
      <c r="H24" s="34">
        <v>0.6547191318621193</v>
      </c>
    </row>
    <row r="25" spans="1:8" ht="12.75" customHeight="1">
      <c r="A25" s="112">
        <v>2012</v>
      </c>
      <c r="B25" s="35">
        <v>259.821</v>
      </c>
      <c r="C25" s="29">
        <v>11.232385</v>
      </c>
      <c r="D25" s="35">
        <v>5829.19755196</v>
      </c>
      <c r="E25" s="34">
        <v>0.04682415060958671</v>
      </c>
      <c r="F25" s="35">
        <v>620.62800225</v>
      </c>
      <c r="G25" s="35">
        <v>1009.46483318</v>
      </c>
      <c r="H25" s="34">
        <v>0.6148089382122481</v>
      </c>
    </row>
    <row r="26" spans="1:8" ht="12.75" customHeight="1">
      <c r="A26" s="112">
        <v>2013</v>
      </c>
      <c r="B26" s="35">
        <v>470.668</v>
      </c>
      <c r="C26" s="29">
        <v>11.35865883</v>
      </c>
      <c r="D26" s="35">
        <v>5870.085</v>
      </c>
      <c r="E26" s="34">
        <v>0.08240277242457834</v>
      </c>
      <c r="F26" s="35">
        <v>587.689</v>
      </c>
      <c r="G26" s="35">
        <v>964.829</v>
      </c>
      <c r="H26" s="34">
        <v>0.609112081000882</v>
      </c>
    </row>
    <row r="27" spans="1:8" ht="12.75" customHeight="1">
      <c r="A27" s="112">
        <v>2014</v>
      </c>
      <c r="B27" s="35">
        <v>580.389</v>
      </c>
      <c r="C27" s="29">
        <v>36.76</v>
      </c>
      <c r="D27" s="35">
        <v>5734.035</v>
      </c>
      <c r="E27" s="34">
        <v>0.10636722129726339</v>
      </c>
      <c r="F27" s="35">
        <v>612.299</v>
      </c>
      <c r="G27" s="35">
        <v>953.123</v>
      </c>
      <c r="H27" s="34">
        <v>0.6424134135888022</v>
      </c>
    </row>
    <row r="28" spans="1:8" ht="12.75" customHeight="1">
      <c r="A28" s="310"/>
      <c r="B28" s="310"/>
      <c r="C28" s="310"/>
      <c r="D28" s="310"/>
      <c r="E28" s="310"/>
      <c r="F28" s="310"/>
      <c r="G28" s="310"/>
      <c r="H28" s="310"/>
    </row>
    <row r="29" spans="1:8" s="111" customFormat="1" ht="12.75" customHeight="1">
      <c r="A29" s="297" t="s">
        <v>349</v>
      </c>
      <c r="B29" s="293"/>
      <c r="C29" s="293"/>
      <c r="D29" s="293"/>
      <c r="E29" s="293"/>
      <c r="F29" s="293"/>
      <c r="G29" s="293"/>
      <c r="H29" s="293"/>
    </row>
    <row r="30" spans="1:8" ht="12.75">
      <c r="A30" s="314" t="s">
        <v>61</v>
      </c>
      <c r="B30" s="314"/>
      <c r="C30" s="314"/>
      <c r="D30" s="314"/>
      <c r="E30" s="314"/>
      <c r="F30" s="314"/>
      <c r="G30" s="314"/>
      <c r="H30" s="314"/>
    </row>
  </sheetData>
  <sheetProtection/>
  <mergeCells count="7">
    <mergeCell ref="A30:H30"/>
    <mergeCell ref="A28:H28"/>
    <mergeCell ref="A4:H4"/>
    <mergeCell ref="A1:H1"/>
    <mergeCell ref="A2:H2"/>
    <mergeCell ref="A3:H3"/>
    <mergeCell ref="A29:H29"/>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J62"/>
  <sheetViews>
    <sheetView zoomScale="120" zoomScaleNormal="120" zoomScalePageLayoutView="0" workbookViewId="0" topLeftCell="A1">
      <pane ySplit="7" topLeftCell="A31" activePane="bottomLeft" state="frozen"/>
      <selection pane="topLeft" activeCell="A1" sqref="A1:M1"/>
      <selection pane="bottomLeft" activeCell="A1" sqref="A1:J1"/>
    </sheetView>
  </sheetViews>
  <sheetFormatPr defaultColWidth="11.421875" defaultRowHeight="12.75" customHeight="1"/>
  <cols>
    <col min="1" max="1" width="10.57421875" style="2" bestFit="1" customWidth="1"/>
    <col min="2" max="2" width="7.7109375" style="2" customWidth="1"/>
    <col min="3" max="3" width="8.28125" style="2" customWidth="1"/>
    <col min="4" max="4" width="10.57421875" style="2" customWidth="1"/>
    <col min="5" max="5" width="8.28125" style="2" customWidth="1"/>
    <col min="6" max="6" width="10.57421875" style="2" customWidth="1"/>
    <col min="7" max="7" width="6.421875" style="2" customWidth="1"/>
    <col min="8" max="8" width="10.57421875" style="2" customWidth="1"/>
    <col min="9" max="9" width="6.421875" style="2" customWidth="1"/>
    <col min="10" max="10" width="10.57421875" style="2" customWidth="1"/>
    <col min="11" max="16384" width="11.421875" style="2" customWidth="1"/>
  </cols>
  <sheetData>
    <row r="1" spans="1:10" s="3" customFormat="1" ht="18">
      <c r="A1" s="318" t="s">
        <v>75</v>
      </c>
      <c r="B1" s="318"/>
      <c r="C1" s="318"/>
      <c r="D1" s="318"/>
      <c r="E1" s="318"/>
      <c r="F1" s="318"/>
      <c r="G1" s="318"/>
      <c r="H1" s="318"/>
      <c r="I1" s="318"/>
      <c r="J1" s="318"/>
    </row>
    <row r="2" spans="1:10" s="6" customFormat="1" ht="12.75" customHeight="1">
      <c r="A2" s="319" t="s">
        <v>21</v>
      </c>
      <c r="B2" s="319"/>
      <c r="C2" s="319"/>
      <c r="D2" s="319"/>
      <c r="E2" s="319"/>
      <c r="F2" s="319"/>
      <c r="G2" s="319"/>
      <c r="H2" s="319"/>
      <c r="I2" s="319"/>
      <c r="J2" s="319"/>
    </row>
    <row r="3" spans="1:10" ht="12.75" customHeight="1">
      <c r="A3" s="316"/>
      <c r="B3" s="316"/>
      <c r="C3" s="316"/>
      <c r="D3" s="316"/>
      <c r="E3" s="316"/>
      <c r="F3" s="316"/>
      <c r="G3" s="316"/>
      <c r="H3" s="316"/>
      <c r="I3" s="316"/>
      <c r="J3" s="316"/>
    </row>
    <row r="4" spans="1:10" ht="12.75" customHeight="1">
      <c r="A4" s="320" t="s">
        <v>88</v>
      </c>
      <c r="B4" s="320"/>
      <c r="C4" s="320"/>
      <c r="D4" s="320"/>
      <c r="E4" s="320"/>
      <c r="F4" s="320"/>
      <c r="G4" s="320"/>
      <c r="H4" s="320"/>
      <c r="I4" s="320"/>
      <c r="J4" s="320"/>
    </row>
    <row r="5" spans="1:10" ht="12.75" customHeight="1">
      <c r="A5" s="316"/>
      <c r="B5" s="316"/>
      <c r="C5" s="316"/>
      <c r="D5" s="316"/>
      <c r="E5" s="316"/>
      <c r="F5" s="316"/>
      <c r="G5" s="316"/>
      <c r="H5" s="316"/>
      <c r="I5" s="316"/>
      <c r="J5" s="316"/>
    </row>
    <row r="6" spans="1:10" s="1" customFormat="1" ht="12.75" customHeight="1">
      <c r="A6" s="181" t="s">
        <v>53</v>
      </c>
      <c r="B6" s="182" t="s">
        <v>1</v>
      </c>
      <c r="C6" s="317" t="s">
        <v>63</v>
      </c>
      <c r="D6" s="317"/>
      <c r="E6" s="317" t="s">
        <v>22</v>
      </c>
      <c r="F6" s="317"/>
      <c r="G6" s="317"/>
      <c r="H6" s="317"/>
      <c r="I6" s="317"/>
      <c r="J6" s="317"/>
    </row>
    <row r="7" spans="1:10" ht="12.75" customHeight="1">
      <c r="A7" s="181"/>
      <c r="B7" s="182" t="s">
        <v>23</v>
      </c>
      <c r="C7" s="183" t="s">
        <v>24</v>
      </c>
      <c r="D7" s="183" t="s">
        <v>6</v>
      </c>
      <c r="E7" s="183" t="s">
        <v>24</v>
      </c>
      <c r="F7" s="183" t="s">
        <v>6</v>
      </c>
      <c r="G7" s="183" t="s">
        <v>25</v>
      </c>
      <c r="H7" s="183" t="s">
        <v>6</v>
      </c>
      <c r="I7" s="183" t="s">
        <v>26</v>
      </c>
      <c r="J7" s="183" t="s">
        <v>6</v>
      </c>
    </row>
    <row r="8" spans="1:10" ht="12.75" customHeight="1">
      <c r="A8" s="110">
        <v>1970</v>
      </c>
      <c r="B8" s="9">
        <v>3</v>
      </c>
      <c r="C8" s="5" t="s">
        <v>14</v>
      </c>
      <c r="D8" s="4" t="s">
        <v>14</v>
      </c>
      <c r="E8" s="36">
        <v>272</v>
      </c>
      <c r="F8" s="10"/>
      <c r="G8" s="5" t="s">
        <v>14</v>
      </c>
      <c r="H8" s="4" t="s">
        <v>14</v>
      </c>
      <c r="I8" s="5" t="s">
        <v>14</v>
      </c>
      <c r="J8" s="4" t="s">
        <v>14</v>
      </c>
    </row>
    <row r="9" spans="1:10" ht="12.75" customHeight="1">
      <c r="A9" s="110">
        <v>1971</v>
      </c>
      <c r="B9" s="9">
        <v>3</v>
      </c>
      <c r="C9" s="5" t="s">
        <v>14</v>
      </c>
      <c r="D9" s="4" t="s">
        <v>14</v>
      </c>
      <c r="E9" s="36">
        <v>298</v>
      </c>
      <c r="F9" s="11">
        <v>0.09558823529411768</v>
      </c>
      <c r="G9" s="5" t="s">
        <v>14</v>
      </c>
      <c r="H9" s="4" t="s">
        <v>14</v>
      </c>
      <c r="I9" s="5" t="s">
        <v>14</v>
      </c>
      <c r="J9" s="4" t="s">
        <v>14</v>
      </c>
    </row>
    <row r="10" spans="1:10" ht="12.75" customHeight="1">
      <c r="A10" s="110">
        <v>1972</v>
      </c>
      <c r="B10" s="9">
        <v>3</v>
      </c>
      <c r="C10" s="5" t="s">
        <v>14</v>
      </c>
      <c r="D10" s="4" t="s">
        <v>14</v>
      </c>
      <c r="E10" s="36">
        <v>304</v>
      </c>
      <c r="F10" s="11">
        <v>0.020134228187919517</v>
      </c>
      <c r="G10" s="5" t="s">
        <v>14</v>
      </c>
      <c r="H10" s="4" t="s">
        <v>14</v>
      </c>
      <c r="I10" s="5" t="s">
        <v>14</v>
      </c>
      <c r="J10" s="4" t="s">
        <v>14</v>
      </c>
    </row>
    <row r="11" spans="1:10" ht="12.75" customHeight="1">
      <c r="A11" s="110">
        <v>1973</v>
      </c>
      <c r="B11" s="9">
        <v>3</v>
      </c>
      <c r="C11" s="5" t="s">
        <v>14</v>
      </c>
      <c r="D11" s="4" t="s">
        <v>14</v>
      </c>
      <c r="E11" s="36">
        <v>335</v>
      </c>
      <c r="F11" s="12">
        <v>0.10197368421052644</v>
      </c>
      <c r="G11" s="5" t="s">
        <v>14</v>
      </c>
      <c r="H11" s="4" t="s">
        <v>14</v>
      </c>
      <c r="I11" s="5" t="s">
        <v>14</v>
      </c>
      <c r="J11" s="4" t="s">
        <v>14</v>
      </c>
    </row>
    <row r="12" spans="1:10" ht="12.75" customHeight="1">
      <c r="A12" s="110">
        <v>1974</v>
      </c>
      <c r="B12" s="9">
        <v>3</v>
      </c>
      <c r="C12" s="5" t="s">
        <v>14</v>
      </c>
      <c r="D12" s="4" t="s">
        <v>14</v>
      </c>
      <c r="E12" s="36">
        <v>354</v>
      </c>
      <c r="F12" s="11">
        <v>0.05671641791044763</v>
      </c>
      <c r="G12" s="5" t="s">
        <v>14</v>
      </c>
      <c r="H12" s="4" t="s">
        <v>14</v>
      </c>
      <c r="I12" s="5" t="s">
        <v>14</v>
      </c>
      <c r="J12" s="4" t="s">
        <v>14</v>
      </c>
    </row>
    <row r="13" spans="1:10" ht="12.75" customHeight="1">
      <c r="A13" s="110">
        <v>1975</v>
      </c>
      <c r="B13" s="9">
        <v>3</v>
      </c>
      <c r="C13" s="5" t="s">
        <v>14</v>
      </c>
      <c r="D13" s="4" t="s">
        <v>14</v>
      </c>
      <c r="E13" s="36">
        <v>368</v>
      </c>
      <c r="F13" s="11">
        <v>0.03954802259887003</v>
      </c>
      <c r="G13" s="13">
        <v>220</v>
      </c>
      <c r="H13" s="4" t="s">
        <v>14</v>
      </c>
      <c r="I13" s="13">
        <v>148</v>
      </c>
      <c r="J13" s="4" t="s">
        <v>14</v>
      </c>
    </row>
    <row r="14" spans="1:10" ht="12.75" customHeight="1">
      <c r="A14" s="110">
        <v>1976</v>
      </c>
      <c r="B14" s="9">
        <v>3</v>
      </c>
      <c r="C14" s="5" t="s">
        <v>14</v>
      </c>
      <c r="D14" s="4" t="s">
        <v>14</v>
      </c>
      <c r="E14" s="36">
        <v>378</v>
      </c>
      <c r="F14" s="11">
        <v>0.02717391304347814</v>
      </c>
      <c r="G14" s="5" t="s">
        <v>14</v>
      </c>
      <c r="H14" s="4" t="s">
        <v>14</v>
      </c>
      <c r="I14" s="5" t="s">
        <v>14</v>
      </c>
      <c r="J14" s="4" t="s">
        <v>14</v>
      </c>
    </row>
    <row r="15" spans="1:10" ht="12.75" customHeight="1">
      <c r="A15" s="110">
        <v>1977</v>
      </c>
      <c r="B15" s="9">
        <v>3</v>
      </c>
      <c r="C15" s="5" t="s">
        <v>14</v>
      </c>
      <c r="D15" s="4" t="s">
        <v>14</v>
      </c>
      <c r="E15" s="36">
        <v>383</v>
      </c>
      <c r="F15" s="11">
        <v>0.013227513227513157</v>
      </c>
      <c r="G15" s="5" t="s">
        <v>14</v>
      </c>
      <c r="H15" s="4" t="s">
        <v>14</v>
      </c>
      <c r="I15" s="5" t="s">
        <v>14</v>
      </c>
      <c r="J15" s="4" t="s">
        <v>14</v>
      </c>
    </row>
    <row r="16" spans="1:10" ht="12.75" customHeight="1">
      <c r="A16" s="110">
        <v>1978</v>
      </c>
      <c r="B16" s="9">
        <v>3</v>
      </c>
      <c r="C16" s="5" t="s">
        <v>14</v>
      </c>
      <c r="D16" s="4" t="s">
        <v>14</v>
      </c>
      <c r="E16" s="36">
        <v>419</v>
      </c>
      <c r="F16" s="11">
        <v>0.09399477806788525</v>
      </c>
      <c r="G16" s="5" t="s">
        <v>14</v>
      </c>
      <c r="H16" s="4" t="s">
        <v>14</v>
      </c>
      <c r="I16" s="5" t="s">
        <v>14</v>
      </c>
      <c r="J16" s="4" t="s">
        <v>14</v>
      </c>
    </row>
    <row r="17" spans="1:10" ht="12.75" customHeight="1">
      <c r="A17" s="110">
        <v>1979</v>
      </c>
      <c r="B17" s="9">
        <v>3</v>
      </c>
      <c r="C17" s="5" t="s">
        <v>14</v>
      </c>
      <c r="D17" s="4" t="s">
        <v>14</v>
      </c>
      <c r="E17" s="36">
        <v>450</v>
      </c>
      <c r="F17" s="11">
        <v>0.07398568019093077</v>
      </c>
      <c r="G17" s="5" t="s">
        <v>14</v>
      </c>
      <c r="H17" s="4" t="s">
        <v>14</v>
      </c>
      <c r="I17" s="5" t="s">
        <v>14</v>
      </c>
      <c r="J17" s="4" t="s">
        <v>14</v>
      </c>
    </row>
    <row r="18" spans="1:10" ht="12.75" customHeight="1">
      <c r="A18" s="110">
        <v>1980</v>
      </c>
      <c r="B18" s="9">
        <v>3</v>
      </c>
      <c r="C18" s="5" t="s">
        <v>14</v>
      </c>
      <c r="D18" s="4" t="s">
        <v>14</v>
      </c>
      <c r="E18" s="36">
        <v>485</v>
      </c>
      <c r="F18" s="11">
        <v>0.07777777777777771</v>
      </c>
      <c r="G18" s="5" t="s">
        <v>14</v>
      </c>
      <c r="H18" s="4" t="s">
        <v>14</v>
      </c>
      <c r="I18" s="5" t="s">
        <v>14</v>
      </c>
      <c r="J18" s="4" t="s">
        <v>14</v>
      </c>
    </row>
    <row r="19" spans="1:10" ht="12.75" customHeight="1">
      <c r="A19" s="110">
        <v>1981</v>
      </c>
      <c r="B19" s="9">
        <v>3</v>
      </c>
      <c r="C19" s="5" t="s">
        <v>14</v>
      </c>
      <c r="D19" s="4" t="s">
        <v>14</v>
      </c>
      <c r="E19" s="36">
        <v>552</v>
      </c>
      <c r="F19" s="12">
        <v>0.13814432989690714</v>
      </c>
      <c r="G19" s="5" t="s">
        <v>14</v>
      </c>
      <c r="H19" s="4" t="s">
        <v>14</v>
      </c>
      <c r="I19" s="5" t="s">
        <v>14</v>
      </c>
      <c r="J19" s="4" t="s">
        <v>14</v>
      </c>
    </row>
    <row r="20" spans="1:10" ht="12.75" customHeight="1">
      <c r="A20" s="110">
        <v>1982</v>
      </c>
      <c r="B20" s="9">
        <v>3</v>
      </c>
      <c r="C20" s="5" t="s">
        <v>14</v>
      </c>
      <c r="D20" s="4" t="s">
        <v>14</v>
      </c>
      <c r="E20" s="36">
        <v>601</v>
      </c>
      <c r="F20" s="11">
        <v>0.08876811594202891</v>
      </c>
      <c r="G20" s="5" t="s">
        <v>14</v>
      </c>
      <c r="H20" s="4" t="s">
        <v>14</v>
      </c>
      <c r="I20" s="5" t="s">
        <v>14</v>
      </c>
      <c r="J20" s="4" t="s">
        <v>14</v>
      </c>
    </row>
    <row r="21" spans="1:10" ht="12.75" customHeight="1">
      <c r="A21" s="110">
        <v>1983</v>
      </c>
      <c r="B21" s="9">
        <v>3</v>
      </c>
      <c r="C21" s="5" t="s">
        <v>14</v>
      </c>
      <c r="D21" s="4" t="s">
        <v>14</v>
      </c>
      <c r="E21" s="36">
        <v>633</v>
      </c>
      <c r="F21" s="11">
        <v>0.0532445923460898</v>
      </c>
      <c r="G21" s="5" t="s">
        <v>14</v>
      </c>
      <c r="H21" s="4" t="s">
        <v>14</v>
      </c>
      <c r="I21" s="5" t="s">
        <v>14</v>
      </c>
      <c r="J21" s="4" t="s">
        <v>14</v>
      </c>
    </row>
    <row r="22" spans="1:10" ht="12.75" customHeight="1">
      <c r="A22" s="110">
        <v>1984</v>
      </c>
      <c r="B22" s="9">
        <v>3</v>
      </c>
      <c r="C22" s="5" t="s">
        <v>14</v>
      </c>
      <c r="D22" s="4" t="s">
        <v>14</v>
      </c>
      <c r="E22" s="36">
        <v>681</v>
      </c>
      <c r="F22" s="11">
        <v>0.07582938388625593</v>
      </c>
      <c r="G22" s="5" t="s">
        <v>14</v>
      </c>
      <c r="H22" s="4" t="s">
        <v>14</v>
      </c>
      <c r="I22" s="5" t="s">
        <v>14</v>
      </c>
      <c r="J22" s="4" t="s">
        <v>14</v>
      </c>
    </row>
    <row r="23" spans="1:10" ht="12.75" customHeight="1">
      <c r="A23" s="110">
        <v>1985</v>
      </c>
      <c r="B23" s="9">
        <v>3</v>
      </c>
      <c r="C23" s="5" t="s">
        <v>14</v>
      </c>
      <c r="D23" s="4" t="s">
        <v>14</v>
      </c>
      <c r="E23" s="36">
        <v>723</v>
      </c>
      <c r="F23" s="11">
        <v>0.06167400881057276</v>
      </c>
      <c r="G23" s="14">
        <v>406</v>
      </c>
      <c r="H23" s="4" t="s">
        <v>14</v>
      </c>
      <c r="I23" s="14">
        <v>317</v>
      </c>
      <c r="J23" s="4" t="s">
        <v>14</v>
      </c>
    </row>
    <row r="24" spans="1:10" ht="12.75" customHeight="1">
      <c r="A24" s="110">
        <v>1986</v>
      </c>
      <c r="B24" s="9">
        <v>3</v>
      </c>
      <c r="C24" s="5" t="s">
        <v>14</v>
      </c>
      <c r="D24" s="4" t="s">
        <v>14</v>
      </c>
      <c r="E24" s="36">
        <v>819</v>
      </c>
      <c r="F24" s="12">
        <v>0.13278008298755195</v>
      </c>
      <c r="G24" s="5" t="s">
        <v>14</v>
      </c>
      <c r="H24" s="4" t="s">
        <v>14</v>
      </c>
      <c r="I24" s="5" t="s">
        <v>14</v>
      </c>
      <c r="J24" s="4" t="s">
        <v>14</v>
      </c>
    </row>
    <row r="25" spans="1:10" ht="12.75" customHeight="1">
      <c r="A25" s="110">
        <v>1987</v>
      </c>
      <c r="B25" s="9">
        <v>3</v>
      </c>
      <c r="C25" s="5" t="s">
        <v>14</v>
      </c>
      <c r="D25" s="4" t="s">
        <v>14</v>
      </c>
      <c r="E25" s="36">
        <v>930</v>
      </c>
      <c r="F25" s="12">
        <v>0.13553113553113547</v>
      </c>
      <c r="G25" s="5" t="s">
        <v>14</v>
      </c>
      <c r="H25" s="4" t="s">
        <v>14</v>
      </c>
      <c r="I25" s="5" t="s">
        <v>14</v>
      </c>
      <c r="J25" s="4" t="s">
        <v>14</v>
      </c>
    </row>
    <row r="26" spans="1:10" ht="12.75" customHeight="1">
      <c r="A26" s="110">
        <v>1988</v>
      </c>
      <c r="B26" s="9">
        <v>3</v>
      </c>
      <c r="C26" s="5" t="s">
        <v>14</v>
      </c>
      <c r="D26" s="4" t="s">
        <v>14</v>
      </c>
      <c r="E26" s="36">
        <v>1009</v>
      </c>
      <c r="F26" s="11">
        <v>0.08494623655913984</v>
      </c>
      <c r="G26" s="5" t="s">
        <v>14</v>
      </c>
      <c r="H26" s="4" t="s">
        <v>14</v>
      </c>
      <c r="I26" s="5" t="s">
        <v>14</v>
      </c>
      <c r="J26" s="4" t="s">
        <v>14</v>
      </c>
    </row>
    <row r="27" spans="1:10" s="6" customFormat="1" ht="12.75" customHeight="1">
      <c r="A27" s="110">
        <v>1989</v>
      </c>
      <c r="B27" s="9">
        <v>3</v>
      </c>
      <c r="C27" s="5" t="s">
        <v>14</v>
      </c>
      <c r="D27" s="4" t="s">
        <v>14</v>
      </c>
      <c r="E27" s="36">
        <v>1089</v>
      </c>
      <c r="F27" s="11">
        <v>0.07928642220019824</v>
      </c>
      <c r="G27" s="5" t="s">
        <v>14</v>
      </c>
      <c r="H27" s="4" t="s">
        <v>14</v>
      </c>
      <c r="I27" s="5" t="s">
        <v>14</v>
      </c>
      <c r="J27" s="4" t="s">
        <v>14</v>
      </c>
    </row>
    <row r="28" spans="1:10" ht="12.75" customHeight="1">
      <c r="A28" s="110">
        <v>1990</v>
      </c>
      <c r="B28" s="9">
        <v>3</v>
      </c>
      <c r="C28" s="5" t="s">
        <v>14</v>
      </c>
      <c r="D28" s="4" t="s">
        <v>14</v>
      </c>
      <c r="E28" s="36">
        <v>1144</v>
      </c>
      <c r="F28" s="11">
        <v>0.05050505050505038</v>
      </c>
      <c r="G28" s="5" t="s">
        <v>14</v>
      </c>
      <c r="H28" s="4" t="s">
        <v>14</v>
      </c>
      <c r="I28" s="5" t="s">
        <v>14</v>
      </c>
      <c r="J28" s="4" t="s">
        <v>14</v>
      </c>
    </row>
    <row r="29" spans="1:10" ht="12.75" customHeight="1">
      <c r="A29" s="110">
        <v>1991</v>
      </c>
      <c r="B29" s="9">
        <v>3</v>
      </c>
      <c r="C29" s="5" t="s">
        <v>14</v>
      </c>
      <c r="D29" s="4" t="s">
        <v>14</v>
      </c>
      <c r="E29" s="36">
        <v>1148</v>
      </c>
      <c r="F29" s="11">
        <v>0.003496503496503465</v>
      </c>
      <c r="G29" s="14">
        <v>602</v>
      </c>
      <c r="H29" s="4" t="s">
        <v>14</v>
      </c>
      <c r="I29" s="14">
        <v>546</v>
      </c>
      <c r="J29" s="4" t="s">
        <v>14</v>
      </c>
    </row>
    <row r="30" spans="1:10" ht="12.75" customHeight="1">
      <c r="A30" s="110">
        <v>1992</v>
      </c>
      <c r="B30" s="9">
        <v>4</v>
      </c>
      <c r="C30" s="5" t="s">
        <v>14</v>
      </c>
      <c r="D30" s="4" t="s">
        <v>14</v>
      </c>
      <c r="E30" s="36">
        <v>1166</v>
      </c>
      <c r="F30" s="11">
        <v>0.015679442508710936</v>
      </c>
      <c r="G30" s="5" t="s">
        <v>14</v>
      </c>
      <c r="H30" s="4" t="s">
        <v>14</v>
      </c>
      <c r="I30" s="5" t="s">
        <v>14</v>
      </c>
      <c r="J30" s="4" t="s">
        <v>14</v>
      </c>
    </row>
    <row r="31" spans="1:10" ht="12.75" customHeight="1">
      <c r="A31" s="110">
        <v>1993</v>
      </c>
      <c r="B31" s="9">
        <v>5</v>
      </c>
      <c r="C31" s="5" t="s">
        <v>14</v>
      </c>
      <c r="D31" s="4" t="s">
        <v>14</v>
      </c>
      <c r="E31" s="36">
        <v>1232</v>
      </c>
      <c r="F31" s="11">
        <v>0.05660377358490564</v>
      </c>
      <c r="G31" s="5" t="s">
        <v>14</v>
      </c>
      <c r="H31" s="4" t="s">
        <v>14</v>
      </c>
      <c r="I31" s="5" t="s">
        <v>14</v>
      </c>
      <c r="J31" s="4" t="s">
        <v>14</v>
      </c>
    </row>
    <row r="32" spans="1:10" ht="12.75" customHeight="1">
      <c r="A32" s="110">
        <v>1994</v>
      </c>
      <c r="B32" s="9">
        <v>5</v>
      </c>
      <c r="C32" s="5" t="s">
        <v>14</v>
      </c>
      <c r="D32" s="4" t="s">
        <v>14</v>
      </c>
      <c r="E32" s="36">
        <v>1296</v>
      </c>
      <c r="F32" s="11">
        <v>0.051948051948051986</v>
      </c>
      <c r="G32" s="5" t="s">
        <v>14</v>
      </c>
      <c r="H32" s="4" t="s">
        <v>14</v>
      </c>
      <c r="I32" s="5" t="s">
        <v>14</v>
      </c>
      <c r="J32" s="4" t="s">
        <v>14</v>
      </c>
    </row>
    <row r="33" spans="1:10" ht="12.75" customHeight="1">
      <c r="A33" s="110">
        <v>1995</v>
      </c>
      <c r="B33" s="9">
        <v>5</v>
      </c>
      <c r="C33" s="5" t="s">
        <v>14</v>
      </c>
      <c r="D33" s="4" t="s">
        <v>14</v>
      </c>
      <c r="E33" s="36">
        <v>1353</v>
      </c>
      <c r="F33" s="11">
        <v>0.04398148148148138</v>
      </c>
      <c r="G33" s="5" t="s">
        <v>14</v>
      </c>
      <c r="H33" s="4" t="s">
        <v>14</v>
      </c>
      <c r="I33" s="5" t="s">
        <v>14</v>
      </c>
      <c r="J33" s="4" t="s">
        <v>14</v>
      </c>
    </row>
    <row r="34" spans="1:10" ht="12.75" customHeight="1">
      <c r="A34" s="110">
        <v>1996</v>
      </c>
      <c r="B34" s="9">
        <v>5</v>
      </c>
      <c r="C34" s="5" t="s">
        <v>14</v>
      </c>
      <c r="D34" s="4" t="s">
        <v>14</v>
      </c>
      <c r="E34" s="36">
        <v>1386</v>
      </c>
      <c r="F34" s="11">
        <v>0.02439024390243901</v>
      </c>
      <c r="G34" s="36">
        <v>796</v>
      </c>
      <c r="H34" s="4" t="s">
        <v>14</v>
      </c>
      <c r="I34" s="14">
        <v>590</v>
      </c>
      <c r="J34" s="4" t="s">
        <v>14</v>
      </c>
    </row>
    <row r="35" spans="1:10" ht="12.75" customHeight="1">
      <c r="A35" s="110">
        <v>1997</v>
      </c>
      <c r="B35" s="9">
        <v>5</v>
      </c>
      <c r="C35" s="5" t="s">
        <v>14</v>
      </c>
      <c r="D35" s="4" t="s">
        <v>14</v>
      </c>
      <c r="E35" s="36">
        <v>1407</v>
      </c>
      <c r="F35" s="11">
        <v>0.015151515151515013</v>
      </c>
      <c r="G35" s="36">
        <v>819</v>
      </c>
      <c r="H35" s="10">
        <v>0.028894472361808993</v>
      </c>
      <c r="I35" s="14">
        <v>588</v>
      </c>
      <c r="J35" s="10">
        <v>-0.0033898305084746026</v>
      </c>
    </row>
    <row r="36" spans="1:10" s="6" customFormat="1" ht="12.75" customHeight="1">
      <c r="A36" s="110">
        <v>1998</v>
      </c>
      <c r="B36" s="9">
        <v>6</v>
      </c>
      <c r="C36" s="36">
        <v>1447</v>
      </c>
      <c r="D36" s="4" t="s">
        <v>14</v>
      </c>
      <c r="E36" s="36">
        <v>1555</v>
      </c>
      <c r="F36" s="11">
        <v>0.10518834399431426</v>
      </c>
      <c r="G36" s="36">
        <v>866</v>
      </c>
      <c r="H36" s="10">
        <v>0.05738705738705732</v>
      </c>
      <c r="I36" s="14">
        <v>689</v>
      </c>
      <c r="J36" s="10">
        <v>0.17176870748299322</v>
      </c>
    </row>
    <row r="37" spans="1:10" s="6" customFormat="1" ht="12.75" customHeight="1">
      <c r="A37" s="110">
        <v>1999</v>
      </c>
      <c r="B37" s="9">
        <v>12</v>
      </c>
      <c r="C37" s="36">
        <v>1532</v>
      </c>
      <c r="D37" s="10">
        <v>0.0587422252937111</v>
      </c>
      <c r="E37" s="36">
        <v>1641</v>
      </c>
      <c r="F37" s="11">
        <v>0.05530546623794209</v>
      </c>
      <c r="G37" s="36">
        <v>934</v>
      </c>
      <c r="H37" s="10">
        <v>0.07852193995381057</v>
      </c>
      <c r="I37" s="14">
        <v>707</v>
      </c>
      <c r="J37" s="10">
        <v>0.026124818577648767</v>
      </c>
    </row>
    <row r="38" spans="1:10" s="6" customFormat="1" ht="12.75" customHeight="1">
      <c r="A38" s="110">
        <v>2000</v>
      </c>
      <c r="B38" s="9">
        <v>14</v>
      </c>
      <c r="C38" s="36">
        <v>1659</v>
      </c>
      <c r="D38" s="10">
        <v>0.08289817232375996</v>
      </c>
      <c r="E38" s="36">
        <v>1773</v>
      </c>
      <c r="F38" s="11">
        <v>0.08043875685557594</v>
      </c>
      <c r="G38" s="36">
        <v>1015</v>
      </c>
      <c r="H38" s="10">
        <v>0.08672376873661676</v>
      </c>
      <c r="I38" s="14">
        <v>758</v>
      </c>
      <c r="J38" s="10">
        <v>0.07213578500707214</v>
      </c>
    </row>
    <row r="39" spans="1:10" s="6" customFormat="1" ht="12.75" customHeight="1">
      <c r="A39" s="110">
        <v>2001</v>
      </c>
      <c r="B39" s="9">
        <v>17</v>
      </c>
      <c r="C39" s="36">
        <v>1633</v>
      </c>
      <c r="D39" s="10">
        <v>-0.01567209162145872</v>
      </c>
      <c r="E39" s="36">
        <v>1769</v>
      </c>
      <c r="F39" s="11">
        <v>-0.002256063169768652</v>
      </c>
      <c r="G39" s="36">
        <v>986</v>
      </c>
      <c r="H39" s="10">
        <v>-0.02857142857142847</v>
      </c>
      <c r="I39" s="14">
        <v>783</v>
      </c>
      <c r="J39" s="10">
        <v>0.032981530343007964</v>
      </c>
    </row>
    <row r="40" spans="1:10" s="6" customFormat="1" ht="12.75" customHeight="1">
      <c r="A40" s="110">
        <v>2002</v>
      </c>
      <c r="B40" s="9">
        <v>17</v>
      </c>
      <c r="C40" s="36">
        <v>1614</v>
      </c>
      <c r="D40" s="10">
        <v>-0.011635027556644245</v>
      </c>
      <c r="E40" s="36">
        <v>1785</v>
      </c>
      <c r="F40" s="11">
        <v>0.009044657998869355</v>
      </c>
      <c r="G40" s="36">
        <v>1017</v>
      </c>
      <c r="H40" s="10">
        <v>0.031440162271805294</v>
      </c>
      <c r="I40" s="14">
        <v>813</v>
      </c>
      <c r="J40" s="10">
        <v>0.0383141762452108</v>
      </c>
    </row>
    <row r="41" spans="1:10" s="6" customFormat="1" ht="12.75" customHeight="1">
      <c r="A41" s="110">
        <v>2003</v>
      </c>
      <c r="B41" s="9">
        <v>16</v>
      </c>
      <c r="C41" s="36">
        <v>1486</v>
      </c>
      <c r="D41" s="10">
        <v>-0.07930607187112755</v>
      </c>
      <c r="E41" s="36">
        <v>1629</v>
      </c>
      <c r="F41" s="11">
        <v>-0.10983606557377058</v>
      </c>
      <c r="G41" s="36">
        <v>922</v>
      </c>
      <c r="H41" s="10">
        <v>-0.0934119960668633</v>
      </c>
      <c r="I41" s="14">
        <v>707</v>
      </c>
      <c r="J41" s="10">
        <v>-0.13038130381303817</v>
      </c>
    </row>
    <row r="42" spans="1:10" s="6" customFormat="1" ht="12.75" customHeight="1">
      <c r="A42" s="110">
        <v>2004</v>
      </c>
      <c r="B42" s="9">
        <v>15</v>
      </c>
      <c r="C42" s="36">
        <v>1494</v>
      </c>
      <c r="D42" s="10">
        <v>0.005383580080753774</v>
      </c>
      <c r="E42" s="36">
        <v>1636</v>
      </c>
      <c r="F42" s="11">
        <v>0.0042971147943524106</v>
      </c>
      <c r="G42" s="36">
        <v>920</v>
      </c>
      <c r="H42" s="10">
        <v>-0.002169197396963085</v>
      </c>
      <c r="I42" s="14">
        <v>716</v>
      </c>
      <c r="J42" s="10">
        <v>0.012729844413012757</v>
      </c>
    </row>
    <row r="43" spans="1:10" s="6" customFormat="1" ht="12.75" customHeight="1">
      <c r="A43" s="110">
        <v>2005</v>
      </c>
      <c r="B43" s="9">
        <v>15</v>
      </c>
      <c r="C43" s="36">
        <v>1573.2</v>
      </c>
      <c r="D43" s="10">
        <v>0.05301204819277117</v>
      </c>
      <c r="E43" s="36">
        <v>1719</v>
      </c>
      <c r="F43" s="11">
        <v>0.05073349633251823</v>
      </c>
      <c r="G43" s="36">
        <v>983</v>
      </c>
      <c r="H43" s="10">
        <v>0.06847826086956516</v>
      </c>
      <c r="I43" s="14">
        <v>736</v>
      </c>
      <c r="J43" s="10">
        <v>0.027932960893854643</v>
      </c>
    </row>
    <row r="44" spans="1:10" s="6" customFormat="1" ht="12.75" customHeight="1">
      <c r="A44" s="110">
        <v>2006</v>
      </c>
      <c r="B44" s="9">
        <v>15</v>
      </c>
      <c r="C44" s="36">
        <v>1717.6</v>
      </c>
      <c r="D44" s="10">
        <v>0.09178743961352652</v>
      </c>
      <c r="E44" s="36">
        <v>1849</v>
      </c>
      <c r="F44" s="11">
        <v>0.0756253635834787</v>
      </c>
      <c r="G44" s="36">
        <v>1071</v>
      </c>
      <c r="H44" s="10">
        <v>0.08952187182095628</v>
      </c>
      <c r="I44" s="14">
        <v>778</v>
      </c>
      <c r="J44" s="10">
        <v>0.057065217391304233</v>
      </c>
    </row>
    <row r="45" spans="1:10" s="6" customFormat="1" ht="12.75" customHeight="1">
      <c r="A45" s="110">
        <v>2007</v>
      </c>
      <c r="B45" s="9">
        <v>15</v>
      </c>
      <c r="C45" s="36">
        <v>1883</v>
      </c>
      <c r="D45" s="10">
        <v>0.09629715882626926</v>
      </c>
      <c r="E45" s="36">
        <v>2034</v>
      </c>
      <c r="F45" s="11">
        <v>0.10005408328826391</v>
      </c>
      <c r="G45" s="36">
        <v>1153</v>
      </c>
      <c r="H45" s="10">
        <v>0.0765639589169001</v>
      </c>
      <c r="I45" s="14">
        <v>881</v>
      </c>
      <c r="J45" s="10">
        <v>0.13239074550128535</v>
      </c>
    </row>
    <row r="46" spans="1:10" s="6" customFormat="1" ht="12.75" customHeight="1">
      <c r="A46" s="110">
        <v>2008</v>
      </c>
      <c r="B46" s="9">
        <v>15</v>
      </c>
      <c r="C46" s="36">
        <v>1964</v>
      </c>
      <c r="D46" s="10">
        <v>0.04301646309081263</v>
      </c>
      <c r="E46" s="36">
        <v>2159</v>
      </c>
      <c r="F46" s="11">
        <v>0.0614552605703048</v>
      </c>
      <c r="G46" s="36">
        <v>1198</v>
      </c>
      <c r="H46" s="10">
        <v>0.03902862098872504</v>
      </c>
      <c r="I46" s="14">
        <v>961</v>
      </c>
      <c r="J46" s="10">
        <v>0.09080590238365488</v>
      </c>
    </row>
    <row r="47" spans="1:10" s="6" customFormat="1" ht="12.75" customHeight="1">
      <c r="A47" s="110">
        <v>2009</v>
      </c>
      <c r="B47" s="9">
        <v>15</v>
      </c>
      <c r="C47" s="36">
        <v>1930</v>
      </c>
      <c r="D47" s="10">
        <v>-0.017311608961303335</v>
      </c>
      <c r="E47" s="36">
        <v>2099</v>
      </c>
      <c r="F47" s="11">
        <v>-0.027790643816581737</v>
      </c>
      <c r="G47" s="36">
        <v>1179</v>
      </c>
      <c r="H47" s="10">
        <v>-0.01585976627712853</v>
      </c>
      <c r="I47" s="14">
        <v>920</v>
      </c>
      <c r="J47" s="10">
        <v>-0.04266389177939644</v>
      </c>
    </row>
    <row r="48" spans="1:10" s="6" customFormat="1" ht="12.75" customHeight="1">
      <c r="A48" s="110">
        <v>2010</v>
      </c>
      <c r="B48" s="9">
        <v>16</v>
      </c>
      <c r="C48" s="36">
        <v>1958.83</v>
      </c>
      <c r="D48" s="10">
        <v>0.014937823834196848</v>
      </c>
      <c r="E48" s="36">
        <v>2117</v>
      </c>
      <c r="F48" s="11">
        <v>0.008575512148642161</v>
      </c>
      <c r="G48" s="36">
        <v>1210</v>
      </c>
      <c r="H48" s="10">
        <v>0.010016694490818025</v>
      </c>
      <c r="I48" s="14">
        <v>907</v>
      </c>
      <c r="J48" s="10">
        <v>-0.014130434782608746</v>
      </c>
    </row>
    <row r="49" spans="1:10" s="6" customFormat="1" ht="12.75" customHeight="1">
      <c r="A49" s="110">
        <v>2011</v>
      </c>
      <c r="B49" s="9">
        <v>16</v>
      </c>
      <c r="C49" s="36">
        <v>1955.36</v>
      </c>
      <c r="D49" s="10">
        <v>-0.0017714656197833278</v>
      </c>
      <c r="E49" s="36">
        <v>2109</v>
      </c>
      <c r="F49" s="11">
        <v>-0.003778932451582477</v>
      </c>
      <c r="G49" s="36">
        <v>1219</v>
      </c>
      <c r="H49" s="10">
        <v>0.007438016528925715</v>
      </c>
      <c r="I49" s="14">
        <v>890</v>
      </c>
      <c r="J49" s="10">
        <v>-0.018743109151047436</v>
      </c>
    </row>
    <row r="50" spans="1:10" s="6" customFormat="1" ht="12.75" customHeight="1">
      <c r="A50" s="110">
        <v>2012</v>
      </c>
      <c r="B50" s="9">
        <v>16</v>
      </c>
      <c r="C50" s="36">
        <v>1908</v>
      </c>
      <c r="D50" s="10">
        <v>-0.024220603878569592</v>
      </c>
      <c r="E50" s="36">
        <v>2059</v>
      </c>
      <c r="F50" s="11">
        <v>-0.023707918444760594</v>
      </c>
      <c r="G50" s="36">
        <v>1191</v>
      </c>
      <c r="H50" s="10">
        <v>-0.022969647251845658</v>
      </c>
      <c r="I50" s="14">
        <v>868</v>
      </c>
      <c r="J50" s="10">
        <v>-0.024719101123595523</v>
      </c>
    </row>
    <row r="51" spans="1:10" s="6" customFormat="1" ht="12.75" customHeight="1">
      <c r="A51" s="110">
        <v>2013</v>
      </c>
      <c r="B51" s="9">
        <v>16</v>
      </c>
      <c r="C51" s="36">
        <v>1901.05</v>
      </c>
      <c r="D51" s="10">
        <v>-0.003642557651991751</v>
      </c>
      <c r="E51" s="36">
        <v>2049</v>
      </c>
      <c r="F51" s="11">
        <v>-0.004856726566294327</v>
      </c>
      <c r="G51" s="36">
        <v>1208</v>
      </c>
      <c r="H51" s="10">
        <v>0.01427371956339215</v>
      </c>
      <c r="I51" s="14">
        <v>841</v>
      </c>
      <c r="J51" s="10">
        <v>-0.031105990783410108</v>
      </c>
    </row>
    <row r="52" spans="1:10" s="6" customFormat="1" ht="12.75" customHeight="1">
      <c r="A52" s="110">
        <v>2014</v>
      </c>
      <c r="B52" s="9">
        <v>16</v>
      </c>
      <c r="C52" s="36">
        <v>1926.97</v>
      </c>
      <c r="D52" s="10">
        <v>0.013634570369006553</v>
      </c>
      <c r="E52" s="36">
        <v>2079</v>
      </c>
      <c r="F52" s="11">
        <v>0.014641288433382159</v>
      </c>
      <c r="G52" s="36">
        <v>1239</v>
      </c>
      <c r="H52" s="10">
        <v>0.025662251655629263</v>
      </c>
      <c r="I52" s="14">
        <v>840</v>
      </c>
      <c r="J52" s="10">
        <v>-0.0011890606420926985</v>
      </c>
    </row>
    <row r="53" spans="1:10" ht="12.75" customHeight="1">
      <c r="A53" s="316"/>
      <c r="B53" s="316"/>
      <c r="C53" s="316"/>
      <c r="D53" s="316"/>
      <c r="E53" s="316"/>
      <c r="F53" s="316"/>
      <c r="G53" s="316"/>
      <c r="H53" s="316"/>
      <c r="I53" s="316"/>
      <c r="J53" s="316"/>
    </row>
    <row r="54" spans="1:10" s="1" customFormat="1" ht="12.75" customHeight="1">
      <c r="A54" s="297" t="s">
        <v>349</v>
      </c>
      <c r="B54" s="297"/>
      <c r="C54" s="297"/>
      <c r="D54" s="297"/>
      <c r="E54" s="297"/>
      <c r="F54" s="297"/>
      <c r="G54" s="297"/>
      <c r="H54" s="297"/>
      <c r="I54" s="297"/>
      <c r="J54" s="297"/>
    </row>
    <row r="55" spans="1:10" ht="12.75" customHeight="1">
      <c r="A55" s="321" t="s">
        <v>93</v>
      </c>
      <c r="B55" s="321"/>
      <c r="C55" s="321"/>
      <c r="D55" s="321"/>
      <c r="E55" s="321"/>
      <c r="F55" s="321"/>
      <c r="G55" s="321"/>
      <c r="H55" s="321"/>
      <c r="I55" s="321"/>
      <c r="J55" s="321"/>
    </row>
    <row r="56" spans="1:10" ht="24.75" customHeight="1">
      <c r="A56" s="315" t="s">
        <v>94</v>
      </c>
      <c r="B56" s="315"/>
      <c r="C56" s="315"/>
      <c r="D56" s="315"/>
      <c r="E56" s="315"/>
      <c r="F56" s="315"/>
      <c r="G56" s="315"/>
      <c r="H56" s="315"/>
      <c r="I56" s="315"/>
      <c r="J56" s="315"/>
    </row>
    <row r="57" spans="1:10" ht="25.5" customHeight="1">
      <c r="A57" s="315" t="s">
        <v>62</v>
      </c>
      <c r="B57" s="315"/>
      <c r="C57" s="315"/>
      <c r="D57" s="315"/>
      <c r="E57" s="315"/>
      <c r="F57" s="315"/>
      <c r="G57" s="315"/>
      <c r="H57" s="315"/>
      <c r="I57" s="315"/>
      <c r="J57" s="315"/>
    </row>
    <row r="58" spans="1:10" ht="12.75" customHeight="1">
      <c r="A58" s="8"/>
      <c r="B58" s="7"/>
      <c r="C58" s="1"/>
      <c r="D58" s="1"/>
      <c r="E58" s="1"/>
      <c r="F58" s="1"/>
      <c r="G58" s="1"/>
      <c r="H58" s="1"/>
      <c r="I58" s="1"/>
      <c r="J58" s="1"/>
    </row>
    <row r="59" spans="1:10" ht="12.75" customHeight="1">
      <c r="A59" s="1"/>
      <c r="B59" s="1"/>
      <c r="C59" s="1"/>
      <c r="D59" s="1"/>
      <c r="E59" s="1"/>
      <c r="F59" s="1"/>
      <c r="G59" s="1"/>
      <c r="H59" s="1"/>
      <c r="I59" s="1"/>
      <c r="J59" s="1"/>
    </row>
    <row r="60" spans="1:10" ht="12.75" customHeight="1">
      <c r="A60" s="1"/>
      <c r="B60" s="1"/>
      <c r="C60" s="1"/>
      <c r="D60" s="1"/>
      <c r="E60" s="1"/>
      <c r="F60" s="1"/>
      <c r="G60" s="1"/>
      <c r="H60" s="1"/>
      <c r="I60" s="1"/>
      <c r="J60" s="1"/>
    </row>
    <row r="61" spans="1:10" ht="12.75" customHeight="1">
      <c r="A61" s="1"/>
      <c r="B61" s="1"/>
      <c r="C61" s="1"/>
      <c r="D61" s="1"/>
      <c r="E61" s="1"/>
      <c r="F61" s="1"/>
      <c r="G61" s="1"/>
      <c r="H61" s="1"/>
      <c r="I61" s="1"/>
      <c r="J61" s="1"/>
    </row>
    <row r="62" spans="1:10" ht="12.75" customHeight="1">
      <c r="A62" s="1"/>
      <c r="B62" s="1"/>
      <c r="C62" s="1"/>
      <c r="D62" s="1"/>
      <c r="E62" s="1"/>
      <c r="F62" s="1"/>
      <c r="G62" s="1"/>
      <c r="H62" s="1"/>
      <c r="I62" s="1"/>
      <c r="J62" s="1"/>
    </row>
  </sheetData>
  <sheetProtection/>
  <mergeCells count="12">
    <mergeCell ref="A1:J1"/>
    <mergeCell ref="A2:J2"/>
    <mergeCell ref="A3:J3"/>
    <mergeCell ref="A4:J4"/>
    <mergeCell ref="A5:J5"/>
    <mergeCell ref="A55:J55"/>
    <mergeCell ref="A56:J56"/>
    <mergeCell ref="A57:J57"/>
    <mergeCell ref="A53:J53"/>
    <mergeCell ref="C6:D6"/>
    <mergeCell ref="A54:J54"/>
    <mergeCell ref="E6:J6"/>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J155"/>
  <sheetViews>
    <sheetView zoomScale="115" zoomScaleNormal="115" zoomScalePageLayoutView="0" workbookViewId="0" topLeftCell="A1">
      <pane ySplit="8" topLeftCell="A121" activePane="bottomLeft" state="frozen"/>
      <selection pane="topLeft" activeCell="A1" sqref="A1:M1"/>
      <selection pane="bottomLeft" activeCell="A1" sqref="A1:J1"/>
    </sheetView>
  </sheetViews>
  <sheetFormatPr defaultColWidth="11.421875" defaultRowHeight="12.75" customHeight="1"/>
  <cols>
    <col min="1" max="1" width="7.7109375" style="1" customWidth="1"/>
    <col min="2" max="2" width="12.57421875" style="1" bestFit="1" customWidth="1"/>
    <col min="3" max="3" width="14.140625" style="1" bestFit="1" customWidth="1"/>
    <col min="4" max="4" width="10.00390625" style="1" bestFit="1" customWidth="1"/>
    <col min="5" max="6" width="13.8515625" style="1" bestFit="1" customWidth="1"/>
    <col min="7" max="7" width="16.140625" style="1" bestFit="1" customWidth="1"/>
    <col min="8" max="8" width="19.00390625" style="1" bestFit="1" customWidth="1"/>
    <col min="9" max="9" width="8.7109375" style="1" bestFit="1" customWidth="1"/>
    <col min="10" max="10" width="17.421875" style="1" bestFit="1" customWidth="1"/>
    <col min="11" max="16384" width="11.421875" style="1" customWidth="1"/>
  </cols>
  <sheetData>
    <row r="1" spans="1:10" s="39" customFormat="1" ht="18" customHeight="1">
      <c r="A1" s="311" t="s">
        <v>314</v>
      </c>
      <c r="B1" s="311"/>
      <c r="C1" s="311"/>
      <c r="D1" s="311"/>
      <c r="E1" s="311"/>
      <c r="F1" s="311"/>
      <c r="G1" s="311"/>
      <c r="H1" s="311"/>
      <c r="I1" s="311"/>
      <c r="J1" s="311"/>
    </row>
    <row r="2" spans="1:10" s="39" customFormat="1" ht="12.75" customHeight="1">
      <c r="A2" s="324" t="s">
        <v>27</v>
      </c>
      <c r="B2" s="324"/>
      <c r="C2" s="324"/>
      <c r="D2" s="324"/>
      <c r="E2" s="324"/>
      <c r="F2" s="324"/>
      <c r="G2" s="324"/>
      <c r="H2" s="324"/>
      <c r="I2" s="324"/>
      <c r="J2" s="324"/>
    </row>
    <row r="3" spans="1:10" s="39" customFormat="1" ht="12.75" customHeight="1">
      <c r="A3" s="325"/>
      <c r="B3" s="325"/>
      <c r="C3" s="325"/>
      <c r="D3" s="325"/>
      <c r="E3" s="325"/>
      <c r="F3" s="325"/>
      <c r="G3" s="325"/>
      <c r="H3" s="325"/>
      <c r="I3" s="325"/>
      <c r="J3" s="325"/>
    </row>
    <row r="4" spans="1:10" ht="12.75" customHeight="1">
      <c r="A4" s="326" t="s">
        <v>89</v>
      </c>
      <c r="B4" s="326"/>
      <c r="C4" s="326"/>
      <c r="D4" s="326"/>
      <c r="E4" s="326"/>
      <c r="F4" s="326"/>
      <c r="G4" s="326"/>
      <c r="H4" s="326"/>
      <c r="I4" s="326"/>
      <c r="J4" s="326"/>
    </row>
    <row r="5" spans="1:10" ht="12.75" customHeight="1">
      <c r="A5" s="325"/>
      <c r="B5" s="325"/>
      <c r="C5" s="325"/>
      <c r="D5" s="325"/>
      <c r="E5" s="325"/>
      <c r="F5" s="325"/>
      <c r="G5" s="325"/>
      <c r="H5" s="325"/>
      <c r="I5" s="325"/>
      <c r="J5" s="325"/>
    </row>
    <row r="6" spans="1:10" ht="12.75" customHeight="1">
      <c r="A6" s="168" t="s">
        <v>28</v>
      </c>
      <c r="B6" s="179" t="s">
        <v>55</v>
      </c>
      <c r="C6" s="175" t="s">
        <v>52</v>
      </c>
      <c r="D6" s="175" t="s">
        <v>13</v>
      </c>
      <c r="E6" s="323" t="s">
        <v>29</v>
      </c>
      <c r="F6" s="323"/>
      <c r="G6" s="323"/>
      <c r="H6" s="323"/>
      <c r="I6" s="175" t="s">
        <v>30</v>
      </c>
      <c r="J6" s="175" t="s">
        <v>31</v>
      </c>
    </row>
    <row r="7" spans="1:10" ht="12.75" customHeight="1">
      <c r="A7" s="170"/>
      <c r="B7" s="178"/>
      <c r="C7" s="176"/>
      <c r="D7" s="178"/>
      <c r="E7" s="171" t="s">
        <v>56</v>
      </c>
      <c r="F7" s="171" t="s">
        <v>56</v>
      </c>
      <c r="G7" s="171" t="s">
        <v>57</v>
      </c>
      <c r="H7" s="176" t="s">
        <v>64</v>
      </c>
      <c r="I7" s="175" t="s">
        <v>32</v>
      </c>
      <c r="J7" s="175" t="s">
        <v>76</v>
      </c>
    </row>
    <row r="8" spans="1:10" ht="12.75" customHeight="1">
      <c r="A8" s="170"/>
      <c r="B8" s="180"/>
      <c r="C8" s="176"/>
      <c r="D8" s="180"/>
      <c r="E8" s="171" t="s">
        <v>34</v>
      </c>
      <c r="F8" s="171" t="s">
        <v>35</v>
      </c>
      <c r="G8" s="171" t="s">
        <v>36</v>
      </c>
      <c r="H8" s="176" t="s">
        <v>36</v>
      </c>
      <c r="I8" s="175" t="s">
        <v>33</v>
      </c>
      <c r="J8" s="175" t="s">
        <v>58</v>
      </c>
    </row>
    <row r="9" spans="1:10" ht="12.75" customHeight="1">
      <c r="A9" s="37">
        <v>29221</v>
      </c>
      <c r="B9" s="38">
        <v>5.83</v>
      </c>
      <c r="C9" s="38">
        <v>4.91</v>
      </c>
      <c r="D9" s="38">
        <v>4.16</v>
      </c>
      <c r="E9" s="38">
        <v>3.5</v>
      </c>
      <c r="F9" s="38">
        <v>4.25</v>
      </c>
      <c r="G9" s="38">
        <v>3.66</v>
      </c>
      <c r="H9" s="38">
        <v>3.83</v>
      </c>
      <c r="I9" s="38">
        <v>4.91</v>
      </c>
      <c r="J9" s="38">
        <v>4.12</v>
      </c>
    </row>
    <row r="10" spans="1:10" ht="12.75" customHeight="1">
      <c r="A10" s="37">
        <v>29312</v>
      </c>
      <c r="B10" s="38">
        <v>6.66</v>
      </c>
      <c r="C10" s="38">
        <v>5.58</v>
      </c>
      <c r="D10" s="38">
        <v>4.66</v>
      </c>
      <c r="E10" s="38">
        <v>4</v>
      </c>
      <c r="F10" s="38">
        <v>4.75</v>
      </c>
      <c r="G10" s="38">
        <v>4.16</v>
      </c>
      <c r="H10" s="38">
        <v>4.33</v>
      </c>
      <c r="I10" s="38">
        <v>5.41</v>
      </c>
      <c r="J10" s="38">
        <v>4.5</v>
      </c>
    </row>
    <row r="11" spans="1:10" ht="12.75" customHeight="1">
      <c r="A11" s="37">
        <v>29403</v>
      </c>
      <c r="B11" s="38">
        <v>6.83</v>
      </c>
      <c r="C11" s="38">
        <v>5.91</v>
      </c>
      <c r="D11" s="38">
        <v>4.66</v>
      </c>
      <c r="E11" s="38">
        <v>4</v>
      </c>
      <c r="F11" s="38">
        <v>4.75</v>
      </c>
      <c r="G11" s="38">
        <v>4.16</v>
      </c>
      <c r="H11" s="38">
        <v>4.33</v>
      </c>
      <c r="I11" s="38">
        <v>5.58</v>
      </c>
      <c r="J11" s="38">
        <v>4.62</v>
      </c>
    </row>
    <row r="12" spans="1:10" ht="12.75" customHeight="1">
      <c r="A12" s="37">
        <v>29495</v>
      </c>
      <c r="B12" s="38">
        <v>6.83</v>
      </c>
      <c r="C12" s="38">
        <v>5.91</v>
      </c>
      <c r="D12" s="38">
        <v>4.66</v>
      </c>
      <c r="E12" s="38">
        <v>4</v>
      </c>
      <c r="F12" s="38">
        <v>4.75</v>
      </c>
      <c r="G12" s="38">
        <v>4.16</v>
      </c>
      <c r="H12" s="38">
        <v>4.33</v>
      </c>
      <c r="I12" s="38">
        <v>5.75</v>
      </c>
      <c r="J12" s="38">
        <v>4.62</v>
      </c>
    </row>
    <row r="13" spans="1:10" ht="12.75" customHeight="1">
      <c r="A13" s="37">
        <v>29587</v>
      </c>
      <c r="B13" s="38">
        <v>6.92</v>
      </c>
      <c r="C13" s="38">
        <v>5.92</v>
      </c>
      <c r="D13" s="38">
        <v>5.06</v>
      </c>
      <c r="E13" s="38">
        <v>4.06</v>
      </c>
      <c r="F13" s="38">
        <v>4.75</v>
      </c>
      <c r="G13" s="38">
        <v>4.06</v>
      </c>
      <c r="H13" s="38">
        <v>4.31</v>
      </c>
      <c r="I13" s="38">
        <v>5.75</v>
      </c>
      <c r="J13" s="38">
        <v>4.5</v>
      </c>
    </row>
    <row r="14" spans="1:10" ht="12.75" customHeight="1">
      <c r="A14" s="37">
        <v>29677</v>
      </c>
      <c r="B14" s="38">
        <v>7.44</v>
      </c>
      <c r="C14" s="38">
        <v>6.42</v>
      </c>
      <c r="D14" s="38">
        <v>5.5</v>
      </c>
      <c r="E14" s="38">
        <v>4.5</v>
      </c>
      <c r="F14" s="38">
        <v>5.25</v>
      </c>
      <c r="G14" s="38">
        <v>4.5</v>
      </c>
      <c r="H14" s="38">
        <v>4.75</v>
      </c>
      <c r="I14" s="38">
        <v>6</v>
      </c>
      <c r="J14" s="38">
        <v>4.75</v>
      </c>
    </row>
    <row r="15" spans="1:10" ht="12.75" customHeight="1">
      <c r="A15" s="37">
        <v>29768</v>
      </c>
      <c r="B15" s="38">
        <v>8.33</v>
      </c>
      <c r="C15" s="38">
        <v>7.42</v>
      </c>
      <c r="D15" s="38">
        <v>5.53</v>
      </c>
      <c r="E15" s="38">
        <v>4.53</v>
      </c>
      <c r="F15" s="38">
        <v>5.25</v>
      </c>
      <c r="G15" s="38">
        <v>4.53</v>
      </c>
      <c r="H15" s="38">
        <v>4.78</v>
      </c>
      <c r="I15" s="38">
        <v>6.13</v>
      </c>
      <c r="J15" s="38">
        <v>5.25</v>
      </c>
    </row>
    <row r="16" spans="1:10" ht="12.75" customHeight="1">
      <c r="A16" s="37">
        <v>29860</v>
      </c>
      <c r="B16" s="38">
        <v>9</v>
      </c>
      <c r="C16" s="38">
        <v>7.83</v>
      </c>
      <c r="D16" s="38">
        <v>5.75</v>
      </c>
      <c r="E16" s="38">
        <v>4.75</v>
      </c>
      <c r="F16" s="38">
        <v>6</v>
      </c>
      <c r="G16" s="38">
        <v>4.75</v>
      </c>
      <c r="H16" s="38">
        <v>5</v>
      </c>
      <c r="I16" s="38">
        <v>6.88</v>
      </c>
      <c r="J16" s="38">
        <v>5.5</v>
      </c>
    </row>
    <row r="17" spans="1:10" ht="12.75" customHeight="1">
      <c r="A17" s="37">
        <v>29952</v>
      </c>
      <c r="B17" s="38">
        <v>9</v>
      </c>
      <c r="C17" s="38">
        <v>7.83</v>
      </c>
      <c r="D17" s="38">
        <v>5.42</v>
      </c>
      <c r="E17" s="38">
        <v>4.75</v>
      </c>
      <c r="F17" s="38">
        <v>6</v>
      </c>
      <c r="G17" s="38">
        <v>4.75</v>
      </c>
      <c r="H17" s="38">
        <v>5</v>
      </c>
      <c r="I17" s="38">
        <v>8</v>
      </c>
      <c r="J17" s="38">
        <v>5.5</v>
      </c>
    </row>
    <row r="18" spans="1:10" ht="12.75" customHeight="1">
      <c r="A18" s="37">
        <v>30042</v>
      </c>
      <c r="B18" s="38">
        <v>8.5</v>
      </c>
      <c r="C18" s="38">
        <v>7.75</v>
      </c>
      <c r="D18" s="38">
        <v>5.42</v>
      </c>
      <c r="E18" s="38">
        <v>4.75</v>
      </c>
      <c r="F18" s="38">
        <v>6</v>
      </c>
      <c r="G18" s="38">
        <v>4.75</v>
      </c>
      <c r="H18" s="38">
        <v>5</v>
      </c>
      <c r="I18" s="38">
        <v>8</v>
      </c>
      <c r="J18" s="38">
        <v>5.5</v>
      </c>
    </row>
    <row r="19" spans="1:10" ht="12.75" customHeight="1">
      <c r="A19" s="37">
        <v>30133</v>
      </c>
      <c r="B19" s="38">
        <v>8</v>
      </c>
      <c r="C19" s="38">
        <v>7.17</v>
      </c>
      <c r="D19" s="38">
        <v>5.42</v>
      </c>
      <c r="E19" s="38">
        <v>4.75</v>
      </c>
      <c r="F19" s="38">
        <v>6</v>
      </c>
      <c r="G19" s="38">
        <v>4.75</v>
      </c>
      <c r="H19" s="38">
        <v>5</v>
      </c>
      <c r="I19" s="38">
        <v>7.38</v>
      </c>
      <c r="J19" s="38">
        <v>5.5</v>
      </c>
    </row>
    <row r="20" spans="1:10" ht="12.75" customHeight="1">
      <c r="A20" s="37">
        <v>30225</v>
      </c>
      <c r="B20" s="38">
        <v>7.67</v>
      </c>
      <c r="C20" s="38">
        <v>6.5</v>
      </c>
      <c r="D20" s="38">
        <v>5.42</v>
      </c>
      <c r="E20" s="38">
        <v>4.75</v>
      </c>
      <c r="F20" s="38">
        <v>6</v>
      </c>
      <c r="G20" s="38">
        <v>4.75</v>
      </c>
      <c r="H20" s="38">
        <v>5</v>
      </c>
      <c r="I20" s="38">
        <v>6.71</v>
      </c>
      <c r="J20" s="38">
        <v>5.25</v>
      </c>
    </row>
    <row r="21" spans="1:10" ht="12.75" customHeight="1">
      <c r="A21" s="37">
        <v>30317</v>
      </c>
      <c r="B21" s="38">
        <v>7.5</v>
      </c>
      <c r="C21" s="38">
        <v>6.25</v>
      </c>
      <c r="D21" s="38">
        <v>5.5</v>
      </c>
      <c r="E21" s="38">
        <v>4.75</v>
      </c>
      <c r="F21" s="38">
        <v>5.92</v>
      </c>
      <c r="G21" s="38">
        <v>4.83</v>
      </c>
      <c r="H21" s="38">
        <v>5</v>
      </c>
      <c r="I21" s="38">
        <v>6.46</v>
      </c>
      <c r="J21" s="38">
        <v>5.44</v>
      </c>
    </row>
    <row r="22" spans="1:10" ht="12.75" customHeight="1">
      <c r="A22" s="37">
        <v>30407</v>
      </c>
      <c r="B22" s="38">
        <v>7.42</v>
      </c>
      <c r="C22" s="38">
        <v>6.25</v>
      </c>
      <c r="D22" s="38">
        <v>5.25</v>
      </c>
      <c r="E22" s="38">
        <v>4.5</v>
      </c>
      <c r="F22" s="38">
        <v>5.5</v>
      </c>
      <c r="G22" s="38">
        <v>4.58</v>
      </c>
      <c r="H22" s="38">
        <v>4.75</v>
      </c>
      <c r="I22" s="38">
        <v>6.46</v>
      </c>
      <c r="J22" s="38">
        <v>5.44</v>
      </c>
    </row>
    <row r="23" spans="1:10" ht="12.75" customHeight="1">
      <c r="A23" s="37">
        <v>30498</v>
      </c>
      <c r="B23" s="38">
        <v>7.72</v>
      </c>
      <c r="C23" s="38">
        <v>6.25</v>
      </c>
      <c r="D23" s="38">
        <v>5.25</v>
      </c>
      <c r="E23" s="38">
        <v>4.5</v>
      </c>
      <c r="F23" s="38">
        <v>5.5</v>
      </c>
      <c r="G23" s="38">
        <v>4.58</v>
      </c>
      <c r="H23" s="38">
        <v>4.75</v>
      </c>
      <c r="I23" s="38">
        <v>6.46</v>
      </c>
      <c r="J23" s="38">
        <v>5.44</v>
      </c>
    </row>
    <row r="24" spans="1:10" ht="12.75" customHeight="1">
      <c r="A24" s="37">
        <v>30590</v>
      </c>
      <c r="B24" s="38">
        <v>7.42</v>
      </c>
      <c r="C24" s="38">
        <v>6.25</v>
      </c>
      <c r="D24" s="38">
        <v>5.25</v>
      </c>
      <c r="E24" s="38">
        <v>4.5</v>
      </c>
      <c r="F24" s="38">
        <v>5.5</v>
      </c>
      <c r="G24" s="38">
        <v>4.58</v>
      </c>
      <c r="H24" s="38">
        <v>4.75</v>
      </c>
      <c r="I24" s="38">
        <v>6.46</v>
      </c>
      <c r="J24" s="38">
        <v>5.44</v>
      </c>
    </row>
    <row r="25" spans="1:10" ht="12.75" customHeight="1">
      <c r="A25" s="37">
        <v>30682</v>
      </c>
      <c r="B25" s="38">
        <v>7.42</v>
      </c>
      <c r="C25" s="38">
        <v>6.17</v>
      </c>
      <c r="D25" s="38">
        <v>5.17</v>
      </c>
      <c r="E25" s="38">
        <v>4.5</v>
      </c>
      <c r="F25" s="38">
        <v>5.5</v>
      </c>
      <c r="G25" s="38">
        <v>4.58</v>
      </c>
      <c r="H25" s="38">
        <v>4.75</v>
      </c>
      <c r="I25" s="38">
        <v>6.42</v>
      </c>
      <c r="J25" s="38">
        <v>5.25</v>
      </c>
    </row>
    <row r="26" spans="1:10" ht="12.75" customHeight="1">
      <c r="A26" s="37">
        <v>30773</v>
      </c>
      <c r="B26" s="38">
        <v>7.42</v>
      </c>
      <c r="C26" s="38">
        <v>6.17</v>
      </c>
      <c r="D26" s="38">
        <v>5.17</v>
      </c>
      <c r="E26" s="38">
        <v>4.5</v>
      </c>
      <c r="F26" s="38">
        <v>5.5</v>
      </c>
      <c r="G26" s="38">
        <v>4.58</v>
      </c>
      <c r="H26" s="38">
        <v>4.75</v>
      </c>
      <c r="I26" s="38">
        <v>6.42</v>
      </c>
      <c r="J26" s="38">
        <v>5.25</v>
      </c>
    </row>
    <row r="27" spans="1:10" ht="12.75" customHeight="1">
      <c r="A27" s="37">
        <v>30864</v>
      </c>
      <c r="B27" s="38">
        <v>7.42</v>
      </c>
      <c r="C27" s="38">
        <v>6.17</v>
      </c>
      <c r="D27" s="38">
        <v>5.17</v>
      </c>
      <c r="E27" s="38">
        <v>4.5</v>
      </c>
      <c r="F27" s="38">
        <v>5.5</v>
      </c>
      <c r="G27" s="38">
        <v>4.58</v>
      </c>
      <c r="H27" s="38">
        <v>4.75</v>
      </c>
      <c r="I27" s="38">
        <v>6.42</v>
      </c>
      <c r="J27" s="38">
        <v>5.25</v>
      </c>
    </row>
    <row r="28" spans="1:10" ht="12.75" customHeight="1">
      <c r="A28" s="37">
        <v>30956</v>
      </c>
      <c r="B28" s="38">
        <v>7.42</v>
      </c>
      <c r="C28" s="38">
        <v>6.17</v>
      </c>
      <c r="D28" s="38">
        <v>5.17</v>
      </c>
      <c r="E28" s="38">
        <v>4.5</v>
      </c>
      <c r="F28" s="38">
        <v>5.5</v>
      </c>
      <c r="G28" s="38">
        <v>4.58</v>
      </c>
      <c r="H28" s="38">
        <v>4.75</v>
      </c>
      <c r="I28" s="38">
        <v>6.42</v>
      </c>
      <c r="J28" s="38">
        <v>5.25</v>
      </c>
    </row>
    <row r="29" spans="1:10" ht="12.75" customHeight="1">
      <c r="A29" s="37">
        <v>31048</v>
      </c>
      <c r="B29" s="38">
        <v>7.42</v>
      </c>
      <c r="C29" s="38">
        <v>6.17</v>
      </c>
      <c r="D29" s="38">
        <v>5.17</v>
      </c>
      <c r="E29" s="38">
        <v>4.5</v>
      </c>
      <c r="F29" s="38">
        <v>5.5</v>
      </c>
      <c r="G29" s="38">
        <v>4.58</v>
      </c>
      <c r="H29" s="38">
        <v>4.75</v>
      </c>
      <c r="I29" s="38">
        <v>6.08</v>
      </c>
      <c r="J29" s="38">
        <v>5.25</v>
      </c>
    </row>
    <row r="30" spans="1:10" ht="12.75" customHeight="1">
      <c r="A30" s="37">
        <v>31138</v>
      </c>
      <c r="B30" s="38">
        <v>7.42</v>
      </c>
      <c r="C30" s="38">
        <v>6.17</v>
      </c>
      <c r="D30" s="38">
        <v>5.17</v>
      </c>
      <c r="E30" s="38">
        <v>4.5</v>
      </c>
      <c r="F30" s="38">
        <v>5.5</v>
      </c>
      <c r="G30" s="38">
        <v>4.58</v>
      </c>
      <c r="H30" s="38">
        <v>4.75</v>
      </c>
      <c r="I30" s="38">
        <v>6.08</v>
      </c>
      <c r="J30" s="38">
        <v>5.25</v>
      </c>
    </row>
    <row r="31" spans="1:10" ht="12.75" customHeight="1">
      <c r="A31" s="37">
        <v>31229</v>
      </c>
      <c r="B31" s="38">
        <v>7.42</v>
      </c>
      <c r="C31" s="38">
        <v>6.17</v>
      </c>
      <c r="D31" s="38">
        <v>5.17</v>
      </c>
      <c r="E31" s="38">
        <v>4.5</v>
      </c>
      <c r="F31" s="38">
        <v>5.5</v>
      </c>
      <c r="G31" s="38">
        <v>4.58</v>
      </c>
      <c r="H31" s="38">
        <v>4.75</v>
      </c>
      <c r="I31" s="38">
        <v>6.08</v>
      </c>
      <c r="J31" s="38">
        <v>5.25</v>
      </c>
    </row>
    <row r="32" spans="1:10" ht="12.75" customHeight="1">
      <c r="A32" s="37">
        <v>31321</v>
      </c>
      <c r="B32" s="38">
        <v>7.08</v>
      </c>
      <c r="C32" s="38">
        <v>6.17</v>
      </c>
      <c r="D32" s="38">
        <v>5.17</v>
      </c>
      <c r="E32" s="38">
        <v>4.5</v>
      </c>
      <c r="F32" s="38">
        <v>5.5</v>
      </c>
      <c r="G32" s="38">
        <v>4.58</v>
      </c>
      <c r="H32" s="38">
        <v>4.75</v>
      </c>
      <c r="I32" s="38">
        <v>6.08</v>
      </c>
      <c r="J32" s="38">
        <v>5.25</v>
      </c>
    </row>
    <row r="33" spans="1:10" ht="12.75" customHeight="1">
      <c r="A33" s="37">
        <v>31413</v>
      </c>
      <c r="B33" s="38">
        <v>7.09</v>
      </c>
      <c r="C33" s="38">
        <v>6.17</v>
      </c>
      <c r="D33" s="38">
        <v>5.17</v>
      </c>
      <c r="E33" s="38">
        <v>4.5</v>
      </c>
      <c r="F33" s="38">
        <v>5.5</v>
      </c>
      <c r="G33" s="38">
        <v>4.5</v>
      </c>
      <c r="H33" s="38">
        <v>4.75</v>
      </c>
      <c r="I33" s="38">
        <v>6</v>
      </c>
      <c r="J33" s="38">
        <v>5.25</v>
      </c>
    </row>
    <row r="34" spans="1:10" ht="12.75" customHeight="1">
      <c r="A34" s="37">
        <v>31503</v>
      </c>
      <c r="B34" s="38">
        <v>7.09</v>
      </c>
      <c r="C34" s="38">
        <v>6</v>
      </c>
      <c r="D34" s="38">
        <v>5.17</v>
      </c>
      <c r="E34" s="38">
        <v>4.5</v>
      </c>
      <c r="F34" s="38">
        <v>5.5</v>
      </c>
      <c r="G34" s="38">
        <v>4.5</v>
      </c>
      <c r="H34" s="38">
        <v>4.75</v>
      </c>
      <c r="I34" s="38">
        <v>5.92</v>
      </c>
      <c r="J34" s="38">
        <v>5.25</v>
      </c>
    </row>
    <row r="35" spans="1:10" ht="12.75" customHeight="1">
      <c r="A35" s="37">
        <v>31594</v>
      </c>
      <c r="B35" s="38">
        <v>7.09</v>
      </c>
      <c r="C35" s="38">
        <v>6</v>
      </c>
      <c r="D35" s="38">
        <v>5.17</v>
      </c>
      <c r="E35" s="38">
        <v>4.5</v>
      </c>
      <c r="F35" s="38">
        <v>5.5</v>
      </c>
      <c r="G35" s="38">
        <v>4.5</v>
      </c>
      <c r="H35" s="38">
        <v>4.75</v>
      </c>
      <c r="I35" s="38">
        <v>5.92</v>
      </c>
      <c r="J35" s="38">
        <v>5.25</v>
      </c>
    </row>
    <row r="36" spans="1:10" ht="12.75" customHeight="1">
      <c r="A36" s="37">
        <v>31686</v>
      </c>
      <c r="B36" s="38">
        <v>7.09</v>
      </c>
      <c r="C36" s="38">
        <v>6</v>
      </c>
      <c r="D36" s="38">
        <v>5.17</v>
      </c>
      <c r="E36" s="38">
        <v>4.5</v>
      </c>
      <c r="F36" s="38">
        <v>5.5</v>
      </c>
      <c r="G36" s="38">
        <v>4.5</v>
      </c>
      <c r="H36" s="38">
        <v>4.75</v>
      </c>
      <c r="I36" s="38">
        <v>5.92</v>
      </c>
      <c r="J36" s="38">
        <v>5.25</v>
      </c>
    </row>
    <row r="37" spans="1:10" ht="12.75" customHeight="1">
      <c r="A37" s="37">
        <v>31778</v>
      </c>
      <c r="B37" s="38">
        <v>7.08</v>
      </c>
      <c r="C37" s="38">
        <v>5.92</v>
      </c>
      <c r="D37" s="38">
        <v>4.58</v>
      </c>
      <c r="E37" s="38">
        <v>4.25</v>
      </c>
      <c r="F37" s="38">
        <v>4.92</v>
      </c>
      <c r="G37" s="38">
        <v>4.25</v>
      </c>
      <c r="H37" s="38">
        <v>4.42</v>
      </c>
      <c r="I37" s="38">
        <v>5.83</v>
      </c>
      <c r="J37" s="38">
        <v>4.62</v>
      </c>
    </row>
    <row r="38" spans="1:10" ht="12.75" customHeight="1">
      <c r="A38" s="37">
        <v>31868</v>
      </c>
      <c r="B38" s="38">
        <v>6.92</v>
      </c>
      <c r="C38" s="38">
        <v>5.67</v>
      </c>
      <c r="D38" s="38">
        <v>4.58</v>
      </c>
      <c r="E38" s="38">
        <v>4.25</v>
      </c>
      <c r="F38" s="38">
        <v>4.75</v>
      </c>
      <c r="G38" s="38">
        <v>4.25</v>
      </c>
      <c r="H38" s="38">
        <v>4.42</v>
      </c>
      <c r="I38" s="38">
        <v>5.67</v>
      </c>
      <c r="J38" s="38">
        <v>4.62</v>
      </c>
    </row>
    <row r="39" spans="1:10" ht="12.75" customHeight="1">
      <c r="A39" s="37">
        <v>31959</v>
      </c>
      <c r="B39" s="38">
        <v>6.92</v>
      </c>
      <c r="C39" s="38">
        <v>5.67</v>
      </c>
      <c r="D39" s="38">
        <v>4.58</v>
      </c>
      <c r="E39" s="38">
        <v>4.25</v>
      </c>
      <c r="F39" s="38">
        <v>4.75</v>
      </c>
      <c r="G39" s="38">
        <v>4.25</v>
      </c>
      <c r="H39" s="38">
        <v>4.42</v>
      </c>
      <c r="I39" s="38">
        <v>5.67</v>
      </c>
      <c r="J39" s="38">
        <v>4.62</v>
      </c>
    </row>
    <row r="40" spans="1:10" ht="12.75" customHeight="1">
      <c r="A40" s="37">
        <v>32051</v>
      </c>
      <c r="B40" s="38">
        <v>6.92</v>
      </c>
      <c r="C40" s="38">
        <v>5.67</v>
      </c>
      <c r="D40" s="38">
        <v>4.58</v>
      </c>
      <c r="E40" s="38">
        <v>4.25</v>
      </c>
      <c r="F40" s="38">
        <v>4.75</v>
      </c>
      <c r="G40" s="38">
        <v>4.25</v>
      </c>
      <c r="H40" s="38">
        <v>4.42</v>
      </c>
      <c r="I40" s="38">
        <v>5.67</v>
      </c>
      <c r="J40" s="38">
        <v>4.62</v>
      </c>
    </row>
    <row r="41" spans="1:10" ht="12.75" customHeight="1">
      <c r="A41" s="37">
        <v>32143</v>
      </c>
      <c r="B41" s="38">
        <v>6.91</v>
      </c>
      <c r="C41" s="38">
        <v>6</v>
      </c>
      <c r="D41" s="38">
        <v>4.58</v>
      </c>
      <c r="E41" s="38">
        <v>4.25</v>
      </c>
      <c r="F41" s="38">
        <v>4.75</v>
      </c>
      <c r="G41" s="38">
        <v>4.25</v>
      </c>
      <c r="H41" s="38">
        <v>4.41</v>
      </c>
      <c r="I41" s="38">
        <v>6.16</v>
      </c>
      <c r="J41" s="38">
        <v>4.25</v>
      </c>
    </row>
    <row r="42" spans="1:10" ht="12.75" customHeight="1">
      <c r="A42" s="37">
        <v>32234</v>
      </c>
      <c r="B42" s="38">
        <v>6.91</v>
      </c>
      <c r="C42" s="38">
        <v>6</v>
      </c>
      <c r="D42" s="38">
        <v>4.58</v>
      </c>
      <c r="E42" s="38">
        <v>4.25</v>
      </c>
      <c r="F42" s="38">
        <v>4.75</v>
      </c>
      <c r="G42" s="38">
        <v>4.25</v>
      </c>
      <c r="H42" s="38">
        <v>4.41</v>
      </c>
      <c r="I42" s="38">
        <v>6.16</v>
      </c>
      <c r="J42" s="38">
        <v>4.25</v>
      </c>
    </row>
    <row r="43" spans="1:10" ht="12.75" customHeight="1">
      <c r="A43" s="37">
        <v>32325</v>
      </c>
      <c r="B43" s="38">
        <v>6.66</v>
      </c>
      <c r="C43" s="38">
        <v>5.75</v>
      </c>
      <c r="D43" s="38">
        <v>4.33</v>
      </c>
      <c r="E43" s="38">
        <v>4</v>
      </c>
      <c r="F43" s="38">
        <v>4.5</v>
      </c>
      <c r="G43" s="38">
        <v>4</v>
      </c>
      <c r="H43" s="38">
        <v>4.16</v>
      </c>
      <c r="I43" s="38">
        <v>5.91</v>
      </c>
      <c r="J43" s="38">
        <v>4</v>
      </c>
    </row>
    <row r="44" spans="1:10" ht="12.75" customHeight="1">
      <c r="A44" s="37">
        <v>32417</v>
      </c>
      <c r="B44" s="38">
        <v>6.66</v>
      </c>
      <c r="C44" s="38">
        <v>5.75</v>
      </c>
      <c r="D44" s="38">
        <v>4.33</v>
      </c>
      <c r="E44" s="38">
        <v>4</v>
      </c>
      <c r="F44" s="38">
        <v>4.5</v>
      </c>
      <c r="G44" s="38">
        <v>4</v>
      </c>
      <c r="H44" s="38">
        <v>4.16</v>
      </c>
      <c r="I44" s="38">
        <v>5.91</v>
      </c>
      <c r="J44" s="38">
        <v>4</v>
      </c>
    </row>
    <row r="45" spans="1:10" ht="12.75" customHeight="1">
      <c r="A45" s="37">
        <v>32509</v>
      </c>
      <c r="B45" s="38">
        <v>6.66</v>
      </c>
      <c r="C45" s="38">
        <v>5.75</v>
      </c>
      <c r="D45" s="38">
        <v>4.33</v>
      </c>
      <c r="E45" s="38">
        <v>4</v>
      </c>
      <c r="F45" s="38">
        <v>4.5</v>
      </c>
      <c r="G45" s="38">
        <v>4</v>
      </c>
      <c r="H45" s="38">
        <v>4.16</v>
      </c>
      <c r="I45" s="38">
        <v>6.08</v>
      </c>
      <c r="J45" s="38">
        <v>4</v>
      </c>
    </row>
    <row r="46" spans="1:10" ht="12.75" customHeight="1">
      <c r="A46" s="37">
        <v>32599</v>
      </c>
      <c r="B46" s="38">
        <v>7.08</v>
      </c>
      <c r="C46" s="38">
        <v>6.25</v>
      </c>
      <c r="D46" s="38">
        <v>4.33</v>
      </c>
      <c r="E46" s="38">
        <v>4</v>
      </c>
      <c r="F46" s="38">
        <v>4.5</v>
      </c>
      <c r="G46" s="38">
        <v>4</v>
      </c>
      <c r="H46" s="38">
        <v>4.16</v>
      </c>
      <c r="I46" s="38">
        <v>6.58</v>
      </c>
      <c r="J46" s="38">
        <v>4</v>
      </c>
    </row>
    <row r="47" spans="1:10" ht="12.75" customHeight="1">
      <c r="A47" s="37">
        <v>32690</v>
      </c>
      <c r="B47" s="38">
        <v>8.08</v>
      </c>
      <c r="C47" s="38">
        <v>7.25</v>
      </c>
      <c r="D47" s="38">
        <v>4.83</v>
      </c>
      <c r="E47" s="38">
        <v>4.5</v>
      </c>
      <c r="F47" s="38">
        <v>5</v>
      </c>
      <c r="G47" s="38">
        <v>4.5</v>
      </c>
      <c r="H47" s="38">
        <v>4.75</v>
      </c>
      <c r="I47" s="38">
        <v>7.58</v>
      </c>
      <c r="J47" s="38">
        <v>4.5</v>
      </c>
    </row>
    <row r="48" spans="1:10" ht="12.75" customHeight="1">
      <c r="A48" s="37">
        <v>32782</v>
      </c>
      <c r="B48" s="38">
        <v>8.16</v>
      </c>
      <c r="C48" s="38">
        <v>7.41</v>
      </c>
      <c r="D48" s="38">
        <v>4.83</v>
      </c>
      <c r="E48" s="38">
        <v>4.5</v>
      </c>
      <c r="F48" s="38">
        <v>5</v>
      </c>
      <c r="G48" s="38">
        <v>4.5</v>
      </c>
      <c r="H48" s="38">
        <v>4.75</v>
      </c>
      <c r="I48" s="38">
        <v>7.75</v>
      </c>
      <c r="J48" s="38">
        <v>4.5</v>
      </c>
    </row>
    <row r="49" spans="1:10" ht="12.75" customHeight="1">
      <c r="A49" s="37">
        <v>32874</v>
      </c>
      <c r="B49" s="38">
        <v>9</v>
      </c>
      <c r="C49" s="38">
        <v>7.84</v>
      </c>
      <c r="D49" s="38">
        <v>5.25</v>
      </c>
      <c r="E49" s="38">
        <v>4.75</v>
      </c>
      <c r="F49" s="38">
        <v>5.25</v>
      </c>
      <c r="G49" s="38">
        <v>4.75</v>
      </c>
      <c r="H49" s="38">
        <v>5</v>
      </c>
      <c r="I49" s="38">
        <v>7.5</v>
      </c>
      <c r="J49" s="38">
        <v>4.75</v>
      </c>
    </row>
    <row r="50" spans="1:10" ht="12.75" customHeight="1">
      <c r="A50" s="37">
        <v>32964</v>
      </c>
      <c r="B50" s="38">
        <v>9.84</v>
      </c>
      <c r="C50" s="38">
        <v>8.84</v>
      </c>
      <c r="D50" s="38">
        <v>6</v>
      </c>
      <c r="E50" s="38">
        <v>5.34</v>
      </c>
      <c r="F50" s="38">
        <v>6</v>
      </c>
      <c r="G50" s="38">
        <v>5.5</v>
      </c>
      <c r="H50" s="38">
        <v>5.67</v>
      </c>
      <c r="I50" s="38">
        <v>8.75</v>
      </c>
      <c r="J50" s="38">
        <v>5</v>
      </c>
    </row>
    <row r="51" spans="1:10" ht="12.75" customHeight="1">
      <c r="A51" s="37">
        <v>33055</v>
      </c>
      <c r="B51" s="38">
        <v>10.09</v>
      </c>
      <c r="C51" s="38">
        <v>9.17</v>
      </c>
      <c r="D51" s="38">
        <v>6.5</v>
      </c>
      <c r="E51" s="38">
        <v>5.84</v>
      </c>
      <c r="F51" s="38">
        <v>6.34</v>
      </c>
      <c r="G51" s="38">
        <v>5.84</v>
      </c>
      <c r="H51" s="38">
        <v>6</v>
      </c>
      <c r="I51" s="38">
        <v>8.75</v>
      </c>
      <c r="J51" s="38">
        <v>5.5</v>
      </c>
    </row>
    <row r="52" spans="1:10" ht="12.75" customHeight="1">
      <c r="A52" s="37">
        <v>33147</v>
      </c>
      <c r="B52" s="38">
        <v>10.09</v>
      </c>
      <c r="C52" s="38">
        <v>9.17</v>
      </c>
      <c r="D52" s="38">
        <v>6.67</v>
      </c>
      <c r="E52" s="38">
        <v>6</v>
      </c>
      <c r="F52" s="38">
        <v>6.5</v>
      </c>
      <c r="G52" s="38">
        <v>6</v>
      </c>
      <c r="H52" s="38">
        <v>6.25</v>
      </c>
      <c r="I52" s="38">
        <v>8.75</v>
      </c>
      <c r="J52" s="38">
        <v>5.63</v>
      </c>
    </row>
    <row r="53" spans="1:10" ht="12.75" customHeight="1">
      <c r="A53" s="37">
        <v>33239</v>
      </c>
      <c r="B53" s="38">
        <v>9.75</v>
      </c>
      <c r="C53" s="38">
        <v>9.16</v>
      </c>
      <c r="D53" s="38">
        <v>7.5</v>
      </c>
      <c r="E53" s="38">
        <v>6.58</v>
      </c>
      <c r="F53" s="38">
        <v>7.08</v>
      </c>
      <c r="G53" s="38">
        <v>6.58</v>
      </c>
      <c r="H53" s="38">
        <v>6.83</v>
      </c>
      <c r="I53" s="38">
        <v>9.16</v>
      </c>
      <c r="J53" s="38">
        <v>4.16</v>
      </c>
    </row>
    <row r="54" spans="1:10" ht="12.75" customHeight="1">
      <c r="A54" s="37">
        <v>33329</v>
      </c>
      <c r="B54" s="38">
        <v>9.75</v>
      </c>
      <c r="C54" s="38">
        <v>9.16</v>
      </c>
      <c r="D54" s="38">
        <v>7.41</v>
      </c>
      <c r="E54" s="38">
        <v>6.5</v>
      </c>
      <c r="F54" s="38">
        <v>7</v>
      </c>
      <c r="G54" s="38">
        <v>6.5</v>
      </c>
      <c r="H54" s="38">
        <v>6.75</v>
      </c>
      <c r="I54" s="38">
        <v>9.16</v>
      </c>
      <c r="J54" s="38">
        <v>4.16</v>
      </c>
    </row>
    <row r="55" spans="1:10" ht="12.75" customHeight="1">
      <c r="A55" s="37">
        <v>33420</v>
      </c>
      <c r="B55" s="38">
        <v>9.75</v>
      </c>
      <c r="C55" s="38">
        <v>9.16</v>
      </c>
      <c r="D55" s="38">
        <v>7.41</v>
      </c>
      <c r="E55" s="38">
        <v>6.5</v>
      </c>
      <c r="F55" s="38">
        <v>7</v>
      </c>
      <c r="G55" s="38">
        <v>6.5</v>
      </c>
      <c r="H55" s="38">
        <v>6.75</v>
      </c>
      <c r="I55" s="38">
        <v>9.16</v>
      </c>
      <c r="J55" s="38">
        <v>4.16</v>
      </c>
    </row>
    <row r="56" spans="1:10" ht="12.75" customHeight="1">
      <c r="A56" s="37">
        <v>33512</v>
      </c>
      <c r="B56" s="38">
        <v>9.75</v>
      </c>
      <c r="C56" s="38">
        <v>9.16</v>
      </c>
      <c r="D56" s="38">
        <v>7.41</v>
      </c>
      <c r="E56" s="38">
        <v>6.5</v>
      </c>
      <c r="F56" s="38">
        <v>7</v>
      </c>
      <c r="G56" s="38">
        <v>6.5</v>
      </c>
      <c r="H56" s="38">
        <v>6.75</v>
      </c>
      <c r="I56" s="38">
        <v>9.16</v>
      </c>
      <c r="J56" s="38">
        <v>4.41</v>
      </c>
    </row>
    <row r="57" spans="1:10" ht="12.75" customHeight="1">
      <c r="A57" s="37">
        <v>33604</v>
      </c>
      <c r="B57" s="38">
        <v>9.67</v>
      </c>
      <c r="C57" s="38">
        <v>9.17</v>
      </c>
      <c r="D57" s="38">
        <v>7.59</v>
      </c>
      <c r="E57" s="38">
        <v>6.84</v>
      </c>
      <c r="F57" s="38">
        <v>7.25</v>
      </c>
      <c r="G57" s="38">
        <v>7.09</v>
      </c>
      <c r="H57" s="38">
        <v>7.34</v>
      </c>
      <c r="I57" s="38">
        <v>9.17</v>
      </c>
      <c r="J57" s="38">
        <v>7</v>
      </c>
    </row>
    <row r="58" spans="1:10" ht="12.75" customHeight="1">
      <c r="A58" s="37">
        <v>33695</v>
      </c>
      <c r="B58" s="38">
        <v>9.67</v>
      </c>
      <c r="C58" s="38">
        <v>9.17</v>
      </c>
      <c r="D58" s="38">
        <v>7.59</v>
      </c>
      <c r="E58" s="38">
        <v>6.75</v>
      </c>
      <c r="F58" s="38">
        <v>7.25</v>
      </c>
      <c r="G58" s="38">
        <v>7</v>
      </c>
      <c r="H58" s="38">
        <v>7.25</v>
      </c>
      <c r="I58" s="38">
        <v>9.17</v>
      </c>
      <c r="J58" s="38">
        <v>7</v>
      </c>
    </row>
    <row r="59" spans="1:10" ht="12.75" customHeight="1">
      <c r="A59" s="37">
        <v>33786</v>
      </c>
      <c r="B59" s="38">
        <v>10.25</v>
      </c>
      <c r="C59" s="38">
        <v>9.75</v>
      </c>
      <c r="D59" s="38">
        <v>7.59</v>
      </c>
      <c r="E59" s="38">
        <v>6.75</v>
      </c>
      <c r="F59" s="38">
        <v>7.25</v>
      </c>
      <c r="G59" s="38">
        <v>7</v>
      </c>
      <c r="H59" s="38">
        <v>7.25</v>
      </c>
      <c r="I59" s="38">
        <v>9.57</v>
      </c>
      <c r="J59" s="38">
        <v>7</v>
      </c>
    </row>
    <row r="60" spans="1:10" ht="12.75" customHeight="1">
      <c r="A60" s="37">
        <v>33878</v>
      </c>
      <c r="B60" s="38">
        <v>10</v>
      </c>
      <c r="C60" s="38">
        <v>9.25</v>
      </c>
      <c r="D60" s="38">
        <v>7.59</v>
      </c>
      <c r="E60" s="38">
        <v>6.75</v>
      </c>
      <c r="F60" s="38">
        <v>7.25</v>
      </c>
      <c r="G60" s="38">
        <v>7</v>
      </c>
      <c r="H60" s="38">
        <v>7.25</v>
      </c>
      <c r="I60" s="38">
        <v>9.32</v>
      </c>
      <c r="J60" s="38">
        <v>7</v>
      </c>
    </row>
    <row r="61" spans="1:10" ht="12.75" customHeight="1">
      <c r="A61" s="37">
        <v>33970</v>
      </c>
      <c r="B61" s="38">
        <v>9.19</v>
      </c>
      <c r="C61" s="38">
        <v>8.69</v>
      </c>
      <c r="D61" s="38">
        <v>7.5</v>
      </c>
      <c r="E61" s="38">
        <v>6.33</v>
      </c>
      <c r="F61" s="38">
        <v>6.83</v>
      </c>
      <c r="G61" s="38">
        <v>6.33</v>
      </c>
      <c r="H61" s="38">
        <v>6.67</v>
      </c>
      <c r="I61" s="38">
        <v>8.5</v>
      </c>
      <c r="J61" s="38">
        <v>6.63</v>
      </c>
    </row>
    <row r="62" spans="1:10" ht="12.75" customHeight="1">
      <c r="A62" s="37">
        <v>34060</v>
      </c>
      <c r="B62" s="38">
        <v>8.2</v>
      </c>
      <c r="C62" s="38">
        <v>7.55</v>
      </c>
      <c r="D62" s="38">
        <v>6.58</v>
      </c>
      <c r="E62" s="38">
        <v>5.58</v>
      </c>
      <c r="F62" s="38">
        <v>6.08</v>
      </c>
      <c r="G62" s="38">
        <v>5.58</v>
      </c>
      <c r="H62" s="38">
        <v>6.17</v>
      </c>
      <c r="I62" s="38">
        <v>7.5</v>
      </c>
      <c r="J62" s="38">
        <v>6</v>
      </c>
    </row>
    <row r="63" spans="1:10" ht="12.75" customHeight="1">
      <c r="A63" s="37">
        <v>34151</v>
      </c>
      <c r="B63" s="38">
        <v>7.7</v>
      </c>
      <c r="C63" s="38">
        <v>7.15</v>
      </c>
      <c r="D63" s="38">
        <v>6.25</v>
      </c>
      <c r="E63" s="38">
        <v>5.42</v>
      </c>
      <c r="F63" s="38">
        <v>5.92</v>
      </c>
      <c r="G63" s="38">
        <v>5.42</v>
      </c>
      <c r="H63" s="38">
        <v>5.92</v>
      </c>
      <c r="I63" s="38">
        <v>6.88</v>
      </c>
      <c r="J63" s="38">
        <v>5.75</v>
      </c>
    </row>
    <row r="64" spans="1:10" ht="12.75" customHeight="1">
      <c r="A64" s="37">
        <v>34243</v>
      </c>
      <c r="B64" s="38">
        <v>7.2</v>
      </c>
      <c r="C64" s="38">
        <v>6.6</v>
      </c>
      <c r="D64" s="38">
        <v>5.92</v>
      </c>
      <c r="E64" s="38">
        <v>5.17</v>
      </c>
      <c r="F64" s="38">
        <v>5.67</v>
      </c>
      <c r="G64" s="38">
        <v>5.17</v>
      </c>
      <c r="H64" s="38">
        <v>5.58</v>
      </c>
      <c r="I64" s="38">
        <v>6.63</v>
      </c>
      <c r="J64" s="38">
        <v>5.38</v>
      </c>
    </row>
    <row r="65" spans="1:10" ht="12.75" customHeight="1">
      <c r="A65" s="37">
        <v>34335</v>
      </c>
      <c r="B65" s="38">
        <v>7.25</v>
      </c>
      <c r="C65" s="38">
        <v>6.5</v>
      </c>
      <c r="D65" s="38">
        <v>5.33</v>
      </c>
      <c r="E65" s="38">
        <v>5</v>
      </c>
      <c r="F65" s="38">
        <v>5.5</v>
      </c>
      <c r="G65" s="38">
        <v>5</v>
      </c>
      <c r="H65" s="38">
        <v>5.33</v>
      </c>
      <c r="I65" s="38">
        <v>6.25</v>
      </c>
      <c r="J65" s="38">
        <v>5</v>
      </c>
    </row>
    <row r="66" spans="1:10" ht="12.75" customHeight="1">
      <c r="A66" s="37">
        <v>34425</v>
      </c>
      <c r="B66" s="38">
        <v>7</v>
      </c>
      <c r="C66" s="38">
        <v>6.3</v>
      </c>
      <c r="D66" s="38">
        <v>5.08</v>
      </c>
      <c r="E66" s="38">
        <v>4.75</v>
      </c>
      <c r="F66" s="38">
        <v>5.25</v>
      </c>
      <c r="G66" s="38">
        <v>4.75</v>
      </c>
      <c r="H66" s="38">
        <v>5.08</v>
      </c>
      <c r="I66" s="38">
        <v>6</v>
      </c>
      <c r="J66" s="38">
        <v>4.75</v>
      </c>
    </row>
    <row r="67" spans="1:10" ht="12.75" customHeight="1">
      <c r="A67" s="37">
        <v>34516</v>
      </c>
      <c r="B67" s="38">
        <v>7</v>
      </c>
      <c r="C67" s="38">
        <v>6.3</v>
      </c>
      <c r="D67" s="38">
        <v>5.08</v>
      </c>
      <c r="E67" s="38">
        <v>4.75</v>
      </c>
      <c r="F67" s="38">
        <v>5.25</v>
      </c>
      <c r="G67" s="38">
        <v>4.75</v>
      </c>
      <c r="H67" s="38">
        <v>5.08</v>
      </c>
      <c r="I67" s="38">
        <v>6</v>
      </c>
      <c r="J67" s="38">
        <v>4.75</v>
      </c>
    </row>
    <row r="68" spans="1:10" ht="12.75" customHeight="1">
      <c r="A68" s="37">
        <v>34608</v>
      </c>
      <c r="B68" s="38">
        <v>7</v>
      </c>
      <c r="C68" s="38">
        <v>6.3</v>
      </c>
      <c r="D68" s="38">
        <v>5.08</v>
      </c>
      <c r="E68" s="38">
        <v>4.75</v>
      </c>
      <c r="F68" s="38">
        <v>5.25</v>
      </c>
      <c r="G68" s="38">
        <v>4.75</v>
      </c>
      <c r="H68" s="38">
        <v>5.08</v>
      </c>
      <c r="I68" s="38">
        <v>6</v>
      </c>
      <c r="J68" s="38">
        <v>4.75</v>
      </c>
    </row>
    <row r="69" spans="1:10" ht="12.75" customHeight="1">
      <c r="A69" s="37">
        <v>34700</v>
      </c>
      <c r="B69" s="38">
        <v>7.45</v>
      </c>
      <c r="C69" s="38">
        <v>6.45</v>
      </c>
      <c r="D69" s="38">
        <v>5.08</v>
      </c>
      <c r="E69" s="38">
        <v>4.75</v>
      </c>
      <c r="F69" s="38">
        <v>5.25</v>
      </c>
      <c r="G69" s="38">
        <v>4.92</v>
      </c>
      <c r="H69" s="38">
        <v>5.29</v>
      </c>
      <c r="I69" s="38">
        <v>7.13</v>
      </c>
      <c r="J69" s="38">
        <v>4.75</v>
      </c>
    </row>
    <row r="70" spans="1:10" ht="12.75" customHeight="1">
      <c r="A70" s="37">
        <v>34790</v>
      </c>
      <c r="B70" s="38">
        <v>7.38</v>
      </c>
      <c r="C70" s="38">
        <v>6.43</v>
      </c>
      <c r="D70" s="38">
        <v>5.08</v>
      </c>
      <c r="E70" s="38">
        <v>4.75</v>
      </c>
      <c r="F70" s="38">
        <v>5.25</v>
      </c>
      <c r="G70" s="38">
        <v>4.92</v>
      </c>
      <c r="H70" s="38">
        <v>5.29</v>
      </c>
      <c r="I70" s="38">
        <v>7.09</v>
      </c>
      <c r="J70" s="38">
        <v>4.75</v>
      </c>
    </row>
    <row r="71" spans="1:10" ht="12.75" customHeight="1">
      <c r="A71" s="37">
        <v>34881</v>
      </c>
      <c r="B71" s="38">
        <v>7.25</v>
      </c>
      <c r="C71" s="38">
        <v>6.3</v>
      </c>
      <c r="D71" s="38">
        <v>5.04</v>
      </c>
      <c r="E71" s="38">
        <v>4.71</v>
      </c>
      <c r="F71" s="38">
        <v>5.21</v>
      </c>
      <c r="G71" s="38">
        <v>4.88</v>
      </c>
      <c r="H71" s="38">
        <v>5.25</v>
      </c>
      <c r="I71" s="38">
        <v>6.94</v>
      </c>
      <c r="J71" s="38">
        <v>4.63</v>
      </c>
    </row>
    <row r="72" spans="1:10" ht="12.75" customHeight="1">
      <c r="A72" s="37">
        <v>34973</v>
      </c>
      <c r="B72" s="38">
        <v>7.05</v>
      </c>
      <c r="C72" s="38">
        <v>6.05</v>
      </c>
      <c r="D72" s="38">
        <v>4.79</v>
      </c>
      <c r="E72" s="38">
        <v>4.46</v>
      </c>
      <c r="F72" s="38">
        <v>4.96</v>
      </c>
      <c r="G72" s="38">
        <v>4.63</v>
      </c>
      <c r="H72" s="38">
        <v>5</v>
      </c>
      <c r="I72" s="38">
        <v>6.75</v>
      </c>
      <c r="J72" s="38">
        <v>4.5</v>
      </c>
    </row>
    <row r="73" spans="1:10" ht="12.75" customHeight="1">
      <c r="A73" s="37">
        <v>35065</v>
      </c>
      <c r="B73" s="38">
        <v>6.65</v>
      </c>
      <c r="C73" s="38">
        <v>5.8</v>
      </c>
      <c r="D73" s="38">
        <v>4.75</v>
      </c>
      <c r="E73" s="38">
        <v>4.08</v>
      </c>
      <c r="F73" s="38">
        <v>4.58</v>
      </c>
      <c r="G73" s="38">
        <v>4.08</v>
      </c>
      <c r="H73" s="38">
        <v>4.46</v>
      </c>
      <c r="I73" s="38">
        <v>6.56</v>
      </c>
      <c r="J73" s="38">
        <v>4.63</v>
      </c>
    </row>
    <row r="74" spans="1:10" ht="12.75" customHeight="1">
      <c r="A74" s="37">
        <v>35156</v>
      </c>
      <c r="B74" s="38">
        <v>6.65</v>
      </c>
      <c r="C74" s="38">
        <v>5.8</v>
      </c>
      <c r="D74" s="38">
        <v>4.75</v>
      </c>
      <c r="E74" s="38">
        <v>4.08</v>
      </c>
      <c r="F74" s="38">
        <v>4.58</v>
      </c>
      <c r="G74" s="38">
        <v>4.08</v>
      </c>
      <c r="H74" s="38">
        <v>4.46</v>
      </c>
      <c r="I74" s="38">
        <v>6.56</v>
      </c>
      <c r="J74" s="38">
        <v>4.63</v>
      </c>
    </row>
    <row r="75" spans="1:10" ht="12.75" customHeight="1">
      <c r="A75" s="37">
        <v>35247</v>
      </c>
      <c r="B75" s="38">
        <v>6.65</v>
      </c>
      <c r="C75" s="38">
        <v>5.8</v>
      </c>
      <c r="D75" s="38">
        <v>4.75</v>
      </c>
      <c r="E75" s="38">
        <v>4.08</v>
      </c>
      <c r="F75" s="38">
        <v>4.58</v>
      </c>
      <c r="G75" s="38">
        <v>4.08</v>
      </c>
      <c r="H75" s="38">
        <v>4.46</v>
      </c>
      <c r="I75" s="38">
        <v>6.56</v>
      </c>
      <c r="J75" s="38">
        <v>4.63</v>
      </c>
    </row>
    <row r="76" spans="1:10" ht="12.75" customHeight="1">
      <c r="A76" s="37">
        <v>35339</v>
      </c>
      <c r="B76" s="38">
        <v>6.58</v>
      </c>
      <c r="C76" s="38">
        <v>5.68</v>
      </c>
      <c r="D76" s="38">
        <v>4.67</v>
      </c>
      <c r="E76" s="38">
        <v>4</v>
      </c>
      <c r="F76" s="38">
        <v>4.5</v>
      </c>
      <c r="G76" s="38">
        <v>4</v>
      </c>
      <c r="H76" s="38">
        <v>4.38</v>
      </c>
      <c r="I76" s="38">
        <v>6.53</v>
      </c>
      <c r="J76" s="38">
        <v>4.5</v>
      </c>
    </row>
    <row r="77" spans="1:10" ht="12.75" customHeight="1">
      <c r="A77" s="37">
        <v>35431</v>
      </c>
      <c r="B77" s="38">
        <v>6.45</v>
      </c>
      <c r="C77" s="38">
        <v>5.4</v>
      </c>
      <c r="D77" s="38">
        <v>4.42</v>
      </c>
      <c r="E77" s="38">
        <v>3.92</v>
      </c>
      <c r="F77" s="38">
        <v>4.42</v>
      </c>
      <c r="G77" s="38">
        <v>3.92</v>
      </c>
      <c r="H77" s="38">
        <v>4.33</v>
      </c>
      <c r="I77" s="38">
        <v>6.31</v>
      </c>
      <c r="J77" s="38">
        <v>4.5</v>
      </c>
    </row>
    <row r="78" spans="1:10" ht="12.75" customHeight="1">
      <c r="A78" s="37">
        <v>35521</v>
      </c>
      <c r="B78" s="38">
        <v>6.45</v>
      </c>
      <c r="C78" s="38">
        <v>5.4</v>
      </c>
      <c r="D78" s="38">
        <v>4.42</v>
      </c>
      <c r="E78" s="38">
        <v>3.92</v>
      </c>
      <c r="F78" s="38">
        <v>4.42</v>
      </c>
      <c r="G78" s="38">
        <v>3.92</v>
      </c>
      <c r="H78" s="38">
        <v>4.33</v>
      </c>
      <c r="I78" s="38">
        <v>6.31</v>
      </c>
      <c r="J78" s="38">
        <v>4.5</v>
      </c>
    </row>
    <row r="79" spans="1:10" ht="12.75" customHeight="1">
      <c r="A79" s="37">
        <v>35612</v>
      </c>
      <c r="B79" s="38">
        <v>6.4</v>
      </c>
      <c r="C79" s="38">
        <v>5.25</v>
      </c>
      <c r="D79" s="38">
        <v>4.17</v>
      </c>
      <c r="E79" s="38">
        <v>3.75</v>
      </c>
      <c r="F79" s="38">
        <v>4.33</v>
      </c>
      <c r="G79" s="38">
        <v>3.75</v>
      </c>
      <c r="H79" s="38">
        <v>4.17</v>
      </c>
      <c r="I79" s="38">
        <v>6.25</v>
      </c>
      <c r="J79" s="38">
        <v>4.38</v>
      </c>
    </row>
    <row r="80" spans="1:10" ht="12.75" customHeight="1">
      <c r="A80" s="37">
        <v>35704</v>
      </c>
      <c r="B80" s="38">
        <v>6.05</v>
      </c>
      <c r="C80" s="38">
        <v>5</v>
      </c>
      <c r="D80" s="38">
        <v>4.17</v>
      </c>
      <c r="E80" s="38">
        <v>3.58</v>
      </c>
      <c r="F80" s="38">
        <v>4.17</v>
      </c>
      <c r="G80" s="38">
        <v>3.58</v>
      </c>
      <c r="H80" s="38">
        <v>4</v>
      </c>
      <c r="I80" s="38">
        <v>5.94</v>
      </c>
      <c r="J80" s="38">
        <v>4.13</v>
      </c>
    </row>
    <row r="81" spans="1:10" ht="12.75" customHeight="1">
      <c r="A81" s="37">
        <v>35796</v>
      </c>
      <c r="B81" s="38">
        <v>5.75</v>
      </c>
      <c r="C81" s="38">
        <v>4.71</v>
      </c>
      <c r="D81" s="38">
        <v>4</v>
      </c>
      <c r="E81" s="38">
        <v>3.42</v>
      </c>
      <c r="F81" s="38">
        <v>4</v>
      </c>
      <c r="G81" s="38">
        <v>3.42</v>
      </c>
      <c r="H81" s="38">
        <v>3.92</v>
      </c>
      <c r="I81" s="38">
        <v>5.35</v>
      </c>
      <c r="J81" s="38">
        <v>4.13</v>
      </c>
    </row>
    <row r="82" spans="1:10" ht="12.75" customHeight="1">
      <c r="A82" s="37">
        <v>35886</v>
      </c>
      <c r="B82" s="38">
        <v>5.75</v>
      </c>
      <c r="C82" s="38">
        <v>4.71</v>
      </c>
      <c r="D82" s="38">
        <v>3.83</v>
      </c>
      <c r="E82" s="38">
        <v>3.25</v>
      </c>
      <c r="F82" s="38">
        <v>3.83</v>
      </c>
      <c r="G82" s="38">
        <v>3.25</v>
      </c>
      <c r="H82" s="38">
        <v>3.75</v>
      </c>
      <c r="I82" s="38">
        <v>5.35</v>
      </c>
      <c r="J82" s="38">
        <v>4</v>
      </c>
    </row>
    <row r="83" spans="1:10" ht="12.75" customHeight="1">
      <c r="A83" s="37">
        <v>35977</v>
      </c>
      <c r="B83" s="38">
        <v>5.75</v>
      </c>
      <c r="C83" s="38">
        <v>4.71</v>
      </c>
      <c r="D83" s="38">
        <v>3.83</v>
      </c>
      <c r="E83" s="38">
        <v>3.25</v>
      </c>
      <c r="F83" s="38">
        <v>3.83</v>
      </c>
      <c r="G83" s="38">
        <v>3.25</v>
      </c>
      <c r="H83" s="38">
        <v>3.75</v>
      </c>
      <c r="I83" s="38">
        <v>5.35</v>
      </c>
      <c r="J83" s="38">
        <v>4</v>
      </c>
    </row>
    <row r="84" spans="1:10" ht="12.75" customHeight="1">
      <c r="A84" s="37">
        <v>36069</v>
      </c>
      <c r="B84" s="38">
        <v>5.55</v>
      </c>
      <c r="C84" s="38">
        <v>4.67</v>
      </c>
      <c r="D84" s="38">
        <v>3.83</v>
      </c>
      <c r="E84" s="38">
        <v>3.25</v>
      </c>
      <c r="F84" s="38">
        <v>3.83</v>
      </c>
      <c r="G84" s="38">
        <v>3.25</v>
      </c>
      <c r="H84" s="38">
        <v>3.75</v>
      </c>
      <c r="I84" s="38">
        <v>5.15</v>
      </c>
      <c r="J84" s="38">
        <v>3.88</v>
      </c>
    </row>
    <row r="85" spans="1:10" ht="12.75" customHeight="1">
      <c r="A85" s="37">
        <v>36161</v>
      </c>
      <c r="B85" s="38">
        <v>5.84</v>
      </c>
      <c r="C85" s="38">
        <v>4.33</v>
      </c>
      <c r="D85" s="38">
        <v>3.67</v>
      </c>
      <c r="E85" s="38">
        <v>3.1</v>
      </c>
      <c r="F85" s="38">
        <v>3.67</v>
      </c>
      <c r="G85" s="38">
        <v>3</v>
      </c>
      <c r="H85" s="38">
        <v>3.5</v>
      </c>
      <c r="I85" s="38">
        <v>4.88</v>
      </c>
      <c r="J85" s="38">
        <v>3.5</v>
      </c>
    </row>
    <row r="86" spans="1:10" ht="12.75" customHeight="1">
      <c r="A86" s="37">
        <v>36251</v>
      </c>
      <c r="B86" s="38">
        <v>5.75</v>
      </c>
      <c r="C86" s="38">
        <v>4.17</v>
      </c>
      <c r="D86" s="38">
        <v>3.67</v>
      </c>
      <c r="E86" s="38">
        <v>3.1</v>
      </c>
      <c r="F86" s="38">
        <v>3.67</v>
      </c>
      <c r="G86" s="38">
        <v>3</v>
      </c>
      <c r="H86" s="38">
        <v>3.5</v>
      </c>
      <c r="I86" s="38">
        <v>4.79</v>
      </c>
      <c r="J86" s="38">
        <v>3.5</v>
      </c>
    </row>
    <row r="87" spans="1:10" ht="12.75" customHeight="1">
      <c r="A87" s="37">
        <v>36342</v>
      </c>
      <c r="B87" s="38">
        <v>5.5</v>
      </c>
      <c r="C87" s="38">
        <v>3.97</v>
      </c>
      <c r="D87" s="38">
        <v>3.42</v>
      </c>
      <c r="E87" s="38">
        <v>2.95</v>
      </c>
      <c r="F87" s="38">
        <v>3.58</v>
      </c>
      <c r="G87" s="38">
        <v>2.75</v>
      </c>
      <c r="H87" s="38">
        <v>3.33</v>
      </c>
      <c r="I87" s="38">
        <v>4.54</v>
      </c>
      <c r="J87" s="38">
        <v>3.25</v>
      </c>
    </row>
    <row r="88" spans="1:10" ht="12.75" customHeight="1">
      <c r="A88" s="37">
        <v>36434</v>
      </c>
      <c r="B88" s="38">
        <v>5.58</v>
      </c>
      <c r="C88" s="38">
        <v>3.98</v>
      </c>
      <c r="D88" s="38">
        <v>3.42</v>
      </c>
      <c r="E88" s="38">
        <v>2.95</v>
      </c>
      <c r="F88" s="38">
        <v>3.58</v>
      </c>
      <c r="G88" s="38">
        <v>2.75</v>
      </c>
      <c r="H88" s="38">
        <v>3.33</v>
      </c>
      <c r="I88" s="38">
        <v>4.67</v>
      </c>
      <c r="J88" s="38">
        <v>3.25</v>
      </c>
    </row>
    <row r="89" spans="1:10" ht="12.75" customHeight="1">
      <c r="A89" s="37">
        <v>36526</v>
      </c>
      <c r="B89" s="38">
        <v>5.72</v>
      </c>
      <c r="C89" s="38">
        <v>3.95</v>
      </c>
      <c r="D89" s="38">
        <v>3.75</v>
      </c>
      <c r="E89" s="38">
        <v>3.05</v>
      </c>
      <c r="F89" s="38">
        <v>3.5</v>
      </c>
      <c r="G89" s="38">
        <v>2.75</v>
      </c>
      <c r="H89" s="38">
        <v>3.44</v>
      </c>
      <c r="I89" s="38">
        <v>4.61</v>
      </c>
      <c r="J89" s="38">
        <v>2.75</v>
      </c>
    </row>
    <row r="90" spans="1:10" ht="12.75" customHeight="1">
      <c r="A90" s="37">
        <v>36617</v>
      </c>
      <c r="B90" s="38">
        <v>6.13</v>
      </c>
      <c r="C90" s="38">
        <v>4.28</v>
      </c>
      <c r="D90" s="38">
        <v>3.75</v>
      </c>
      <c r="E90" s="38">
        <v>3.05</v>
      </c>
      <c r="F90" s="38">
        <v>3.5</v>
      </c>
      <c r="G90" s="38">
        <v>2.75</v>
      </c>
      <c r="H90" s="38">
        <v>3.4</v>
      </c>
      <c r="I90" s="38">
        <v>5.05</v>
      </c>
      <c r="J90" s="38">
        <v>2.75</v>
      </c>
    </row>
    <row r="91" spans="1:10" ht="12.75" customHeight="1">
      <c r="A91" s="37">
        <v>36708</v>
      </c>
      <c r="B91" s="38">
        <v>6.54</v>
      </c>
      <c r="C91" s="38">
        <v>4.73</v>
      </c>
      <c r="D91" s="38">
        <v>4.25</v>
      </c>
      <c r="E91" s="38">
        <v>3.35</v>
      </c>
      <c r="F91" s="38">
        <v>4</v>
      </c>
      <c r="G91" s="38">
        <v>3.25</v>
      </c>
      <c r="H91" s="38">
        <v>3.7</v>
      </c>
      <c r="I91" s="38">
        <v>5.48</v>
      </c>
      <c r="J91" s="38">
        <v>3.25</v>
      </c>
    </row>
    <row r="92" spans="1:10" ht="12.75" customHeight="1">
      <c r="A92" s="37">
        <v>36800</v>
      </c>
      <c r="B92" s="38">
        <v>6.68</v>
      </c>
      <c r="C92" s="38">
        <v>5.01</v>
      </c>
      <c r="D92" s="38">
        <v>4.33</v>
      </c>
      <c r="E92" s="38">
        <v>3.5</v>
      </c>
      <c r="F92" s="38">
        <v>4.08</v>
      </c>
      <c r="G92" s="38">
        <v>3.33</v>
      </c>
      <c r="H92" s="38">
        <v>3.95</v>
      </c>
      <c r="I92" s="38">
        <v>5.55</v>
      </c>
      <c r="J92" s="38">
        <v>3.25</v>
      </c>
    </row>
    <row r="93" spans="1:10" ht="12.75" customHeight="1">
      <c r="A93" s="37">
        <v>36892</v>
      </c>
      <c r="B93" s="38">
        <v>6.93</v>
      </c>
      <c r="C93" s="38">
        <v>4.66</v>
      </c>
      <c r="D93" s="38">
        <v>4.42</v>
      </c>
      <c r="E93" s="38">
        <v>3.75</v>
      </c>
      <c r="F93" s="38">
        <v>4.38</v>
      </c>
      <c r="G93" s="38">
        <v>3.75</v>
      </c>
      <c r="H93" s="38">
        <v>4.19</v>
      </c>
      <c r="I93" s="38">
        <v>5.5</v>
      </c>
      <c r="J93" s="38">
        <v>4.25</v>
      </c>
    </row>
    <row r="94" spans="1:10" ht="12.75" customHeight="1">
      <c r="A94" s="37">
        <v>36982</v>
      </c>
      <c r="B94" s="38">
        <v>6.98</v>
      </c>
      <c r="C94" s="38">
        <v>4.75</v>
      </c>
      <c r="D94" s="38">
        <v>4.31</v>
      </c>
      <c r="E94" s="38">
        <v>3.75</v>
      </c>
      <c r="F94" s="38">
        <v>4.38</v>
      </c>
      <c r="G94" s="38">
        <v>3.75</v>
      </c>
      <c r="H94" s="38">
        <v>4</v>
      </c>
      <c r="I94" s="38">
        <v>5.67</v>
      </c>
      <c r="J94" s="38">
        <v>4.25</v>
      </c>
    </row>
    <row r="95" spans="1:10" ht="12.75" customHeight="1">
      <c r="A95" s="37">
        <v>37073</v>
      </c>
      <c r="B95" s="38">
        <v>6.85</v>
      </c>
      <c r="C95" s="38">
        <v>4.72</v>
      </c>
      <c r="D95" s="38">
        <v>4.31</v>
      </c>
      <c r="E95" s="38">
        <v>3.75</v>
      </c>
      <c r="F95" s="38">
        <v>4.35</v>
      </c>
      <c r="G95" s="38">
        <v>3.75</v>
      </c>
      <c r="H95" s="38">
        <v>4</v>
      </c>
      <c r="I95" s="38">
        <v>5.54</v>
      </c>
      <c r="J95" s="38">
        <v>4.25</v>
      </c>
    </row>
    <row r="96" spans="1:10" ht="12.75" customHeight="1">
      <c r="A96" s="37">
        <v>37165</v>
      </c>
      <c r="B96" s="38">
        <v>6.42</v>
      </c>
      <c r="C96" s="38">
        <v>4.55</v>
      </c>
      <c r="D96" s="38">
        <v>4.31</v>
      </c>
      <c r="E96" s="38">
        <v>3.75</v>
      </c>
      <c r="F96" s="38">
        <v>4.35</v>
      </c>
      <c r="G96" s="38">
        <v>3.75</v>
      </c>
      <c r="H96" s="38">
        <v>4.2</v>
      </c>
      <c r="I96" s="38">
        <v>5.35</v>
      </c>
      <c r="J96" s="38">
        <v>4.25</v>
      </c>
    </row>
    <row r="97" spans="1:10" ht="12.75" customHeight="1">
      <c r="A97" s="37">
        <v>37257</v>
      </c>
      <c r="B97" s="38">
        <v>6.08</v>
      </c>
      <c r="C97" s="38">
        <v>4.02</v>
      </c>
      <c r="D97" s="38">
        <v>4.13</v>
      </c>
      <c r="E97" s="38">
        <v>3.42</v>
      </c>
      <c r="F97" s="38">
        <v>3.88</v>
      </c>
      <c r="G97" s="38">
        <v>3.71</v>
      </c>
      <c r="H97" s="38">
        <v>4.08</v>
      </c>
      <c r="I97" s="38">
        <v>4.44</v>
      </c>
      <c r="J97" s="38">
        <v>3.83</v>
      </c>
    </row>
    <row r="98" spans="1:10" ht="12.75" customHeight="1">
      <c r="A98" s="37">
        <v>37347</v>
      </c>
      <c r="B98" s="38">
        <v>5.96</v>
      </c>
      <c r="C98" s="38">
        <v>3.98</v>
      </c>
      <c r="D98" s="38">
        <v>3.94</v>
      </c>
      <c r="E98" s="38">
        <v>3.31</v>
      </c>
      <c r="F98" s="38">
        <v>3.75</v>
      </c>
      <c r="G98" s="38">
        <v>3.5</v>
      </c>
      <c r="H98" s="38">
        <v>3.94</v>
      </c>
      <c r="I98" s="38">
        <v>4.29</v>
      </c>
      <c r="J98" s="38">
        <v>3.58</v>
      </c>
    </row>
    <row r="99" spans="1:10" ht="12.75" customHeight="1">
      <c r="A99" s="37">
        <v>37438</v>
      </c>
      <c r="B99" s="38">
        <v>5.8</v>
      </c>
      <c r="C99" s="38">
        <v>3.82</v>
      </c>
      <c r="D99" s="38">
        <v>3.88</v>
      </c>
      <c r="E99" s="38">
        <v>3.27</v>
      </c>
      <c r="F99" s="38">
        <v>3.7</v>
      </c>
      <c r="G99" s="38">
        <v>3.5</v>
      </c>
      <c r="H99" s="38">
        <v>3.88</v>
      </c>
      <c r="I99" s="38">
        <v>4.25</v>
      </c>
      <c r="J99" s="38">
        <v>3.5</v>
      </c>
    </row>
    <row r="100" spans="1:10" ht="12.75" customHeight="1">
      <c r="A100" s="37">
        <v>37530</v>
      </c>
      <c r="B100" s="38">
        <v>5.52</v>
      </c>
      <c r="C100" s="38">
        <v>3.49</v>
      </c>
      <c r="D100" s="38">
        <v>3.56</v>
      </c>
      <c r="E100" s="38">
        <v>3.08</v>
      </c>
      <c r="F100" s="38">
        <v>3.52</v>
      </c>
      <c r="G100" s="38">
        <v>3.25</v>
      </c>
      <c r="H100" s="38">
        <v>3.63</v>
      </c>
      <c r="I100" s="38">
        <v>3.97</v>
      </c>
      <c r="J100" s="38">
        <v>3.33</v>
      </c>
    </row>
    <row r="101" spans="1:10" ht="12.75" customHeight="1">
      <c r="A101" s="37">
        <v>37622</v>
      </c>
      <c r="B101" s="38">
        <v>4.89</v>
      </c>
      <c r="C101" s="38">
        <v>3.45</v>
      </c>
      <c r="D101" s="38">
        <v>2.83</v>
      </c>
      <c r="E101" s="38">
        <v>3.13</v>
      </c>
      <c r="F101" s="38">
        <v>3.65</v>
      </c>
      <c r="G101" s="38">
        <v>3.21</v>
      </c>
      <c r="H101" s="38">
        <v>3.58</v>
      </c>
      <c r="I101" s="38">
        <v>4.38</v>
      </c>
      <c r="J101" s="38">
        <v>3.33</v>
      </c>
    </row>
    <row r="102" spans="1:10" ht="12.75" customHeight="1">
      <c r="A102" s="37">
        <v>37712</v>
      </c>
      <c r="B102" s="38">
        <v>4.72</v>
      </c>
      <c r="C102" s="38">
        <v>3.33</v>
      </c>
      <c r="D102" s="38">
        <v>2.68</v>
      </c>
      <c r="E102" s="38">
        <v>2.96</v>
      </c>
      <c r="F102" s="38">
        <v>3.48</v>
      </c>
      <c r="G102" s="38">
        <v>2.96</v>
      </c>
      <c r="H102" s="38">
        <v>3.38</v>
      </c>
      <c r="I102" s="38">
        <v>4.23</v>
      </c>
      <c r="J102" s="38">
        <v>3.25</v>
      </c>
    </row>
    <row r="103" spans="1:10" ht="12.75" customHeight="1">
      <c r="A103" s="37">
        <v>37803</v>
      </c>
      <c r="B103" s="38">
        <v>4.69</v>
      </c>
      <c r="C103" s="38">
        <v>3.29</v>
      </c>
      <c r="D103" s="38">
        <v>2.55</v>
      </c>
      <c r="E103" s="38">
        <v>2.81</v>
      </c>
      <c r="F103" s="38">
        <v>3.29</v>
      </c>
      <c r="G103" s="38">
        <v>2.75</v>
      </c>
      <c r="H103" s="38">
        <v>3.2</v>
      </c>
      <c r="I103" s="38">
        <v>4.14</v>
      </c>
      <c r="J103" s="38">
        <v>3.08</v>
      </c>
    </row>
    <row r="104" spans="1:10" ht="12.75" customHeight="1">
      <c r="A104" s="37">
        <v>37895</v>
      </c>
      <c r="B104" s="38">
        <v>4.67</v>
      </c>
      <c r="C104" s="38">
        <v>3.29</v>
      </c>
      <c r="D104" s="38">
        <v>2.55</v>
      </c>
      <c r="E104" s="38">
        <v>2.81</v>
      </c>
      <c r="F104" s="38">
        <v>3.29</v>
      </c>
      <c r="G104" s="38">
        <v>2.75</v>
      </c>
      <c r="H104" s="38">
        <v>3.2</v>
      </c>
      <c r="I104" s="38">
        <v>4.14</v>
      </c>
      <c r="J104" s="38">
        <v>3.08</v>
      </c>
    </row>
    <row r="105" spans="1:10" ht="12.75" customHeight="1">
      <c r="A105" s="37">
        <v>37987</v>
      </c>
      <c r="B105" s="38">
        <v>4.63</v>
      </c>
      <c r="C105" s="38">
        <v>3.33</v>
      </c>
      <c r="D105" s="38">
        <v>2.75</v>
      </c>
      <c r="E105" s="38">
        <v>2.81</v>
      </c>
      <c r="F105" s="38">
        <v>3.29</v>
      </c>
      <c r="G105" s="38">
        <v>2.75</v>
      </c>
      <c r="H105" s="38">
        <v>3.2</v>
      </c>
      <c r="I105" s="38">
        <v>4.25</v>
      </c>
      <c r="J105" s="38">
        <v>2.75</v>
      </c>
    </row>
    <row r="106" spans="1:10" ht="12.75" customHeight="1">
      <c r="A106" s="37">
        <v>38078</v>
      </c>
      <c r="B106" s="38">
        <v>4.64</v>
      </c>
      <c r="C106" s="38">
        <v>3.32</v>
      </c>
      <c r="D106" s="38">
        <v>2.75</v>
      </c>
      <c r="E106" s="38">
        <v>2.78</v>
      </c>
      <c r="F106" s="38">
        <v>3.29</v>
      </c>
      <c r="G106" s="38">
        <v>2.75</v>
      </c>
      <c r="H106" s="38">
        <v>3.2</v>
      </c>
      <c r="I106" s="38">
        <v>4.25</v>
      </c>
      <c r="J106" s="38">
        <v>2.75</v>
      </c>
    </row>
    <row r="107" spans="1:10" ht="12.75" customHeight="1">
      <c r="A107" s="37">
        <v>38169</v>
      </c>
      <c r="B107" s="38">
        <v>4.65</v>
      </c>
      <c r="C107" s="38">
        <v>3.36</v>
      </c>
      <c r="D107" s="38">
        <v>2.75</v>
      </c>
      <c r="E107" s="38">
        <v>2.59</v>
      </c>
      <c r="F107" s="38">
        <v>3.21</v>
      </c>
      <c r="G107" s="38">
        <v>2.75</v>
      </c>
      <c r="H107" s="38">
        <v>3.2</v>
      </c>
      <c r="I107" s="38">
        <v>4.21</v>
      </c>
      <c r="J107" s="38">
        <v>2.75</v>
      </c>
    </row>
    <row r="108" spans="1:10" ht="12.75" customHeight="1">
      <c r="A108" s="37">
        <v>38261</v>
      </c>
      <c r="B108" s="38">
        <v>4.69</v>
      </c>
      <c r="C108" s="38">
        <v>3.36</v>
      </c>
      <c r="D108" s="38">
        <v>2.75</v>
      </c>
      <c r="E108" s="38">
        <v>2.63</v>
      </c>
      <c r="F108" s="38">
        <v>3.21</v>
      </c>
      <c r="G108" s="38">
        <v>2.75</v>
      </c>
      <c r="H108" s="38">
        <v>3.2</v>
      </c>
      <c r="I108" s="38">
        <v>4.25</v>
      </c>
      <c r="J108" s="38">
        <v>2.75</v>
      </c>
    </row>
    <row r="109" spans="1:10" ht="12.75" customHeight="1">
      <c r="A109" s="37">
        <v>38353</v>
      </c>
      <c r="B109" s="38">
        <v>5.22</v>
      </c>
      <c r="C109" s="38">
        <v>3.4</v>
      </c>
      <c r="D109" s="38">
        <v>2.97</v>
      </c>
      <c r="E109" s="38">
        <v>2.75</v>
      </c>
      <c r="F109" s="38">
        <v>3.21</v>
      </c>
      <c r="G109" s="38">
        <v>2.75</v>
      </c>
      <c r="H109" s="38">
        <v>3.15</v>
      </c>
      <c r="I109" s="38">
        <v>4.14</v>
      </c>
      <c r="J109" s="38">
        <v>2.92</v>
      </c>
    </row>
    <row r="110" spans="1:10" ht="12.75" customHeight="1">
      <c r="A110" s="37">
        <v>38443</v>
      </c>
      <c r="B110" s="38">
        <v>5.23</v>
      </c>
      <c r="C110" s="38">
        <v>3.39</v>
      </c>
      <c r="D110" s="38">
        <v>2.97</v>
      </c>
      <c r="E110" s="38">
        <v>2.75</v>
      </c>
      <c r="F110" s="38">
        <v>3.21</v>
      </c>
      <c r="G110" s="38">
        <v>2.75</v>
      </c>
      <c r="H110" s="38">
        <v>3.15</v>
      </c>
      <c r="I110" s="38">
        <v>4.15</v>
      </c>
      <c r="J110" s="38">
        <v>2.92</v>
      </c>
    </row>
    <row r="111" spans="1:10" ht="12.75" customHeight="1">
      <c r="A111" s="37">
        <v>38534</v>
      </c>
      <c r="B111" s="38">
        <v>5.48</v>
      </c>
      <c r="C111" s="38">
        <v>3.36</v>
      </c>
      <c r="D111" s="38">
        <v>2.97</v>
      </c>
      <c r="E111" s="38">
        <v>2.75</v>
      </c>
      <c r="F111" s="38">
        <v>3.21</v>
      </c>
      <c r="G111" s="38">
        <v>2.75</v>
      </c>
      <c r="H111" s="38">
        <v>3.15</v>
      </c>
      <c r="I111" s="38">
        <v>4.5</v>
      </c>
      <c r="J111" s="38">
        <v>2.92</v>
      </c>
    </row>
    <row r="112" spans="1:10" ht="12.75" customHeight="1">
      <c r="A112" s="37">
        <v>38626</v>
      </c>
      <c r="B112" s="38">
        <v>5.49</v>
      </c>
      <c r="C112" s="38">
        <v>3.42</v>
      </c>
      <c r="D112" s="38">
        <v>2.97</v>
      </c>
      <c r="E112" s="38">
        <v>2.75</v>
      </c>
      <c r="F112" s="38">
        <v>3.21</v>
      </c>
      <c r="G112" s="38">
        <v>2.75</v>
      </c>
      <c r="H112" s="38">
        <v>3.15</v>
      </c>
      <c r="I112" s="38">
        <v>4.52</v>
      </c>
      <c r="J112" s="38">
        <v>2.92</v>
      </c>
    </row>
    <row r="113" spans="1:10" ht="12.75" customHeight="1">
      <c r="A113" s="37">
        <v>38718</v>
      </c>
      <c r="B113" s="38">
        <v>5.54</v>
      </c>
      <c r="C113" s="38">
        <v>3.83</v>
      </c>
      <c r="D113" s="38">
        <v>3.3</v>
      </c>
      <c r="E113" s="38">
        <v>2.64</v>
      </c>
      <c r="F113" s="38">
        <v>3.13</v>
      </c>
      <c r="G113" s="38">
        <v>2.69</v>
      </c>
      <c r="H113" s="38">
        <v>3.05</v>
      </c>
      <c r="I113" s="38">
        <v>4.53</v>
      </c>
      <c r="J113" s="38">
        <v>2.63</v>
      </c>
    </row>
    <row r="114" spans="1:10" ht="12.75" customHeight="1">
      <c r="A114" s="37">
        <v>38808</v>
      </c>
      <c r="B114" s="38">
        <v>5.74</v>
      </c>
      <c r="C114" s="38">
        <v>3.54</v>
      </c>
      <c r="D114" s="38">
        <v>3.35</v>
      </c>
      <c r="E114" s="38">
        <v>2.68</v>
      </c>
      <c r="F114" s="38">
        <v>3.18</v>
      </c>
      <c r="G114" s="38">
        <v>2.75</v>
      </c>
      <c r="H114" s="38">
        <v>3.12</v>
      </c>
      <c r="I114" s="38">
        <v>4.61</v>
      </c>
      <c r="J114" s="38">
        <v>2.68</v>
      </c>
    </row>
    <row r="115" spans="1:10" ht="12.75" customHeight="1">
      <c r="A115" s="37">
        <v>38899</v>
      </c>
      <c r="B115" s="38">
        <v>5.83</v>
      </c>
      <c r="C115" s="38">
        <v>3.72</v>
      </c>
      <c r="D115" s="38">
        <v>3.45</v>
      </c>
      <c r="E115" s="38">
        <v>2.76</v>
      </c>
      <c r="F115" s="38">
        <v>3.25</v>
      </c>
      <c r="G115" s="38">
        <v>2.81</v>
      </c>
      <c r="H115" s="38">
        <v>3.2</v>
      </c>
      <c r="I115" s="38">
        <v>4.66</v>
      </c>
      <c r="J115" s="38">
        <v>2.75</v>
      </c>
    </row>
    <row r="116" spans="1:10" ht="12.75" customHeight="1">
      <c r="A116" s="37">
        <v>38991</v>
      </c>
      <c r="B116" s="38">
        <v>5.96</v>
      </c>
      <c r="C116" s="38">
        <v>3.89</v>
      </c>
      <c r="D116" s="38">
        <v>3.5</v>
      </c>
      <c r="E116" s="38">
        <v>2.81</v>
      </c>
      <c r="F116" s="38">
        <v>3.33</v>
      </c>
      <c r="G116" s="38">
        <v>2.88</v>
      </c>
      <c r="H116" s="38">
        <v>3.3</v>
      </c>
      <c r="I116" s="38">
        <v>4.73</v>
      </c>
      <c r="J116" s="38">
        <v>2.88</v>
      </c>
    </row>
    <row r="117" spans="1:10" ht="12.75" customHeight="1">
      <c r="A117" s="37">
        <v>39083</v>
      </c>
      <c r="B117" s="38">
        <v>6.14</v>
      </c>
      <c r="C117" s="38">
        <v>3.92</v>
      </c>
      <c r="D117" s="38">
        <v>3.5</v>
      </c>
      <c r="E117" s="38">
        <v>2.89</v>
      </c>
      <c r="F117" s="38">
        <v>3.33</v>
      </c>
      <c r="G117" s="38">
        <v>2.88</v>
      </c>
      <c r="H117" s="38">
        <v>3.3</v>
      </c>
      <c r="I117" s="38">
        <v>5.02</v>
      </c>
      <c r="J117" s="38">
        <v>2.81</v>
      </c>
    </row>
    <row r="118" spans="1:10" ht="12.75" customHeight="1">
      <c r="A118" s="37">
        <v>39173</v>
      </c>
      <c r="B118" s="38">
        <v>6.18</v>
      </c>
      <c r="C118" s="38">
        <v>4.02</v>
      </c>
      <c r="D118" s="38">
        <v>3.46</v>
      </c>
      <c r="E118" s="38">
        <v>2.87</v>
      </c>
      <c r="F118" s="38">
        <v>3.3</v>
      </c>
      <c r="G118" s="38">
        <v>2.88</v>
      </c>
      <c r="H118" s="38">
        <v>3.3</v>
      </c>
      <c r="I118" s="38">
        <v>5</v>
      </c>
      <c r="J118" s="38">
        <v>2.81</v>
      </c>
    </row>
    <row r="119" spans="1:10" ht="12.75" customHeight="1">
      <c r="A119" s="37">
        <v>39264</v>
      </c>
      <c r="B119" s="38">
        <v>6.47</v>
      </c>
      <c r="C119" s="38">
        <v>4.15</v>
      </c>
      <c r="D119" s="38">
        <v>3.46</v>
      </c>
      <c r="E119" s="38">
        <v>2.89</v>
      </c>
      <c r="F119" s="38">
        <v>3.3</v>
      </c>
      <c r="G119" s="38">
        <v>2.88</v>
      </c>
      <c r="H119" s="38">
        <v>3.3</v>
      </c>
      <c r="I119" s="38">
        <v>5.4</v>
      </c>
      <c r="J119" s="38">
        <v>2.81</v>
      </c>
    </row>
    <row r="120" spans="1:10" ht="12.75" customHeight="1">
      <c r="A120" s="37">
        <v>39356</v>
      </c>
      <c r="B120" s="38">
        <v>6.49</v>
      </c>
      <c r="C120" s="38">
        <v>4.44</v>
      </c>
      <c r="D120" s="38">
        <v>3.61</v>
      </c>
      <c r="E120" s="38">
        <v>3.03</v>
      </c>
      <c r="F120" s="38">
        <v>3.51</v>
      </c>
      <c r="G120" s="38">
        <v>3.06</v>
      </c>
      <c r="H120" s="38">
        <v>3.45</v>
      </c>
      <c r="I120" s="38">
        <v>5.31</v>
      </c>
      <c r="J120" s="38">
        <v>2.88</v>
      </c>
    </row>
    <row r="121" spans="1:10" ht="12.75" customHeight="1">
      <c r="A121" s="37">
        <v>39448</v>
      </c>
      <c r="B121" s="38">
        <v>5.9318181818181825</v>
      </c>
      <c r="C121" s="38">
        <v>3.986428571428572</v>
      </c>
      <c r="D121" s="38">
        <v>3.15</v>
      </c>
      <c r="E121" s="38">
        <v>2.9390000000000005</v>
      </c>
      <c r="F121" s="38">
        <v>3.5357142857142856</v>
      </c>
      <c r="G121" s="38">
        <v>3.1875</v>
      </c>
      <c r="H121" s="38">
        <v>3.3583333333333334</v>
      </c>
      <c r="I121" s="38">
        <v>4.13</v>
      </c>
      <c r="J121" s="38">
        <v>2.725</v>
      </c>
    </row>
    <row r="122" spans="1:10" ht="12.75" customHeight="1">
      <c r="A122" s="37">
        <v>39539</v>
      </c>
      <c r="B122" s="38">
        <v>5.954545454545455</v>
      </c>
      <c r="C122" s="38">
        <v>4.02</v>
      </c>
      <c r="D122" s="38">
        <v>3.1</v>
      </c>
      <c r="E122" s="38">
        <v>2.95</v>
      </c>
      <c r="F122" s="38">
        <v>3.5357142857142856</v>
      </c>
      <c r="G122" s="38">
        <v>3.1875</v>
      </c>
      <c r="H122" s="38">
        <v>3.3583333333333334</v>
      </c>
      <c r="I122" s="38">
        <v>4.13</v>
      </c>
      <c r="J122" s="38">
        <v>2.725</v>
      </c>
    </row>
    <row r="123" spans="1:10" ht="12.75" customHeight="1">
      <c r="A123" s="37">
        <v>39630</v>
      </c>
      <c r="B123" s="38">
        <v>5.977272727272728</v>
      </c>
      <c r="C123" s="38">
        <v>4.019642857142856</v>
      </c>
      <c r="D123" s="38">
        <v>3.15</v>
      </c>
      <c r="E123" s="38">
        <v>2.975</v>
      </c>
      <c r="F123" s="38">
        <v>3.571428571428571</v>
      </c>
      <c r="G123" s="38">
        <v>3.25</v>
      </c>
      <c r="H123" s="38">
        <v>3.4</v>
      </c>
      <c r="I123" s="38">
        <v>4.18</v>
      </c>
      <c r="J123" s="38">
        <v>2.7875</v>
      </c>
    </row>
    <row r="124" spans="1:10" ht="12.75" customHeight="1">
      <c r="A124" s="37">
        <v>39722</v>
      </c>
      <c r="B124" s="38">
        <v>6.045454545454546</v>
      </c>
      <c r="C124" s="38">
        <v>3.8639285714285707</v>
      </c>
      <c r="D124" s="38">
        <v>3.25</v>
      </c>
      <c r="E124" s="38">
        <v>3.1</v>
      </c>
      <c r="F124" s="38">
        <v>3.678571428571429</v>
      </c>
      <c r="G124" s="38">
        <v>3.375</v>
      </c>
      <c r="H124" s="38">
        <v>3.4833333333333334</v>
      </c>
      <c r="I124" s="38">
        <v>4.23</v>
      </c>
      <c r="J124" s="38">
        <v>2.7875</v>
      </c>
    </row>
    <row r="125" spans="1:10" ht="12.75" customHeight="1">
      <c r="A125" s="37">
        <v>39814</v>
      </c>
      <c r="B125" s="38">
        <v>5.7</v>
      </c>
      <c r="C125" s="38">
        <v>3.24</v>
      </c>
      <c r="D125" s="38">
        <v>3.05</v>
      </c>
      <c r="E125" s="38">
        <v>2.78</v>
      </c>
      <c r="F125" s="38">
        <v>3.32</v>
      </c>
      <c r="G125" s="38">
        <v>2.94</v>
      </c>
      <c r="H125" s="38">
        <v>3.23</v>
      </c>
      <c r="I125" s="38">
        <v>3.5</v>
      </c>
      <c r="J125" s="38">
        <v>3.35</v>
      </c>
    </row>
    <row r="126" spans="1:10" ht="12.75" customHeight="1">
      <c r="A126" s="37">
        <v>39904</v>
      </c>
      <c r="B126" s="38">
        <v>5.39</v>
      </c>
      <c r="C126" s="38">
        <v>2.86</v>
      </c>
      <c r="D126" s="38">
        <v>2.6</v>
      </c>
      <c r="E126" s="38">
        <v>2.47</v>
      </c>
      <c r="F126" s="38">
        <v>2.96</v>
      </c>
      <c r="G126" s="38">
        <v>2.56</v>
      </c>
      <c r="H126" s="38">
        <v>2.83</v>
      </c>
      <c r="I126" s="38">
        <v>3.22</v>
      </c>
      <c r="J126" s="38">
        <v>3.16</v>
      </c>
    </row>
    <row r="127" spans="1:10" ht="12.75" customHeight="1">
      <c r="A127" s="37">
        <v>39995</v>
      </c>
      <c r="B127" s="38">
        <v>5.39</v>
      </c>
      <c r="C127" s="38">
        <v>2.77</v>
      </c>
      <c r="D127" s="38">
        <v>2.6</v>
      </c>
      <c r="E127" s="38">
        <v>2.47</v>
      </c>
      <c r="F127" s="38">
        <v>2.96</v>
      </c>
      <c r="G127" s="38">
        <v>2.56</v>
      </c>
      <c r="H127" s="38">
        <v>2.83</v>
      </c>
      <c r="I127" s="38">
        <v>3.22</v>
      </c>
      <c r="J127" s="38">
        <v>3.16</v>
      </c>
    </row>
    <row r="128" spans="1:10" ht="12.75" customHeight="1">
      <c r="A128" s="37">
        <v>40087</v>
      </c>
      <c r="B128" s="38">
        <v>5.42</v>
      </c>
      <c r="C128" s="38">
        <v>2.74</v>
      </c>
      <c r="D128" s="38">
        <v>2.6</v>
      </c>
      <c r="E128" s="38">
        <v>2.47</v>
      </c>
      <c r="F128" s="38">
        <v>2.96</v>
      </c>
      <c r="G128" s="38">
        <v>2.56</v>
      </c>
      <c r="H128" s="38">
        <v>2.83</v>
      </c>
      <c r="I128" s="38">
        <v>3.26</v>
      </c>
      <c r="J128" s="38">
        <v>3.16</v>
      </c>
    </row>
    <row r="129" spans="1:10" ht="12.75" customHeight="1">
      <c r="A129" s="37">
        <v>40179</v>
      </c>
      <c r="B129" s="38">
        <v>5.14</v>
      </c>
      <c r="C129" s="38">
        <v>2.74</v>
      </c>
      <c r="D129" s="38">
        <v>2.58</v>
      </c>
      <c r="E129" s="38">
        <v>2.56</v>
      </c>
      <c r="F129" s="38">
        <v>3.07</v>
      </c>
      <c r="G129" s="38">
        <v>2.75</v>
      </c>
      <c r="H129" s="38">
        <v>2.88</v>
      </c>
      <c r="I129" s="38">
        <v>3.94</v>
      </c>
      <c r="J129" s="38">
        <v>3.35</v>
      </c>
    </row>
    <row r="130" spans="1:10" ht="12.75" customHeight="1">
      <c r="A130" s="37">
        <v>40269</v>
      </c>
      <c r="B130" s="38">
        <v>5.07</v>
      </c>
      <c r="C130" s="38">
        <v>2.7</v>
      </c>
      <c r="D130" s="38">
        <v>2.46</v>
      </c>
      <c r="E130" s="38">
        <v>2.47</v>
      </c>
      <c r="F130" s="38">
        <v>2.96</v>
      </c>
      <c r="G130" s="38">
        <v>2.58</v>
      </c>
      <c r="H130" s="38">
        <v>2.75</v>
      </c>
      <c r="I130" s="38">
        <v>3.81</v>
      </c>
      <c r="J130" s="38">
        <v>3.16</v>
      </c>
    </row>
    <row r="131" spans="1:10" ht="12.75" customHeight="1">
      <c r="A131" s="37">
        <v>40360</v>
      </c>
      <c r="B131" s="38">
        <v>5.11</v>
      </c>
      <c r="C131" s="38">
        <v>2.67</v>
      </c>
      <c r="D131" s="38">
        <v>2.44</v>
      </c>
      <c r="E131" s="38">
        <v>2.47</v>
      </c>
      <c r="F131" s="38">
        <v>2.96</v>
      </c>
      <c r="G131" s="38">
        <v>2.56</v>
      </c>
      <c r="H131" s="38">
        <v>2.75</v>
      </c>
      <c r="I131" s="38">
        <v>3.81</v>
      </c>
      <c r="J131" s="38">
        <v>3.16</v>
      </c>
    </row>
    <row r="132" spans="1:10" ht="12.75" customHeight="1">
      <c r="A132" s="37">
        <v>40452</v>
      </c>
      <c r="B132" s="38">
        <v>5.11</v>
      </c>
      <c r="C132" s="38">
        <v>2.69</v>
      </c>
      <c r="D132" s="38">
        <v>2.45</v>
      </c>
      <c r="E132" s="38">
        <v>2.47</v>
      </c>
      <c r="F132" s="38">
        <v>2.96</v>
      </c>
      <c r="G132" s="38">
        <v>2.56</v>
      </c>
      <c r="H132" s="38">
        <v>2.75</v>
      </c>
      <c r="I132" s="38">
        <v>3.81</v>
      </c>
      <c r="J132" s="38">
        <v>3.16</v>
      </c>
    </row>
    <row r="133" spans="1:10" ht="12.75" customHeight="1">
      <c r="A133" s="37">
        <v>40544</v>
      </c>
      <c r="B133" s="38">
        <v>5.67</v>
      </c>
      <c r="C133" s="38">
        <v>2.69</v>
      </c>
      <c r="D133" s="38">
        <v>2.53</v>
      </c>
      <c r="E133" s="38">
        <v>2.55</v>
      </c>
      <c r="F133" s="38">
        <v>3.06</v>
      </c>
      <c r="G133" s="38">
        <v>2.67</v>
      </c>
      <c r="H133" s="38">
        <v>3.17</v>
      </c>
      <c r="I133" s="38">
        <v>4.1</v>
      </c>
      <c r="J133" s="38">
        <v>2.5</v>
      </c>
    </row>
    <row r="134" spans="1:10" ht="12.75" customHeight="1">
      <c r="A134" s="37">
        <v>40634</v>
      </c>
      <c r="B134" s="38">
        <v>5.66</v>
      </c>
      <c r="C134" s="38">
        <v>2.8</v>
      </c>
      <c r="D134" s="38">
        <v>2.53</v>
      </c>
      <c r="E134" s="38">
        <v>2.48</v>
      </c>
      <c r="F134" s="38">
        <v>3.06</v>
      </c>
      <c r="G134" s="38">
        <v>2.67</v>
      </c>
      <c r="H134" s="38">
        <v>3</v>
      </c>
      <c r="I134" s="38">
        <v>4.1</v>
      </c>
      <c r="J134" s="38">
        <v>2.5</v>
      </c>
    </row>
    <row r="135" spans="1:10" ht="12.75" customHeight="1">
      <c r="A135" s="37">
        <v>40725</v>
      </c>
      <c r="B135" s="38">
        <v>5.66</v>
      </c>
      <c r="C135" s="38">
        <v>2.83</v>
      </c>
      <c r="D135" s="38">
        <v>2.53</v>
      </c>
      <c r="E135" s="38">
        <v>2.48</v>
      </c>
      <c r="F135" s="38">
        <v>3.06</v>
      </c>
      <c r="G135" s="38">
        <v>2.67</v>
      </c>
      <c r="H135" s="38">
        <v>3</v>
      </c>
      <c r="I135" s="38">
        <v>4.1</v>
      </c>
      <c r="J135" s="38">
        <v>2.5</v>
      </c>
    </row>
    <row r="136" spans="1:10" ht="12.75" customHeight="1">
      <c r="A136" s="37">
        <v>40817</v>
      </c>
      <c r="B136" s="38">
        <v>5.65</v>
      </c>
      <c r="C136" s="38">
        <v>2.79</v>
      </c>
      <c r="D136" s="38">
        <v>2.53</v>
      </c>
      <c r="E136" s="38">
        <v>2.42</v>
      </c>
      <c r="F136" s="38">
        <v>3.06</v>
      </c>
      <c r="G136" s="38">
        <v>2.58</v>
      </c>
      <c r="H136" s="38">
        <v>2.92</v>
      </c>
      <c r="I136" s="38">
        <v>4.1</v>
      </c>
      <c r="J136" s="38">
        <v>2.5</v>
      </c>
    </row>
    <row r="137" spans="1:10" ht="12.75" customHeight="1">
      <c r="A137" s="37">
        <v>40909</v>
      </c>
      <c r="B137" s="38">
        <v>5.03</v>
      </c>
      <c r="C137" s="38">
        <v>2.58</v>
      </c>
      <c r="D137" s="38">
        <v>1.97</v>
      </c>
      <c r="E137" s="38">
        <v>2.09</v>
      </c>
      <c r="F137" s="38">
        <v>2.78</v>
      </c>
      <c r="G137" s="38">
        <v>2.63</v>
      </c>
      <c r="H137" s="38">
        <v>2.81</v>
      </c>
      <c r="I137" s="38">
        <v>3.56</v>
      </c>
      <c r="J137" s="38">
        <v>2.5</v>
      </c>
    </row>
    <row r="138" spans="1:10" ht="12.75" customHeight="1">
      <c r="A138" s="37">
        <v>41000</v>
      </c>
      <c r="B138" s="38">
        <v>4.95</v>
      </c>
      <c r="C138" s="38">
        <v>2.78</v>
      </c>
      <c r="D138" s="38">
        <v>1.97</v>
      </c>
      <c r="E138" s="38">
        <v>2.1</v>
      </c>
      <c r="F138" s="38">
        <v>2.78</v>
      </c>
      <c r="G138" s="38">
        <v>2.63</v>
      </c>
      <c r="H138" s="38">
        <v>2.81</v>
      </c>
      <c r="I138" s="38">
        <v>3.57</v>
      </c>
      <c r="J138" s="38">
        <v>2.5</v>
      </c>
    </row>
    <row r="139" spans="1:10" ht="12.75" customHeight="1">
      <c r="A139" s="37">
        <v>41091</v>
      </c>
      <c r="B139" s="38">
        <v>5.02</v>
      </c>
      <c r="C139" s="38">
        <v>2.73</v>
      </c>
      <c r="D139" s="38">
        <v>1.97</v>
      </c>
      <c r="E139" s="38">
        <v>2.08</v>
      </c>
      <c r="F139" s="38">
        <v>2.76</v>
      </c>
      <c r="G139" s="38">
        <v>2.63</v>
      </c>
      <c r="H139" s="38">
        <v>2.81</v>
      </c>
      <c r="I139" s="38">
        <v>3.57</v>
      </c>
      <c r="J139" s="38">
        <v>2.5</v>
      </c>
    </row>
    <row r="140" spans="1:10" ht="12.75" customHeight="1">
      <c r="A140" s="37">
        <v>41183</v>
      </c>
      <c r="B140" s="38">
        <v>5.01</v>
      </c>
      <c r="C140" s="38">
        <v>2.74</v>
      </c>
      <c r="D140" s="38">
        <v>1.97</v>
      </c>
      <c r="E140" s="38">
        <v>2.08</v>
      </c>
      <c r="F140" s="38">
        <v>2.77</v>
      </c>
      <c r="G140" s="38">
        <v>2.63</v>
      </c>
      <c r="H140" s="38">
        <v>2.81</v>
      </c>
      <c r="I140" s="38">
        <v>3.56</v>
      </c>
      <c r="J140" s="38">
        <v>2.5</v>
      </c>
    </row>
    <row r="141" spans="1:10" ht="12.75" customHeight="1">
      <c r="A141" s="37" t="s">
        <v>345</v>
      </c>
      <c r="B141" s="38">
        <v>4.99</v>
      </c>
      <c r="C141" s="38">
        <v>2.71</v>
      </c>
      <c r="D141" s="38">
        <v>2.63</v>
      </c>
      <c r="E141" s="38">
        <v>1.99</v>
      </c>
      <c r="F141" s="38">
        <v>2.84</v>
      </c>
      <c r="G141" s="38">
        <v>2.63</v>
      </c>
      <c r="H141" s="38">
        <v>2.81</v>
      </c>
      <c r="I141" s="38">
        <v>3.5</v>
      </c>
      <c r="J141" s="38">
        <v>2.5</v>
      </c>
    </row>
    <row r="142" spans="1:10" ht="12.75" customHeight="1">
      <c r="A142" s="37" t="s">
        <v>346</v>
      </c>
      <c r="B142" s="38">
        <v>4.99</v>
      </c>
      <c r="C142" s="38">
        <v>2.7</v>
      </c>
      <c r="D142" s="38">
        <v>2.63</v>
      </c>
      <c r="E142" s="38">
        <v>2</v>
      </c>
      <c r="F142" s="38">
        <v>2.86</v>
      </c>
      <c r="G142" s="38">
        <v>2.63</v>
      </c>
      <c r="H142" s="38">
        <v>2.81</v>
      </c>
      <c r="I142" s="38">
        <v>3.5</v>
      </c>
      <c r="J142" s="38">
        <v>2.5</v>
      </c>
    </row>
    <row r="143" spans="1:10" ht="12.75" customHeight="1">
      <c r="A143" s="37" t="s">
        <v>347</v>
      </c>
      <c r="B143" s="38">
        <v>5.22</v>
      </c>
      <c r="C143" s="38">
        <v>2.68</v>
      </c>
      <c r="D143" s="38">
        <v>2.63</v>
      </c>
      <c r="E143" s="38">
        <v>2.04</v>
      </c>
      <c r="F143" s="38">
        <v>2.91</v>
      </c>
      <c r="G143" s="38">
        <v>2.63</v>
      </c>
      <c r="H143" s="38">
        <v>2.81</v>
      </c>
      <c r="I143" s="38">
        <v>3.5</v>
      </c>
      <c r="J143" s="38">
        <v>2.5</v>
      </c>
    </row>
    <row r="144" spans="1:10" ht="12.75" customHeight="1">
      <c r="A144" s="37" t="s">
        <v>348</v>
      </c>
      <c r="B144" s="38">
        <v>5.22</v>
      </c>
      <c r="C144" s="38">
        <v>2.68</v>
      </c>
      <c r="D144" s="38">
        <v>2.63</v>
      </c>
      <c r="E144" s="38">
        <v>2.03</v>
      </c>
      <c r="F144" s="38">
        <v>2.9</v>
      </c>
      <c r="G144" s="38">
        <v>2.63</v>
      </c>
      <c r="H144" s="38">
        <v>2.81</v>
      </c>
      <c r="I144" s="38">
        <v>3.5</v>
      </c>
      <c r="J144" s="38">
        <v>2.5</v>
      </c>
    </row>
    <row r="145" spans="1:10" ht="12.75" customHeight="1">
      <c r="A145" s="37" t="s">
        <v>360</v>
      </c>
      <c r="B145" s="38">
        <v>5.4</v>
      </c>
      <c r="C145" s="38">
        <v>2.52</v>
      </c>
      <c r="D145" s="38">
        <v>2.63</v>
      </c>
      <c r="E145" s="38">
        <v>1.92</v>
      </c>
      <c r="F145" s="38">
        <v>2.83</v>
      </c>
      <c r="G145" s="38">
        <v>2.63</v>
      </c>
      <c r="H145" s="38">
        <v>2.53</v>
      </c>
      <c r="I145" s="38">
        <v>3.38</v>
      </c>
      <c r="J145" s="38">
        <v>2.5</v>
      </c>
    </row>
    <row r="146" spans="1:10" ht="12.75" customHeight="1">
      <c r="A146" s="37" t="s">
        <v>361</v>
      </c>
      <c r="B146" s="38">
        <v>5.4</v>
      </c>
      <c r="C146" s="38">
        <v>2.52</v>
      </c>
      <c r="D146" s="38">
        <v>2.63</v>
      </c>
      <c r="E146" s="38">
        <v>1.91</v>
      </c>
      <c r="F146" s="38">
        <v>2.8</v>
      </c>
      <c r="G146" s="38">
        <v>2.63</v>
      </c>
      <c r="H146" s="38">
        <v>2.53</v>
      </c>
      <c r="I146" s="38">
        <v>3.38</v>
      </c>
      <c r="J146" s="38">
        <v>2.5</v>
      </c>
    </row>
    <row r="147" spans="1:10" ht="12.75" customHeight="1">
      <c r="A147" s="37" t="s">
        <v>362</v>
      </c>
      <c r="B147" s="38">
        <v>5.4</v>
      </c>
      <c r="C147" s="38">
        <v>2.52</v>
      </c>
      <c r="D147" s="38">
        <v>2.63</v>
      </c>
      <c r="E147" s="38">
        <v>1.9</v>
      </c>
      <c r="F147" s="38">
        <v>2.8</v>
      </c>
      <c r="G147" s="38">
        <v>2.63</v>
      </c>
      <c r="H147" s="38">
        <v>2.53</v>
      </c>
      <c r="I147" s="38">
        <v>3.38</v>
      </c>
      <c r="J147" s="38">
        <v>2.5</v>
      </c>
    </row>
    <row r="148" spans="1:10" ht="12.75" customHeight="1">
      <c r="A148" s="37" t="s">
        <v>363</v>
      </c>
      <c r="B148" s="38">
        <v>5.4</v>
      </c>
      <c r="C148" s="38">
        <v>2.52</v>
      </c>
      <c r="D148" s="38">
        <v>2.63</v>
      </c>
      <c r="E148" s="38">
        <v>1.9</v>
      </c>
      <c r="F148" s="38">
        <v>2.79</v>
      </c>
      <c r="G148" s="38">
        <v>2.63</v>
      </c>
      <c r="H148" s="38">
        <v>2.53</v>
      </c>
      <c r="I148" s="38">
        <v>3.38</v>
      </c>
      <c r="J148" s="38">
        <v>2.5</v>
      </c>
    </row>
    <row r="149" spans="1:10" ht="12.75" customHeight="1">
      <c r="A149" s="322"/>
      <c r="B149" s="322"/>
      <c r="C149" s="322"/>
      <c r="D149" s="322"/>
      <c r="E149" s="322"/>
      <c r="F149" s="322"/>
      <c r="G149" s="322"/>
      <c r="H149" s="322"/>
      <c r="I149" s="322"/>
      <c r="J149" s="322"/>
    </row>
    <row r="150" spans="1:10" ht="12.75" customHeight="1">
      <c r="A150" s="321" t="s">
        <v>349</v>
      </c>
      <c r="B150" s="321"/>
      <c r="C150" s="321"/>
      <c r="D150" s="321"/>
      <c r="E150" s="321"/>
      <c r="F150" s="321"/>
      <c r="G150" s="321"/>
      <c r="H150" s="321"/>
      <c r="I150" s="321"/>
      <c r="J150" s="321"/>
    </row>
    <row r="151" spans="1:10" ht="12.75" customHeight="1">
      <c r="A151" s="297" t="s">
        <v>77</v>
      </c>
      <c r="B151" s="297"/>
      <c r="C151" s="297"/>
      <c r="D151" s="297"/>
      <c r="E151" s="297"/>
      <c r="F151" s="297"/>
      <c r="G151" s="297"/>
      <c r="H151" s="297"/>
      <c r="I151" s="297"/>
      <c r="J151" s="297"/>
    </row>
    <row r="152" spans="1:10" ht="12.75" customHeight="1">
      <c r="A152" s="297" t="s">
        <v>65</v>
      </c>
      <c r="B152" s="297"/>
      <c r="C152" s="297"/>
      <c r="D152" s="297"/>
      <c r="E152" s="297"/>
      <c r="F152" s="297"/>
      <c r="G152" s="297"/>
      <c r="H152" s="297"/>
      <c r="I152" s="297"/>
      <c r="J152" s="297"/>
    </row>
    <row r="153" spans="1:10" ht="12.75" customHeight="1">
      <c r="A153" s="297" t="s">
        <v>66</v>
      </c>
      <c r="B153" s="297"/>
      <c r="C153" s="297"/>
      <c r="D153" s="297"/>
      <c r="E153" s="297"/>
      <c r="F153" s="297"/>
      <c r="G153" s="297"/>
      <c r="H153" s="297"/>
      <c r="I153" s="297"/>
      <c r="J153" s="297"/>
    </row>
    <row r="154" ht="12.75" customHeight="1">
      <c r="A154" s="17"/>
    </row>
    <row r="155" ht="12.75" customHeight="1">
      <c r="A155" s="17"/>
    </row>
  </sheetData>
  <sheetProtection/>
  <mergeCells count="11">
    <mergeCell ref="A1:J1"/>
    <mergeCell ref="A2:J2"/>
    <mergeCell ref="A3:J3"/>
    <mergeCell ref="A4:J4"/>
    <mergeCell ref="A5:J5"/>
    <mergeCell ref="A152:J152"/>
    <mergeCell ref="A153:J153"/>
    <mergeCell ref="A149:J149"/>
    <mergeCell ref="A150:J150"/>
    <mergeCell ref="A151:J151"/>
    <mergeCell ref="E6:H6"/>
  </mergeCells>
  <printOptions/>
  <pageMargins left="0.3937007874015748" right="0.3937007874015748" top="0.3937007874015748" bottom="0.3937007874015748" header="0.5118110236220472" footer="0.5118110236220472"/>
  <pageSetup horizontalDpi="600" verticalDpi="600" orientation="portrait" paperSize="9" scale="75" r:id="rId2"/>
  <colBreaks count="1" manualBreakCount="1">
    <brk id="10" max="65535" man="1"/>
  </colBreaks>
  <ignoredErrors>
    <ignoredError sqref="A141:A144" twoDigitTextYear="1"/>
  </ignoredErrors>
  <drawing r:id="rId1"/>
</worksheet>
</file>

<file path=xl/worksheets/sheet17.xml><?xml version="1.0" encoding="utf-8"?>
<worksheet xmlns="http://schemas.openxmlformats.org/spreadsheetml/2006/main" xmlns:r="http://schemas.openxmlformats.org/officeDocument/2006/relationships">
  <dimension ref="A1:J48"/>
  <sheetViews>
    <sheetView zoomScale="120" zoomScaleNormal="120" zoomScalePageLayoutView="0" workbookViewId="0" topLeftCell="A1">
      <pane ySplit="8" topLeftCell="A22" activePane="bottomLeft" state="frozen"/>
      <selection pane="topLeft" activeCell="A1" sqref="A1:M1"/>
      <selection pane="bottomLeft" activeCell="A1" sqref="A1:J1"/>
    </sheetView>
  </sheetViews>
  <sheetFormatPr defaultColWidth="11.421875" defaultRowHeight="12.75" customHeight="1"/>
  <cols>
    <col min="1" max="1" width="5.421875" style="1" customWidth="1"/>
    <col min="2" max="2" width="12.57421875" style="1" bestFit="1" customWidth="1"/>
    <col min="3" max="3" width="14.140625" style="1" bestFit="1" customWidth="1"/>
    <col min="4" max="4" width="10.00390625" style="1" bestFit="1" customWidth="1"/>
    <col min="5" max="6" width="13.8515625" style="1" bestFit="1" customWidth="1"/>
    <col min="7" max="7" width="16.140625" style="1" bestFit="1" customWidth="1"/>
    <col min="8" max="8" width="19.00390625" style="1" bestFit="1" customWidth="1"/>
    <col min="9" max="9" width="8.7109375" style="1" bestFit="1" customWidth="1"/>
    <col min="10" max="10" width="17.421875" style="1" bestFit="1" customWidth="1"/>
    <col min="11" max="11" width="11.28125" style="1" customWidth="1"/>
    <col min="12" max="16384" width="11.421875" style="1" customWidth="1"/>
  </cols>
  <sheetData>
    <row r="1" spans="1:10" s="39" customFormat="1" ht="18">
      <c r="A1" s="311" t="s">
        <v>86</v>
      </c>
      <c r="B1" s="311"/>
      <c r="C1" s="311"/>
      <c r="D1" s="311"/>
      <c r="E1" s="311"/>
      <c r="F1" s="311"/>
      <c r="G1" s="311"/>
      <c r="H1" s="311"/>
      <c r="I1" s="311"/>
      <c r="J1" s="311"/>
    </row>
    <row r="2" spans="1:10" s="39" customFormat="1" ht="12.75" customHeight="1">
      <c r="A2" s="324" t="s">
        <v>37</v>
      </c>
      <c r="B2" s="324"/>
      <c r="C2" s="324"/>
      <c r="D2" s="324"/>
      <c r="E2" s="324"/>
      <c r="F2" s="324"/>
      <c r="G2" s="324"/>
      <c r="H2" s="324"/>
      <c r="I2" s="324"/>
      <c r="J2" s="324"/>
    </row>
    <row r="3" spans="1:10" s="39" customFormat="1" ht="12.75" customHeight="1">
      <c r="A3" s="328"/>
      <c r="B3" s="328"/>
      <c r="C3" s="328"/>
      <c r="D3" s="328"/>
      <c r="E3" s="328"/>
      <c r="F3" s="328"/>
      <c r="G3" s="328"/>
      <c r="H3" s="328"/>
      <c r="I3" s="328"/>
      <c r="J3" s="328"/>
    </row>
    <row r="4" spans="1:10" ht="12.75" customHeight="1">
      <c r="A4" s="329" t="s">
        <v>102</v>
      </c>
      <c r="B4" s="330"/>
      <c r="C4" s="330"/>
      <c r="D4" s="330"/>
      <c r="E4" s="330"/>
      <c r="F4" s="330"/>
      <c r="G4" s="330"/>
      <c r="H4" s="330"/>
      <c r="I4" s="330"/>
      <c r="J4" s="330"/>
    </row>
    <row r="5" spans="1:10" ht="12.75" customHeight="1">
      <c r="A5" s="328"/>
      <c r="B5" s="328"/>
      <c r="C5" s="328"/>
      <c r="D5" s="328"/>
      <c r="E5" s="328"/>
      <c r="F5" s="328"/>
      <c r="G5" s="328"/>
      <c r="H5" s="328"/>
      <c r="I5" s="328"/>
      <c r="J5" s="328"/>
    </row>
    <row r="6" spans="1:10" ht="12.75" customHeight="1">
      <c r="A6" s="168" t="s">
        <v>38</v>
      </c>
      <c r="B6" s="175" t="s">
        <v>55</v>
      </c>
      <c r="C6" s="175" t="s">
        <v>52</v>
      </c>
      <c r="D6" s="175" t="s">
        <v>13</v>
      </c>
      <c r="E6" s="323" t="s">
        <v>29</v>
      </c>
      <c r="F6" s="323"/>
      <c r="G6" s="323"/>
      <c r="H6" s="323"/>
      <c r="I6" s="175" t="s">
        <v>30</v>
      </c>
      <c r="J6" s="175" t="s">
        <v>31</v>
      </c>
    </row>
    <row r="7" spans="1:10" ht="12.75" customHeight="1">
      <c r="A7" s="170"/>
      <c r="B7" s="176"/>
      <c r="C7" s="176"/>
      <c r="D7" s="176"/>
      <c r="E7" s="176" t="s">
        <v>56</v>
      </c>
      <c r="F7" s="176" t="s">
        <v>56</v>
      </c>
      <c r="G7" s="176" t="s">
        <v>57</v>
      </c>
      <c r="H7" s="176" t="s">
        <v>64</v>
      </c>
      <c r="I7" s="175" t="s">
        <v>32</v>
      </c>
      <c r="J7" s="175" t="s">
        <v>76</v>
      </c>
    </row>
    <row r="8" spans="1:10" ht="12.75" customHeight="1">
      <c r="A8" s="170"/>
      <c r="B8" s="177"/>
      <c r="C8" s="176"/>
      <c r="D8" s="178"/>
      <c r="E8" s="176" t="s">
        <v>34</v>
      </c>
      <c r="F8" s="176" t="s">
        <v>35</v>
      </c>
      <c r="G8" s="176" t="s">
        <v>36</v>
      </c>
      <c r="H8" s="176" t="s">
        <v>36</v>
      </c>
      <c r="I8" s="175" t="s">
        <v>33</v>
      </c>
      <c r="J8" s="175" t="s">
        <v>58</v>
      </c>
    </row>
    <row r="9" spans="1:10" ht="12.75" customHeight="1">
      <c r="A9" s="160">
        <v>1980</v>
      </c>
      <c r="B9" s="38">
        <v>6.5375</v>
      </c>
      <c r="C9" s="38">
        <v>5.5775</v>
      </c>
      <c r="D9" s="38">
        <v>4.535</v>
      </c>
      <c r="E9" s="38">
        <v>3.875</v>
      </c>
      <c r="F9" s="38">
        <v>4.625</v>
      </c>
      <c r="G9" s="38">
        <v>4.035</v>
      </c>
      <c r="H9" s="38">
        <v>4.205</v>
      </c>
      <c r="I9" s="38">
        <v>5.4125</v>
      </c>
      <c r="J9" s="38">
        <v>4.465</v>
      </c>
    </row>
    <row r="10" spans="1:10" ht="12.75" customHeight="1">
      <c r="A10" s="160">
        <v>1981</v>
      </c>
      <c r="B10" s="38">
        <v>7.9225</v>
      </c>
      <c r="C10" s="38">
        <v>6.8975</v>
      </c>
      <c r="D10" s="38">
        <v>5.46</v>
      </c>
      <c r="E10" s="38">
        <v>4.46</v>
      </c>
      <c r="F10" s="38">
        <v>5.3125</v>
      </c>
      <c r="G10" s="38">
        <v>4.46</v>
      </c>
      <c r="H10" s="38">
        <v>4.71</v>
      </c>
      <c r="I10" s="38">
        <v>6.19</v>
      </c>
      <c r="J10" s="38">
        <v>5</v>
      </c>
    </row>
    <row r="11" spans="1:10" ht="12.75" customHeight="1">
      <c r="A11" s="160">
        <v>1982</v>
      </c>
      <c r="B11" s="38">
        <v>8.2925</v>
      </c>
      <c r="C11" s="38">
        <v>7.3125</v>
      </c>
      <c r="D11" s="38">
        <v>5.42</v>
      </c>
      <c r="E11" s="38">
        <v>4.75</v>
      </c>
      <c r="F11" s="38">
        <v>6</v>
      </c>
      <c r="G11" s="38">
        <v>4.75</v>
      </c>
      <c r="H11" s="38">
        <v>5</v>
      </c>
      <c r="I11" s="38">
        <v>7.5225</v>
      </c>
      <c r="J11" s="38">
        <v>5.4375</v>
      </c>
    </row>
    <row r="12" spans="1:10" ht="12.75" customHeight="1">
      <c r="A12" s="160">
        <v>1983</v>
      </c>
      <c r="B12" s="38">
        <v>7.515</v>
      </c>
      <c r="C12" s="38">
        <v>6.25</v>
      </c>
      <c r="D12" s="38">
        <v>5.3125</v>
      </c>
      <c r="E12" s="38">
        <v>4.5625</v>
      </c>
      <c r="F12" s="38">
        <v>5.605</v>
      </c>
      <c r="G12" s="38">
        <v>4.6425</v>
      </c>
      <c r="H12" s="38">
        <v>4.8125</v>
      </c>
      <c r="I12" s="38">
        <v>6.46</v>
      </c>
      <c r="J12" s="38">
        <v>5.44</v>
      </c>
    </row>
    <row r="13" spans="1:10" ht="12.75" customHeight="1">
      <c r="A13" s="160">
        <v>1984</v>
      </c>
      <c r="B13" s="38">
        <v>7.42</v>
      </c>
      <c r="C13" s="38">
        <v>6.17</v>
      </c>
      <c r="D13" s="38">
        <v>5.17</v>
      </c>
      <c r="E13" s="38">
        <v>4.5</v>
      </c>
      <c r="F13" s="38">
        <v>5.5</v>
      </c>
      <c r="G13" s="38">
        <v>4.58</v>
      </c>
      <c r="H13" s="38">
        <v>4.75</v>
      </c>
      <c r="I13" s="38">
        <v>6.42</v>
      </c>
      <c r="J13" s="38">
        <v>5.25</v>
      </c>
    </row>
    <row r="14" spans="1:10" ht="12.75" customHeight="1">
      <c r="A14" s="160">
        <v>1985</v>
      </c>
      <c r="B14" s="38">
        <v>7.335</v>
      </c>
      <c r="C14" s="38">
        <v>6.17</v>
      </c>
      <c r="D14" s="38">
        <v>5.17</v>
      </c>
      <c r="E14" s="38">
        <v>4.5</v>
      </c>
      <c r="F14" s="38">
        <v>5.5</v>
      </c>
      <c r="G14" s="38">
        <v>4.58</v>
      </c>
      <c r="H14" s="38">
        <v>4.75</v>
      </c>
      <c r="I14" s="38">
        <v>6.08</v>
      </c>
      <c r="J14" s="38">
        <v>5.25</v>
      </c>
    </row>
    <row r="15" spans="1:10" ht="12.75" customHeight="1">
      <c r="A15" s="160">
        <v>1986</v>
      </c>
      <c r="B15" s="38">
        <v>7.09</v>
      </c>
      <c r="C15" s="38">
        <v>6.0425</v>
      </c>
      <c r="D15" s="38">
        <v>5.17</v>
      </c>
      <c r="E15" s="38">
        <v>4.5</v>
      </c>
      <c r="F15" s="38">
        <v>5.5</v>
      </c>
      <c r="G15" s="38">
        <v>4.5</v>
      </c>
      <c r="H15" s="38">
        <v>4.75</v>
      </c>
      <c r="I15" s="38">
        <v>5.94</v>
      </c>
      <c r="J15" s="38">
        <v>5.25</v>
      </c>
    </row>
    <row r="16" spans="1:10" ht="12.75" customHeight="1">
      <c r="A16" s="160">
        <v>1987</v>
      </c>
      <c r="B16" s="38">
        <v>6.96</v>
      </c>
      <c r="C16" s="38">
        <v>5.7325</v>
      </c>
      <c r="D16" s="38">
        <v>4.58</v>
      </c>
      <c r="E16" s="38">
        <v>4.25</v>
      </c>
      <c r="F16" s="38">
        <v>4.7925</v>
      </c>
      <c r="G16" s="38">
        <v>4.25</v>
      </c>
      <c r="H16" s="38">
        <v>4.42</v>
      </c>
      <c r="I16" s="38">
        <v>5.71</v>
      </c>
      <c r="J16" s="38">
        <v>4.62</v>
      </c>
    </row>
    <row r="17" spans="1:10" ht="12.75" customHeight="1">
      <c r="A17" s="160">
        <v>1988</v>
      </c>
      <c r="B17" s="38">
        <v>6.785</v>
      </c>
      <c r="C17" s="38">
        <v>5.875</v>
      </c>
      <c r="D17" s="38">
        <v>4.455</v>
      </c>
      <c r="E17" s="38">
        <v>4.125</v>
      </c>
      <c r="F17" s="38">
        <v>4.625</v>
      </c>
      <c r="G17" s="38">
        <v>4.125</v>
      </c>
      <c r="H17" s="38">
        <v>4.285</v>
      </c>
      <c r="I17" s="38">
        <v>6.035</v>
      </c>
      <c r="J17" s="38">
        <v>4.125</v>
      </c>
    </row>
    <row r="18" spans="1:10" ht="12.75" customHeight="1">
      <c r="A18" s="160">
        <v>1989</v>
      </c>
      <c r="B18" s="38">
        <v>7.495</v>
      </c>
      <c r="C18" s="38">
        <v>6.665</v>
      </c>
      <c r="D18" s="38">
        <v>4.58</v>
      </c>
      <c r="E18" s="38">
        <v>4.25</v>
      </c>
      <c r="F18" s="38">
        <v>4.75</v>
      </c>
      <c r="G18" s="38">
        <v>4.25</v>
      </c>
      <c r="H18" s="38">
        <v>4.455</v>
      </c>
      <c r="I18" s="38">
        <v>6.9975</v>
      </c>
      <c r="J18" s="38">
        <v>4.25</v>
      </c>
    </row>
    <row r="19" spans="1:10" ht="12.75" customHeight="1">
      <c r="A19" s="160">
        <v>1990</v>
      </c>
      <c r="B19" s="38">
        <v>9.755</v>
      </c>
      <c r="C19" s="38">
        <v>8.755</v>
      </c>
      <c r="D19" s="38">
        <v>6.105</v>
      </c>
      <c r="E19" s="38">
        <v>5.4825</v>
      </c>
      <c r="F19" s="38">
        <v>6.0225</v>
      </c>
      <c r="G19" s="38">
        <v>5.5225</v>
      </c>
      <c r="H19" s="38">
        <v>5.73</v>
      </c>
      <c r="I19" s="38">
        <v>8.4375</v>
      </c>
      <c r="J19" s="38">
        <v>5.22</v>
      </c>
    </row>
    <row r="20" spans="1:10" ht="12.75" customHeight="1">
      <c r="A20" s="160">
        <v>1991</v>
      </c>
      <c r="B20" s="38">
        <v>9.75</v>
      </c>
      <c r="C20" s="38">
        <v>9.16</v>
      </c>
      <c r="D20" s="38">
        <v>7.4325</v>
      </c>
      <c r="E20" s="38">
        <v>6.52</v>
      </c>
      <c r="F20" s="38">
        <v>7.02</v>
      </c>
      <c r="G20" s="38">
        <v>6.52</v>
      </c>
      <c r="H20" s="38">
        <v>6.77</v>
      </c>
      <c r="I20" s="38">
        <v>9.16</v>
      </c>
      <c r="J20" s="38">
        <v>4.2225</v>
      </c>
    </row>
    <row r="21" spans="1:10" ht="12.75" customHeight="1">
      <c r="A21" s="160">
        <v>1992</v>
      </c>
      <c r="B21" s="38">
        <v>9.8975</v>
      </c>
      <c r="C21" s="38">
        <v>9.335</v>
      </c>
      <c r="D21" s="38">
        <v>7.59</v>
      </c>
      <c r="E21" s="38">
        <v>6.7725</v>
      </c>
      <c r="F21" s="38">
        <v>7.25</v>
      </c>
      <c r="G21" s="38">
        <v>7.0225</v>
      </c>
      <c r="H21" s="38">
        <v>7.2725</v>
      </c>
      <c r="I21" s="38">
        <v>9.3075</v>
      </c>
      <c r="J21" s="38">
        <v>7</v>
      </c>
    </row>
    <row r="22" spans="1:10" ht="12.75" customHeight="1">
      <c r="A22" s="160">
        <v>1993</v>
      </c>
      <c r="B22" s="38">
        <v>8.0725</v>
      </c>
      <c r="C22" s="38">
        <v>7.4975</v>
      </c>
      <c r="D22" s="38">
        <v>6.5625</v>
      </c>
      <c r="E22" s="38">
        <v>5.625</v>
      </c>
      <c r="F22" s="38">
        <v>6.125</v>
      </c>
      <c r="G22" s="38">
        <v>5.625</v>
      </c>
      <c r="H22" s="38">
        <v>6.085</v>
      </c>
      <c r="I22" s="38">
        <v>7.3775</v>
      </c>
      <c r="J22" s="38">
        <v>5.94</v>
      </c>
    </row>
    <row r="23" spans="1:10" ht="12.75" customHeight="1">
      <c r="A23" s="160">
        <v>1994</v>
      </c>
      <c r="B23" s="38">
        <v>7.0625</v>
      </c>
      <c r="C23" s="38">
        <v>6.35</v>
      </c>
      <c r="D23" s="38">
        <v>5.1425</v>
      </c>
      <c r="E23" s="38">
        <v>4.8125</v>
      </c>
      <c r="F23" s="38">
        <v>5.3125</v>
      </c>
      <c r="G23" s="38">
        <v>4.8125</v>
      </c>
      <c r="H23" s="38">
        <v>5.1425</v>
      </c>
      <c r="I23" s="38">
        <v>6.0625</v>
      </c>
      <c r="J23" s="38">
        <v>4.8125</v>
      </c>
    </row>
    <row r="24" spans="1:10" ht="12.75" customHeight="1">
      <c r="A24" s="160">
        <v>1995</v>
      </c>
      <c r="B24" s="38">
        <v>7.2825</v>
      </c>
      <c r="C24" s="38">
        <v>6.3075</v>
      </c>
      <c r="D24" s="38">
        <v>4.9975</v>
      </c>
      <c r="E24" s="38">
        <v>4.6675</v>
      </c>
      <c r="F24" s="38">
        <v>5.1675</v>
      </c>
      <c r="G24" s="38">
        <v>4.8375</v>
      </c>
      <c r="H24" s="38">
        <v>5.2075</v>
      </c>
      <c r="I24" s="38">
        <v>6.9775</v>
      </c>
      <c r="J24" s="38">
        <v>4.6575</v>
      </c>
    </row>
    <row r="25" spans="1:10" ht="12.75" customHeight="1">
      <c r="A25" s="160">
        <v>1996</v>
      </c>
      <c r="B25" s="38">
        <v>6.6325</v>
      </c>
      <c r="C25" s="38">
        <v>5.77</v>
      </c>
      <c r="D25" s="38">
        <v>4.73</v>
      </c>
      <c r="E25" s="38">
        <v>4.06</v>
      </c>
      <c r="F25" s="38">
        <v>4.56</v>
      </c>
      <c r="G25" s="38">
        <v>4.06</v>
      </c>
      <c r="H25" s="38">
        <v>4.44</v>
      </c>
      <c r="I25" s="38">
        <v>6.5525</v>
      </c>
      <c r="J25" s="38">
        <v>4.5975</v>
      </c>
    </row>
    <row r="26" spans="1:10" ht="12.75" customHeight="1">
      <c r="A26" s="160">
        <v>1997</v>
      </c>
      <c r="B26" s="38">
        <v>6.3375</v>
      </c>
      <c r="C26" s="38">
        <v>5.2625</v>
      </c>
      <c r="D26" s="38">
        <v>4.295</v>
      </c>
      <c r="E26" s="38">
        <v>3.7925</v>
      </c>
      <c r="F26" s="38">
        <v>4.335</v>
      </c>
      <c r="G26" s="38">
        <v>3.7925</v>
      </c>
      <c r="H26" s="38">
        <v>4.2075</v>
      </c>
      <c r="I26" s="38">
        <v>6.2025</v>
      </c>
      <c r="J26" s="38">
        <v>4.3775</v>
      </c>
    </row>
    <row r="27" spans="1:10" ht="12.75" customHeight="1">
      <c r="A27" s="160">
        <v>1998</v>
      </c>
      <c r="B27" s="38">
        <v>5.7</v>
      </c>
      <c r="C27" s="38">
        <v>4.7</v>
      </c>
      <c r="D27" s="38">
        <v>3.8725</v>
      </c>
      <c r="E27" s="38">
        <v>3.2925</v>
      </c>
      <c r="F27" s="38">
        <v>3.8725</v>
      </c>
      <c r="G27" s="38">
        <v>3.2925</v>
      </c>
      <c r="H27" s="38">
        <v>3.7925</v>
      </c>
      <c r="I27" s="38">
        <v>5.3</v>
      </c>
      <c r="J27" s="38">
        <v>4.0025</v>
      </c>
    </row>
    <row r="28" spans="1:10" ht="12.75" customHeight="1">
      <c r="A28" s="160">
        <v>1999</v>
      </c>
      <c r="B28" s="38">
        <v>5.6675</v>
      </c>
      <c r="C28" s="38">
        <v>4.1125</v>
      </c>
      <c r="D28" s="38">
        <v>3.545</v>
      </c>
      <c r="E28" s="38">
        <v>3.025</v>
      </c>
      <c r="F28" s="38">
        <v>3.625</v>
      </c>
      <c r="G28" s="38">
        <v>2.875</v>
      </c>
      <c r="H28" s="38">
        <v>3.415</v>
      </c>
      <c r="I28" s="38">
        <v>4.72</v>
      </c>
      <c r="J28" s="38">
        <v>3.375</v>
      </c>
    </row>
    <row r="29" spans="1:10" ht="12.75" customHeight="1">
      <c r="A29" s="160">
        <v>2000</v>
      </c>
      <c r="B29" s="38">
        <v>6.2675</v>
      </c>
      <c r="C29" s="38">
        <v>4.4925</v>
      </c>
      <c r="D29" s="38">
        <v>4.02</v>
      </c>
      <c r="E29" s="38">
        <v>3.2375</v>
      </c>
      <c r="F29" s="38">
        <v>3.77</v>
      </c>
      <c r="G29" s="38">
        <v>3.02</v>
      </c>
      <c r="H29" s="38">
        <v>3.6225</v>
      </c>
      <c r="I29" s="38">
        <v>5.1725</v>
      </c>
      <c r="J29" s="38">
        <v>3</v>
      </c>
    </row>
    <row r="30" spans="1:10" ht="12.75" customHeight="1">
      <c r="A30" s="160">
        <v>2001</v>
      </c>
      <c r="B30" s="38">
        <v>6.795</v>
      </c>
      <c r="C30" s="38">
        <v>4.67</v>
      </c>
      <c r="D30" s="38">
        <v>4.3375</v>
      </c>
      <c r="E30" s="38">
        <v>3.75</v>
      </c>
      <c r="F30" s="38">
        <v>4.365</v>
      </c>
      <c r="G30" s="38">
        <v>3.75</v>
      </c>
      <c r="H30" s="38">
        <v>4.0975</v>
      </c>
      <c r="I30" s="38">
        <v>5.515</v>
      </c>
      <c r="J30" s="38">
        <v>4.25</v>
      </c>
    </row>
    <row r="31" spans="1:10" ht="12.75" customHeight="1">
      <c r="A31" s="160">
        <v>2002</v>
      </c>
      <c r="B31" s="38">
        <v>5.84</v>
      </c>
      <c r="C31" s="38">
        <v>3.83</v>
      </c>
      <c r="D31" s="38">
        <v>3.88</v>
      </c>
      <c r="E31" s="38">
        <v>3.27</v>
      </c>
      <c r="F31" s="38">
        <v>3.71</v>
      </c>
      <c r="G31" s="38">
        <v>3.49</v>
      </c>
      <c r="H31" s="38">
        <v>3.88</v>
      </c>
      <c r="I31" s="38">
        <v>4.24</v>
      </c>
      <c r="J31" s="38">
        <v>3.56</v>
      </c>
    </row>
    <row r="32" spans="1:10" ht="12.75" customHeight="1">
      <c r="A32" s="160">
        <v>2003</v>
      </c>
      <c r="B32" s="38">
        <f>(4.89+4.72+4.69+4.67)/4</f>
        <v>4.7425</v>
      </c>
      <c r="C32" s="38">
        <f>(3.45+3.33+3.29+3.29)/4</f>
        <v>3.34</v>
      </c>
      <c r="D32" s="38">
        <f>(2.83+2.68+2.55+2.55)/4</f>
        <v>2.6525</v>
      </c>
      <c r="E32" s="38">
        <f>(3.13+2.96+2.81+2.81)/4</f>
        <v>2.9275</v>
      </c>
      <c r="F32" s="38">
        <f>(3.65+3.48+3.29+3.29)/4</f>
        <v>3.4275</v>
      </c>
      <c r="G32" s="38">
        <f>(3.21+2.96+2.75+2.75)/4</f>
        <v>2.9175</v>
      </c>
      <c r="H32" s="38">
        <f>(3.58+3.38+3.2+3.2)/4</f>
        <v>3.34</v>
      </c>
      <c r="I32" s="38">
        <f>(4.38+4.23+4.14+4.14)/4</f>
        <v>4.2225</v>
      </c>
      <c r="J32" s="38">
        <f>(3.33+3.25+3.08+3.08)/4</f>
        <v>3.185</v>
      </c>
    </row>
    <row r="33" spans="1:10" ht="12.75" customHeight="1">
      <c r="A33" s="160">
        <v>2004</v>
      </c>
      <c r="B33" s="38">
        <f>(4.63+4.64+4.65+4.69)/4</f>
        <v>4.6525</v>
      </c>
      <c r="C33" s="38">
        <f>(3.33+3.32+3.36+3.36)/4</f>
        <v>3.3425</v>
      </c>
      <c r="D33" s="38">
        <f>(2.75+2.75+2.75+2.75)/4</f>
        <v>2.75</v>
      </c>
      <c r="E33" s="38">
        <f>(2.81+2.78+2.59+2.63)/4</f>
        <v>2.7024999999999997</v>
      </c>
      <c r="F33" s="38">
        <f>(3.29+3.29+3.21+3.21)/4</f>
        <v>3.25</v>
      </c>
      <c r="G33" s="38">
        <f>(2.75+2.75+2.75+2.75)/4</f>
        <v>2.75</v>
      </c>
      <c r="H33" s="38">
        <f>(3.2+3.2+3.2+3.2)/4</f>
        <v>3.2</v>
      </c>
      <c r="I33" s="38">
        <f>(4.25+4.25+4.21+4.25)/4</f>
        <v>4.24</v>
      </c>
      <c r="J33" s="38">
        <f>(2.75+2.75+2.75+2.75)/4</f>
        <v>2.75</v>
      </c>
    </row>
    <row r="34" spans="1:10" ht="12.75" customHeight="1">
      <c r="A34" s="160">
        <v>2005</v>
      </c>
      <c r="B34" s="38">
        <v>5.355</v>
      </c>
      <c r="C34" s="38">
        <v>3.3925</v>
      </c>
      <c r="D34" s="38">
        <v>2.97</v>
      </c>
      <c r="E34" s="38">
        <v>2.75</v>
      </c>
      <c r="F34" s="38">
        <v>3.21</v>
      </c>
      <c r="G34" s="38">
        <v>2.75</v>
      </c>
      <c r="H34" s="38">
        <v>3.15</v>
      </c>
      <c r="I34" s="38">
        <v>4.3275</v>
      </c>
      <c r="J34" s="38">
        <v>2.92</v>
      </c>
    </row>
    <row r="35" spans="1:10" ht="12.75" customHeight="1">
      <c r="A35" s="160">
        <v>2006</v>
      </c>
      <c r="B35" s="38">
        <f>(5.54+5.74+5.83+5.96)/4</f>
        <v>5.7675</v>
      </c>
      <c r="C35" s="38">
        <f>(3.38+3.54+3.72+3.89)/4</f>
        <v>3.6325000000000003</v>
      </c>
      <c r="D35" s="38">
        <f>(3.3+3.35+3.45+3.5)/4</f>
        <v>3.4000000000000004</v>
      </c>
      <c r="E35" s="38">
        <f>(2.64+2.68+2.76+2.81)/4</f>
        <v>2.7225</v>
      </c>
      <c r="F35" s="38">
        <f>(3.13+3.18+3.25+3.33)/4</f>
        <v>3.2225</v>
      </c>
      <c r="G35" s="38">
        <f>(2.69+2.75+2.81+2.88)/4</f>
        <v>2.7824999999999998</v>
      </c>
      <c r="H35" s="38">
        <f>(3.05+3.12+3.2+3.3)/4</f>
        <v>3.1675000000000004</v>
      </c>
      <c r="I35" s="38">
        <f>(4.53+4.61+4.66+4.73)/4</f>
        <v>4.6325</v>
      </c>
      <c r="J35" s="38">
        <f>(2.63+2.68+2.75+2.88)/4</f>
        <v>2.7350000000000003</v>
      </c>
    </row>
    <row r="36" spans="1:10" ht="12.75" customHeight="1">
      <c r="A36" s="160">
        <v>2007</v>
      </c>
      <c r="B36" s="38">
        <f>(6.14+6.18+6.47+6.49)/4</f>
        <v>6.32</v>
      </c>
      <c r="C36" s="38">
        <f>(3.92+4.02+4.15+4.44)/4</f>
        <v>4.1325</v>
      </c>
      <c r="D36" s="38">
        <f>(3.5+3.46+3.46+3.61)/4</f>
        <v>3.5075</v>
      </c>
      <c r="E36" s="38">
        <f>(2.89+2.87+2.89+3.03)/4</f>
        <v>2.92</v>
      </c>
      <c r="F36" s="38">
        <f>(3.33+3.3+3.3+3.51)/4</f>
        <v>3.36</v>
      </c>
      <c r="G36" s="38">
        <f>(2.88+2.88+2.88+3.06)/4</f>
        <v>2.9250000000000003</v>
      </c>
      <c r="H36" s="38">
        <f>(3.3+3.3+3.3+3.45)/4</f>
        <v>3.3374999999999995</v>
      </c>
      <c r="I36" s="38">
        <f>(5.02+5+5.4+5.31)/4</f>
        <v>5.1825</v>
      </c>
      <c r="J36" s="38">
        <f>(2.81+2.81+2.81+2.88)/4</f>
        <v>2.8274999999999997</v>
      </c>
    </row>
    <row r="37" spans="1:10" ht="12.75" customHeight="1">
      <c r="A37" s="160">
        <v>2008</v>
      </c>
      <c r="B37" s="38">
        <v>5.977272727272728</v>
      </c>
      <c r="C37" s="38">
        <v>3.9725</v>
      </c>
      <c r="D37" s="38">
        <v>3.1625</v>
      </c>
      <c r="E37" s="38">
        <v>2.991</v>
      </c>
      <c r="F37" s="38">
        <v>3.580357142857143</v>
      </c>
      <c r="G37" s="38">
        <v>3.25</v>
      </c>
      <c r="H37" s="38">
        <v>3.4</v>
      </c>
      <c r="I37" s="38">
        <v>4.1675</v>
      </c>
      <c r="J37" s="38">
        <v>2.75625</v>
      </c>
    </row>
    <row r="38" spans="1:10" ht="12.75" customHeight="1">
      <c r="A38" s="160">
        <v>2009</v>
      </c>
      <c r="B38" s="38">
        <v>5.475</v>
      </c>
      <c r="C38" s="38">
        <v>2.9025</v>
      </c>
      <c r="D38" s="38">
        <v>2.7125</v>
      </c>
      <c r="E38" s="38">
        <v>2.5475</v>
      </c>
      <c r="F38" s="38">
        <v>3.05</v>
      </c>
      <c r="G38" s="38">
        <v>2.655</v>
      </c>
      <c r="H38" s="38">
        <v>2.93</v>
      </c>
      <c r="I38" s="38">
        <v>3.3</v>
      </c>
      <c r="J38" s="38">
        <v>3.2075</v>
      </c>
    </row>
    <row r="39" spans="1:10" ht="12.75" customHeight="1">
      <c r="A39" s="160">
        <v>2010</v>
      </c>
      <c r="B39" s="38">
        <v>5.1075</v>
      </c>
      <c r="C39" s="38">
        <v>2.7</v>
      </c>
      <c r="D39" s="38">
        <v>2.4825</v>
      </c>
      <c r="E39" s="38">
        <v>2.4925</v>
      </c>
      <c r="F39" s="38">
        <v>2.9875</v>
      </c>
      <c r="G39" s="38">
        <v>2.6125</v>
      </c>
      <c r="H39" s="38">
        <v>2.7825</v>
      </c>
      <c r="I39" s="38">
        <v>3.8425</v>
      </c>
      <c r="J39" s="38">
        <v>3.2075</v>
      </c>
    </row>
    <row r="40" spans="1:10" ht="12.75" customHeight="1">
      <c r="A40" s="160">
        <v>2011</v>
      </c>
      <c r="B40" s="38">
        <v>5.66</v>
      </c>
      <c r="C40" s="38">
        <v>2.7775</v>
      </c>
      <c r="D40" s="38">
        <v>2.53</v>
      </c>
      <c r="E40" s="38">
        <v>2.4825</v>
      </c>
      <c r="F40" s="38">
        <v>3.06</v>
      </c>
      <c r="G40" s="38">
        <v>2.6475</v>
      </c>
      <c r="H40" s="38">
        <v>3.0225</v>
      </c>
      <c r="I40" s="38">
        <v>4.1</v>
      </c>
      <c r="J40" s="38">
        <v>2.5</v>
      </c>
    </row>
    <row r="41" spans="1:10" ht="12.75" customHeight="1">
      <c r="A41" s="160">
        <v>2012</v>
      </c>
      <c r="B41" s="38">
        <v>5.0024999999999995</v>
      </c>
      <c r="C41" s="38">
        <v>2.7075</v>
      </c>
      <c r="D41" s="38">
        <v>1.97</v>
      </c>
      <c r="E41" s="38">
        <v>2.08873125</v>
      </c>
      <c r="F41" s="38">
        <v>2.7725</v>
      </c>
      <c r="G41" s="38">
        <v>2.63</v>
      </c>
      <c r="H41" s="38">
        <v>2.81</v>
      </c>
      <c r="I41" s="38">
        <v>3.565</v>
      </c>
      <c r="J41" s="38">
        <v>2.5</v>
      </c>
    </row>
    <row r="42" spans="1:10" ht="12.75" customHeight="1">
      <c r="A42" s="160">
        <v>2013</v>
      </c>
      <c r="B42" s="38">
        <v>5.1</v>
      </c>
      <c r="C42" s="38">
        <v>2.69</v>
      </c>
      <c r="D42" s="38">
        <v>2.63</v>
      </c>
      <c r="E42" s="38">
        <v>2.02</v>
      </c>
      <c r="F42" s="38">
        <v>2.88</v>
      </c>
      <c r="G42" s="38">
        <v>2.63</v>
      </c>
      <c r="H42" s="38">
        <v>2.81</v>
      </c>
      <c r="I42" s="38">
        <v>3.5</v>
      </c>
      <c r="J42" s="38">
        <v>2.5</v>
      </c>
    </row>
    <row r="43" spans="1:10" ht="12.75" customHeight="1">
      <c r="A43" s="160">
        <v>2014</v>
      </c>
      <c r="B43" s="38">
        <v>5.4</v>
      </c>
      <c r="C43" s="38">
        <v>2.52</v>
      </c>
      <c r="D43" s="38">
        <v>2.63</v>
      </c>
      <c r="E43" s="38">
        <v>1.91</v>
      </c>
      <c r="F43" s="38">
        <v>2.81</v>
      </c>
      <c r="G43" s="38">
        <v>2.63</v>
      </c>
      <c r="H43" s="38">
        <v>2.53</v>
      </c>
      <c r="I43" s="38">
        <v>3.38</v>
      </c>
      <c r="J43" s="38">
        <v>2.5</v>
      </c>
    </row>
    <row r="44" spans="1:10" ht="12.75" customHeight="1">
      <c r="A44" s="327"/>
      <c r="B44" s="327"/>
      <c r="C44" s="327"/>
      <c r="D44" s="327"/>
      <c r="E44" s="327"/>
      <c r="F44" s="327"/>
      <c r="G44" s="327"/>
      <c r="H44" s="327"/>
      <c r="I44" s="327"/>
      <c r="J44" s="327"/>
    </row>
    <row r="45" spans="1:10" s="109" customFormat="1" ht="12.75" customHeight="1">
      <c r="A45" s="321" t="s">
        <v>349</v>
      </c>
      <c r="B45" s="321"/>
      <c r="C45" s="321"/>
      <c r="D45" s="321"/>
      <c r="E45" s="321"/>
      <c r="F45" s="321"/>
      <c r="G45" s="321"/>
      <c r="H45" s="321"/>
      <c r="I45" s="321"/>
      <c r="J45" s="321"/>
    </row>
    <row r="46" spans="1:10" ht="12.75" customHeight="1">
      <c r="A46" s="297" t="s">
        <v>95</v>
      </c>
      <c r="B46" s="297"/>
      <c r="C46" s="297"/>
      <c r="D46" s="297"/>
      <c r="E46" s="297"/>
      <c r="F46" s="297"/>
      <c r="G46" s="297"/>
      <c r="H46" s="297"/>
      <c r="I46" s="297"/>
      <c r="J46" s="297"/>
    </row>
    <row r="47" spans="1:10" ht="12.75" customHeight="1">
      <c r="A47" s="297" t="s">
        <v>65</v>
      </c>
      <c r="B47" s="297"/>
      <c r="C47" s="297"/>
      <c r="D47" s="297"/>
      <c r="E47" s="297"/>
      <c r="F47" s="297"/>
      <c r="G47" s="297"/>
      <c r="H47" s="297"/>
      <c r="I47" s="297"/>
      <c r="J47" s="297"/>
    </row>
    <row r="48" spans="1:10" ht="12.75" customHeight="1">
      <c r="A48" s="297" t="s">
        <v>66</v>
      </c>
      <c r="B48" s="297"/>
      <c r="C48" s="297"/>
      <c r="D48" s="297"/>
      <c r="E48" s="297"/>
      <c r="F48" s="297"/>
      <c r="G48" s="297"/>
      <c r="H48" s="297"/>
      <c r="I48" s="297"/>
      <c r="J48" s="297"/>
    </row>
  </sheetData>
  <sheetProtection/>
  <mergeCells count="11">
    <mergeCell ref="A5:J5"/>
    <mergeCell ref="A44:J44"/>
    <mergeCell ref="A1:J1"/>
    <mergeCell ref="A2:J2"/>
    <mergeCell ref="A3:J3"/>
    <mergeCell ref="A4:J4"/>
    <mergeCell ref="A48:J48"/>
    <mergeCell ref="E6:H6"/>
    <mergeCell ref="A45:J45"/>
    <mergeCell ref="A46:J46"/>
    <mergeCell ref="A47:J47"/>
  </mergeCells>
  <printOptions/>
  <pageMargins left="0.3937007874015748" right="0.3937007874015748" top="0.3937007874015748" bottom="0.3937007874015748" header="0.5118110236220472" footer="0.5118110236220472"/>
  <pageSetup horizontalDpi="600" verticalDpi="600" orientation="portrait" paperSize="9" scale="75" r:id="rId2"/>
  <drawing r:id="rId1"/>
</worksheet>
</file>

<file path=xl/worksheets/sheet18.xml><?xml version="1.0" encoding="utf-8"?>
<worksheet xmlns="http://schemas.openxmlformats.org/spreadsheetml/2006/main" xmlns:r="http://schemas.openxmlformats.org/officeDocument/2006/relationships">
  <dimension ref="A1:M154"/>
  <sheetViews>
    <sheetView zoomScale="120" zoomScaleNormal="120" zoomScalePageLayoutView="0" workbookViewId="0" topLeftCell="A1">
      <pane ySplit="8" topLeftCell="A121" activePane="bottomLeft" state="frozen"/>
      <selection pane="topLeft" activeCell="A1" sqref="A1:M1"/>
      <selection pane="bottomLeft" activeCell="A1" sqref="A1:M1"/>
    </sheetView>
  </sheetViews>
  <sheetFormatPr defaultColWidth="11.421875" defaultRowHeight="12.75" customHeight="1"/>
  <cols>
    <col min="1" max="1" width="7.7109375" style="1" customWidth="1"/>
    <col min="2" max="2" width="8.140625" style="1" bestFit="1" customWidth="1"/>
    <col min="3" max="4" width="6.421875" style="1" customWidth="1"/>
    <col min="5" max="5" width="6.28125" style="1" customWidth="1"/>
    <col min="6" max="7" width="6.8515625" style="1" bestFit="1" customWidth="1"/>
    <col min="8" max="8" width="4.421875" style="1" bestFit="1" customWidth="1"/>
    <col min="9" max="9" width="11.421875" style="1" bestFit="1" customWidth="1"/>
    <col min="10" max="10" width="13.7109375" style="1" bestFit="1" customWidth="1"/>
    <col min="11" max="13" width="5.7109375" style="1" customWidth="1"/>
    <col min="14" max="16384" width="11.421875" style="1" customWidth="1"/>
  </cols>
  <sheetData>
    <row r="1" spans="1:13" ht="18">
      <c r="A1" s="311" t="s">
        <v>70</v>
      </c>
      <c r="B1" s="311"/>
      <c r="C1" s="311"/>
      <c r="D1" s="311"/>
      <c r="E1" s="311"/>
      <c r="F1" s="311"/>
      <c r="G1" s="311"/>
      <c r="H1" s="311"/>
      <c r="I1" s="311"/>
      <c r="J1" s="311"/>
      <c r="K1" s="311"/>
      <c r="L1" s="311"/>
      <c r="M1" s="311"/>
    </row>
    <row r="2" spans="1:13" ht="12.75" customHeight="1">
      <c r="A2" s="324" t="s">
        <v>27</v>
      </c>
      <c r="B2" s="324"/>
      <c r="C2" s="324"/>
      <c r="D2" s="324"/>
      <c r="E2" s="324"/>
      <c r="F2" s="324"/>
      <c r="G2" s="324"/>
      <c r="H2" s="324"/>
      <c r="I2" s="324"/>
      <c r="J2" s="324"/>
      <c r="K2" s="324"/>
      <c r="L2" s="324"/>
      <c r="M2" s="324"/>
    </row>
    <row r="3" spans="1:13" ht="12.75" customHeight="1">
      <c r="A3" s="321"/>
      <c r="B3" s="321"/>
      <c r="C3" s="321"/>
      <c r="D3" s="321"/>
      <c r="E3" s="321"/>
      <c r="F3" s="321"/>
      <c r="G3" s="321"/>
      <c r="H3" s="321"/>
      <c r="I3" s="321"/>
      <c r="J3" s="321"/>
      <c r="K3" s="321"/>
      <c r="L3" s="321"/>
      <c r="M3" s="321"/>
    </row>
    <row r="4" spans="1:13" ht="12.75" customHeight="1">
      <c r="A4" s="326" t="s">
        <v>101</v>
      </c>
      <c r="B4" s="326"/>
      <c r="C4" s="326"/>
      <c r="D4" s="326"/>
      <c r="E4" s="326"/>
      <c r="F4" s="326"/>
      <c r="G4" s="326"/>
      <c r="H4" s="326"/>
      <c r="I4" s="326"/>
      <c r="J4" s="326"/>
      <c r="K4" s="326"/>
      <c r="L4" s="326"/>
      <c r="M4" s="326"/>
    </row>
    <row r="5" spans="1:13" ht="12.75" customHeight="1">
      <c r="A5" s="321"/>
      <c r="B5" s="321"/>
      <c r="C5" s="321"/>
      <c r="D5" s="321"/>
      <c r="E5" s="321"/>
      <c r="F5" s="321"/>
      <c r="G5" s="321"/>
      <c r="H5" s="321"/>
      <c r="I5" s="321"/>
      <c r="J5" s="321"/>
      <c r="K5" s="321"/>
      <c r="L5" s="321"/>
      <c r="M5" s="321"/>
    </row>
    <row r="6" spans="1:13" ht="12.75" customHeight="1">
      <c r="A6" s="173" t="s">
        <v>28</v>
      </c>
      <c r="B6" s="169" t="s">
        <v>39</v>
      </c>
      <c r="C6" s="313" t="s">
        <v>69</v>
      </c>
      <c r="D6" s="313"/>
      <c r="E6" s="313"/>
      <c r="F6" s="313" t="s">
        <v>40</v>
      </c>
      <c r="G6" s="313"/>
      <c r="H6" s="313"/>
      <c r="I6" s="169" t="s">
        <v>79</v>
      </c>
      <c r="J6" s="169" t="s">
        <v>80</v>
      </c>
      <c r="K6" s="313" t="s">
        <v>41</v>
      </c>
      <c r="L6" s="313"/>
      <c r="M6" s="313"/>
    </row>
    <row r="7" spans="1:13" ht="12.75" customHeight="1">
      <c r="A7" s="174"/>
      <c r="B7" s="169" t="s">
        <v>78</v>
      </c>
      <c r="C7" s="171">
        <v>3</v>
      </c>
      <c r="D7" s="171">
        <v>6</v>
      </c>
      <c r="E7" s="171">
        <v>12</v>
      </c>
      <c r="F7" s="171"/>
      <c r="G7" s="171"/>
      <c r="H7" s="171"/>
      <c r="I7" s="169" t="s">
        <v>67</v>
      </c>
      <c r="J7" s="169" t="s">
        <v>68</v>
      </c>
      <c r="K7" s="172" t="s">
        <v>45</v>
      </c>
      <c r="L7" s="171" t="s">
        <v>46</v>
      </c>
      <c r="M7" s="171" t="s">
        <v>47</v>
      </c>
    </row>
    <row r="8" spans="1:13" ht="12.75" customHeight="1">
      <c r="A8" s="174"/>
      <c r="B8" s="171"/>
      <c r="C8" s="171" t="s">
        <v>48</v>
      </c>
      <c r="D8" s="171" t="s">
        <v>48</v>
      </c>
      <c r="E8" s="171" t="s">
        <v>48</v>
      </c>
      <c r="F8" s="171" t="s">
        <v>42</v>
      </c>
      <c r="G8" s="171" t="s">
        <v>43</v>
      </c>
      <c r="H8" s="171" t="s">
        <v>44</v>
      </c>
      <c r="I8" s="171"/>
      <c r="J8" s="171"/>
      <c r="K8" s="171" t="s">
        <v>49</v>
      </c>
      <c r="L8" s="171" t="s">
        <v>49</v>
      </c>
      <c r="M8" s="171" t="s">
        <v>49</v>
      </c>
    </row>
    <row r="9" spans="1:13" ht="12.75" customHeight="1">
      <c r="A9" s="37">
        <v>29221</v>
      </c>
      <c r="B9" s="38">
        <v>0.33</v>
      </c>
      <c r="C9" s="38">
        <v>4.75</v>
      </c>
      <c r="D9" s="38">
        <v>4.83</v>
      </c>
      <c r="E9" s="38">
        <v>4.66</v>
      </c>
      <c r="F9" s="38">
        <v>2</v>
      </c>
      <c r="G9" s="38">
        <v>2.5</v>
      </c>
      <c r="H9" s="38">
        <v>2.5</v>
      </c>
      <c r="I9" s="38">
        <v>1.58</v>
      </c>
      <c r="J9" s="38">
        <v>2.25</v>
      </c>
      <c r="K9" s="38">
        <v>3.33</v>
      </c>
      <c r="L9" s="38">
        <v>3.58</v>
      </c>
      <c r="M9" s="38">
        <v>3.83</v>
      </c>
    </row>
    <row r="10" spans="1:13" ht="12.75" customHeight="1">
      <c r="A10" s="37">
        <v>29312</v>
      </c>
      <c r="B10" s="38">
        <v>0.41</v>
      </c>
      <c r="C10" s="38">
        <v>6</v>
      </c>
      <c r="D10" s="38">
        <v>6.25</v>
      </c>
      <c r="E10" s="38">
        <v>6.08</v>
      </c>
      <c r="F10" s="38">
        <v>2.5</v>
      </c>
      <c r="G10" s="38">
        <v>3</v>
      </c>
      <c r="H10" s="38">
        <v>3</v>
      </c>
      <c r="I10" s="38">
        <v>1.83</v>
      </c>
      <c r="J10" s="38">
        <v>2.75</v>
      </c>
      <c r="K10" s="38">
        <v>4.33</v>
      </c>
      <c r="L10" s="38">
        <v>4.58</v>
      </c>
      <c r="M10" s="38">
        <v>4.83</v>
      </c>
    </row>
    <row r="11" spans="1:13" ht="12.75" customHeight="1">
      <c r="A11" s="37">
        <v>29403</v>
      </c>
      <c r="B11" s="38">
        <v>0.5</v>
      </c>
      <c r="C11" s="38">
        <v>4.66</v>
      </c>
      <c r="D11" s="38">
        <v>4.58</v>
      </c>
      <c r="E11" s="38">
        <v>4.33</v>
      </c>
      <c r="F11" s="38">
        <v>2.5</v>
      </c>
      <c r="G11" s="38">
        <v>3</v>
      </c>
      <c r="H11" s="38">
        <v>3</v>
      </c>
      <c r="I11" s="38">
        <v>2</v>
      </c>
      <c r="J11" s="38">
        <v>2.75</v>
      </c>
      <c r="K11" s="38">
        <v>4.33</v>
      </c>
      <c r="L11" s="38">
        <v>4.58</v>
      </c>
      <c r="M11" s="38">
        <v>4.83</v>
      </c>
    </row>
    <row r="12" spans="1:13" ht="12.75" customHeight="1">
      <c r="A12" s="37">
        <v>29495</v>
      </c>
      <c r="B12" s="38">
        <v>0.5</v>
      </c>
      <c r="C12" s="38">
        <v>4.91</v>
      </c>
      <c r="D12" s="38">
        <v>4.91</v>
      </c>
      <c r="E12" s="38">
        <v>4.75</v>
      </c>
      <c r="F12" s="38">
        <v>2.5</v>
      </c>
      <c r="G12" s="38">
        <v>3</v>
      </c>
      <c r="H12" s="38">
        <v>3</v>
      </c>
      <c r="I12" s="38">
        <v>2</v>
      </c>
      <c r="J12" s="38">
        <v>2.75</v>
      </c>
      <c r="K12" s="38">
        <v>4.33</v>
      </c>
      <c r="L12" s="38">
        <v>4.58</v>
      </c>
      <c r="M12" s="38">
        <v>4.83</v>
      </c>
    </row>
    <row r="13" spans="1:13" ht="12.75" customHeight="1">
      <c r="A13" s="37">
        <v>29587</v>
      </c>
      <c r="B13" s="38">
        <v>0.5</v>
      </c>
      <c r="C13" s="38">
        <v>5.42</v>
      </c>
      <c r="D13" s="38">
        <v>5.53</v>
      </c>
      <c r="E13" s="38">
        <v>5.3</v>
      </c>
      <c r="F13" s="38">
        <v>3</v>
      </c>
      <c r="G13" s="38">
        <v>3.5</v>
      </c>
      <c r="H13" s="38">
        <v>3.5</v>
      </c>
      <c r="I13" s="38">
        <v>2.5</v>
      </c>
      <c r="J13" s="38">
        <v>3.5</v>
      </c>
      <c r="K13" s="38">
        <v>4.43</v>
      </c>
      <c r="L13" s="38">
        <v>4.68</v>
      </c>
      <c r="M13" s="38">
        <v>4.93</v>
      </c>
    </row>
    <row r="14" spans="1:13" ht="12.75" customHeight="1">
      <c r="A14" s="37">
        <v>29677</v>
      </c>
      <c r="B14" s="38">
        <v>0.5</v>
      </c>
      <c r="C14" s="38">
        <v>7.27</v>
      </c>
      <c r="D14" s="38">
        <v>7.37</v>
      </c>
      <c r="E14" s="38">
        <v>7.3</v>
      </c>
      <c r="F14" s="38">
        <v>3.33</v>
      </c>
      <c r="G14" s="38">
        <v>3.83</v>
      </c>
      <c r="H14" s="38">
        <v>3.83</v>
      </c>
      <c r="I14" s="38">
        <v>2.5</v>
      </c>
      <c r="J14" s="38">
        <v>3.5</v>
      </c>
      <c r="K14" s="38">
        <v>5.26</v>
      </c>
      <c r="L14" s="38">
        <v>5.43</v>
      </c>
      <c r="M14" s="38">
        <v>5.59</v>
      </c>
    </row>
    <row r="15" spans="1:13" ht="12.75" customHeight="1">
      <c r="A15" s="37">
        <v>29768</v>
      </c>
      <c r="B15" s="38">
        <v>0.5</v>
      </c>
      <c r="C15" s="38">
        <v>8.9</v>
      </c>
      <c r="D15" s="38">
        <v>8.9</v>
      </c>
      <c r="E15" s="38">
        <v>8.2</v>
      </c>
      <c r="F15" s="38">
        <v>3.83</v>
      </c>
      <c r="G15" s="38">
        <v>4.25</v>
      </c>
      <c r="H15" s="38">
        <v>4.25</v>
      </c>
      <c r="I15" s="38">
        <v>3.08</v>
      </c>
      <c r="J15" s="38">
        <v>4.25</v>
      </c>
      <c r="K15" s="38">
        <v>5.53</v>
      </c>
      <c r="L15" s="38">
        <v>5.69</v>
      </c>
      <c r="M15" s="38">
        <v>5.86</v>
      </c>
    </row>
    <row r="16" spans="1:13" ht="12.75" customHeight="1">
      <c r="A16" s="37">
        <v>29860</v>
      </c>
      <c r="B16" s="38">
        <v>0.5</v>
      </c>
      <c r="C16" s="38">
        <v>9.53</v>
      </c>
      <c r="D16" s="38">
        <v>9.23</v>
      </c>
      <c r="E16" s="38">
        <v>8.47</v>
      </c>
      <c r="F16" s="38">
        <v>3.92</v>
      </c>
      <c r="G16" s="38">
        <v>4.42</v>
      </c>
      <c r="H16" s="38">
        <v>4.42</v>
      </c>
      <c r="I16" s="38">
        <v>3.17</v>
      </c>
      <c r="J16" s="38">
        <v>4.25</v>
      </c>
      <c r="K16" s="38">
        <v>6.4</v>
      </c>
      <c r="L16" s="38">
        <v>6.24</v>
      </c>
      <c r="M16" s="38">
        <v>6</v>
      </c>
    </row>
    <row r="17" spans="1:13" ht="12.75" customHeight="1">
      <c r="A17" s="37">
        <v>29952</v>
      </c>
      <c r="B17" s="38">
        <v>0.5</v>
      </c>
      <c r="C17" s="38">
        <v>8.33</v>
      </c>
      <c r="D17" s="38">
        <v>8.17</v>
      </c>
      <c r="E17" s="38">
        <v>7.58</v>
      </c>
      <c r="F17" s="38">
        <v>3.92</v>
      </c>
      <c r="G17" s="38">
        <v>4.42</v>
      </c>
      <c r="H17" s="38">
        <v>4.42</v>
      </c>
      <c r="I17" s="38">
        <v>3.25</v>
      </c>
      <c r="J17" s="38">
        <v>4.25</v>
      </c>
      <c r="K17" s="38">
        <v>6.33</v>
      </c>
      <c r="L17" s="38">
        <v>6.17</v>
      </c>
      <c r="M17" s="38">
        <v>5.92</v>
      </c>
    </row>
    <row r="18" spans="1:13" ht="12.75" customHeight="1">
      <c r="A18" s="37">
        <v>30042</v>
      </c>
      <c r="B18" s="38">
        <v>0.5</v>
      </c>
      <c r="C18" s="38">
        <v>4.75</v>
      </c>
      <c r="D18" s="38">
        <v>5.33</v>
      </c>
      <c r="E18" s="38">
        <v>5.58</v>
      </c>
      <c r="F18" s="38">
        <v>3.92</v>
      </c>
      <c r="G18" s="38">
        <v>4.42</v>
      </c>
      <c r="H18" s="38">
        <v>4.42</v>
      </c>
      <c r="I18" s="38">
        <v>3.25</v>
      </c>
      <c r="J18" s="38">
        <v>4.25</v>
      </c>
      <c r="K18" s="38">
        <v>5.42</v>
      </c>
      <c r="L18" s="38">
        <v>5.5</v>
      </c>
      <c r="M18" s="38">
        <v>5.67</v>
      </c>
    </row>
    <row r="19" spans="1:13" ht="12.75" customHeight="1">
      <c r="A19" s="37">
        <v>30133</v>
      </c>
      <c r="B19" s="38">
        <v>0.5</v>
      </c>
      <c r="C19" s="38">
        <v>4.5</v>
      </c>
      <c r="D19" s="38">
        <v>5.25</v>
      </c>
      <c r="E19" s="38">
        <v>5.42</v>
      </c>
      <c r="F19" s="38">
        <v>3.92</v>
      </c>
      <c r="G19" s="38">
        <v>4.42</v>
      </c>
      <c r="H19" s="38">
        <v>4.42</v>
      </c>
      <c r="I19" s="38">
        <v>3.25</v>
      </c>
      <c r="J19" s="38">
        <v>4.25</v>
      </c>
      <c r="K19" s="38">
        <v>4.75</v>
      </c>
      <c r="L19" s="38">
        <v>5</v>
      </c>
      <c r="M19" s="38">
        <v>5.08</v>
      </c>
    </row>
    <row r="20" spans="1:13" ht="12.75" customHeight="1">
      <c r="A20" s="37">
        <v>30225</v>
      </c>
      <c r="B20" s="38">
        <v>0.5</v>
      </c>
      <c r="C20" s="38">
        <v>3</v>
      </c>
      <c r="D20" s="38">
        <v>3.75</v>
      </c>
      <c r="E20" s="38">
        <v>4</v>
      </c>
      <c r="F20" s="38">
        <v>3.83</v>
      </c>
      <c r="G20" s="38">
        <v>4.33</v>
      </c>
      <c r="H20" s="38">
        <v>4.33</v>
      </c>
      <c r="I20" s="38">
        <v>3.25</v>
      </c>
      <c r="J20" s="38">
        <v>4.25</v>
      </c>
      <c r="K20" s="38">
        <v>4.17</v>
      </c>
      <c r="L20" s="38">
        <v>4.42</v>
      </c>
      <c r="M20" s="38">
        <v>4.58</v>
      </c>
    </row>
    <row r="21" spans="1:13" ht="12.75" customHeight="1">
      <c r="A21" s="37">
        <v>30317</v>
      </c>
      <c r="B21" s="38">
        <v>0.5</v>
      </c>
      <c r="C21" s="38">
        <v>2.5</v>
      </c>
      <c r="D21" s="38">
        <v>2.75</v>
      </c>
      <c r="E21" s="38">
        <v>2.83</v>
      </c>
      <c r="F21" s="38">
        <v>3.67</v>
      </c>
      <c r="G21" s="38">
        <v>4.17</v>
      </c>
      <c r="H21" s="38">
        <v>4.17</v>
      </c>
      <c r="I21" s="38">
        <v>3</v>
      </c>
      <c r="J21" s="38">
        <v>3.38</v>
      </c>
      <c r="K21" s="38">
        <v>3.92</v>
      </c>
      <c r="L21" s="38">
        <v>4.17</v>
      </c>
      <c r="M21" s="38">
        <v>4.42</v>
      </c>
    </row>
    <row r="22" spans="1:13" ht="12.75" customHeight="1">
      <c r="A22" s="37">
        <v>30407</v>
      </c>
      <c r="B22" s="38">
        <v>0.5</v>
      </c>
      <c r="C22" s="38">
        <v>2.75</v>
      </c>
      <c r="D22" s="38">
        <v>2.75</v>
      </c>
      <c r="E22" s="38">
        <v>2.83</v>
      </c>
      <c r="F22" s="38">
        <v>3.5</v>
      </c>
      <c r="G22" s="38">
        <v>4</v>
      </c>
      <c r="H22" s="38">
        <v>4</v>
      </c>
      <c r="I22" s="38">
        <v>2.83</v>
      </c>
      <c r="J22" s="38">
        <v>3.25</v>
      </c>
      <c r="K22" s="38">
        <v>3.67</v>
      </c>
      <c r="L22" s="38">
        <v>3.92</v>
      </c>
      <c r="M22" s="38">
        <v>4.25</v>
      </c>
    </row>
    <row r="23" spans="1:13" ht="12.75" customHeight="1">
      <c r="A23" s="37">
        <v>30498</v>
      </c>
      <c r="B23" s="38">
        <v>0.5</v>
      </c>
      <c r="C23" s="38">
        <v>4.13</v>
      </c>
      <c r="D23" s="38">
        <v>4.13</v>
      </c>
      <c r="E23" s="38">
        <v>4.13</v>
      </c>
      <c r="F23" s="38">
        <v>3.5</v>
      </c>
      <c r="G23" s="38">
        <v>4</v>
      </c>
      <c r="H23" s="38">
        <v>4</v>
      </c>
      <c r="I23" s="38">
        <v>2.83</v>
      </c>
      <c r="J23" s="38">
        <v>3.25</v>
      </c>
      <c r="K23" s="38">
        <v>4.08</v>
      </c>
      <c r="L23" s="38">
        <v>4.25</v>
      </c>
      <c r="M23" s="38">
        <v>4.58</v>
      </c>
    </row>
    <row r="24" spans="1:13" ht="12.75" customHeight="1">
      <c r="A24" s="37">
        <v>30590</v>
      </c>
      <c r="B24" s="38">
        <v>0.5</v>
      </c>
      <c r="C24" s="38">
        <v>3.58</v>
      </c>
      <c r="D24" s="38">
        <v>3.67</v>
      </c>
      <c r="E24" s="38">
        <v>3.67</v>
      </c>
      <c r="F24" s="38">
        <v>3.5</v>
      </c>
      <c r="G24" s="38">
        <v>4</v>
      </c>
      <c r="H24" s="38">
        <v>4</v>
      </c>
      <c r="I24" s="38">
        <v>2.83</v>
      </c>
      <c r="J24" s="38">
        <v>3.25</v>
      </c>
      <c r="K24" s="38">
        <v>4.33</v>
      </c>
      <c r="L24" s="38">
        <v>4.5</v>
      </c>
      <c r="M24" s="38">
        <v>4.67</v>
      </c>
    </row>
    <row r="25" spans="1:13" ht="12.75" customHeight="1">
      <c r="A25" s="37">
        <v>30682</v>
      </c>
      <c r="B25" s="38">
        <v>0.5</v>
      </c>
      <c r="C25" s="38">
        <v>3.13</v>
      </c>
      <c r="D25" s="38">
        <v>3.21</v>
      </c>
      <c r="E25" s="38">
        <v>3.42</v>
      </c>
      <c r="F25" s="38">
        <v>3.5</v>
      </c>
      <c r="G25" s="38">
        <v>4</v>
      </c>
      <c r="H25" s="38">
        <v>4</v>
      </c>
      <c r="I25" s="38">
        <v>2.92</v>
      </c>
      <c r="J25" s="38">
        <v>3.25</v>
      </c>
      <c r="K25" s="38">
        <v>4.25</v>
      </c>
      <c r="L25" s="38">
        <v>4.5</v>
      </c>
      <c r="M25" s="38">
        <v>4.67</v>
      </c>
    </row>
    <row r="26" spans="1:13" ht="12.75" customHeight="1">
      <c r="A26" s="37">
        <v>30773</v>
      </c>
      <c r="B26" s="38">
        <v>0.5</v>
      </c>
      <c r="C26" s="38">
        <v>3.08</v>
      </c>
      <c r="D26" s="38">
        <v>3.25</v>
      </c>
      <c r="E26" s="38">
        <v>3.54</v>
      </c>
      <c r="F26" s="38">
        <v>3.5</v>
      </c>
      <c r="G26" s="38">
        <v>4</v>
      </c>
      <c r="H26" s="38">
        <v>4</v>
      </c>
      <c r="I26" s="38">
        <v>2.92</v>
      </c>
      <c r="J26" s="38">
        <v>3.25</v>
      </c>
      <c r="K26" s="38">
        <v>4.25</v>
      </c>
      <c r="L26" s="38">
        <v>4.5</v>
      </c>
      <c r="M26" s="38">
        <v>4.67</v>
      </c>
    </row>
    <row r="27" spans="1:13" ht="12.75" customHeight="1">
      <c r="A27" s="37">
        <v>30864</v>
      </c>
      <c r="B27" s="38">
        <v>0.5</v>
      </c>
      <c r="C27" s="38">
        <v>3.33</v>
      </c>
      <c r="D27" s="38">
        <v>3.58</v>
      </c>
      <c r="E27" s="38">
        <v>3.92</v>
      </c>
      <c r="F27" s="38">
        <v>3.5</v>
      </c>
      <c r="G27" s="38">
        <v>4</v>
      </c>
      <c r="H27" s="38">
        <v>4</v>
      </c>
      <c r="I27" s="38">
        <v>2.92</v>
      </c>
      <c r="J27" s="38">
        <v>3.25</v>
      </c>
      <c r="K27" s="38">
        <v>4.42</v>
      </c>
      <c r="L27" s="38">
        <v>4.58</v>
      </c>
      <c r="M27" s="38">
        <v>4.75</v>
      </c>
    </row>
    <row r="28" spans="1:13" ht="12.75" customHeight="1">
      <c r="A28" s="37">
        <v>30956</v>
      </c>
      <c r="B28" s="38">
        <v>0.5</v>
      </c>
      <c r="C28" s="38">
        <v>4.04</v>
      </c>
      <c r="D28" s="38">
        <v>4.54</v>
      </c>
      <c r="E28" s="38">
        <v>4.54</v>
      </c>
      <c r="F28" s="38">
        <v>3.5</v>
      </c>
      <c r="G28" s="38">
        <v>4</v>
      </c>
      <c r="H28" s="38">
        <v>4</v>
      </c>
      <c r="I28" s="38">
        <v>2.92</v>
      </c>
      <c r="J28" s="38">
        <v>3.25</v>
      </c>
      <c r="K28" s="38">
        <v>4.42</v>
      </c>
      <c r="L28" s="38">
        <v>4.58</v>
      </c>
      <c r="M28" s="38">
        <v>4.92</v>
      </c>
    </row>
    <row r="29" spans="1:13" ht="12.75" customHeight="1">
      <c r="A29" s="37">
        <v>31048</v>
      </c>
      <c r="B29" s="38">
        <v>0.5</v>
      </c>
      <c r="C29" s="38">
        <v>3.96</v>
      </c>
      <c r="D29" s="38">
        <v>3.96</v>
      </c>
      <c r="E29" s="38">
        <v>4</v>
      </c>
      <c r="F29" s="38">
        <v>3.5</v>
      </c>
      <c r="G29" s="38">
        <v>4</v>
      </c>
      <c r="H29" s="38">
        <v>4</v>
      </c>
      <c r="I29" s="38">
        <v>2.83</v>
      </c>
      <c r="J29" s="38">
        <v>3.5</v>
      </c>
      <c r="K29" s="38">
        <v>4.42</v>
      </c>
      <c r="L29" s="38">
        <v>4.67</v>
      </c>
      <c r="M29" s="38">
        <v>4.92</v>
      </c>
    </row>
    <row r="30" spans="1:13" ht="12.75" customHeight="1">
      <c r="A30" s="37">
        <v>31138</v>
      </c>
      <c r="B30" s="38">
        <v>0.5</v>
      </c>
      <c r="C30" s="38">
        <v>4.92</v>
      </c>
      <c r="D30" s="38">
        <v>4.92</v>
      </c>
      <c r="E30" s="38">
        <v>4.83</v>
      </c>
      <c r="F30" s="38">
        <v>3.5</v>
      </c>
      <c r="G30" s="38">
        <v>4</v>
      </c>
      <c r="H30" s="38">
        <v>4</v>
      </c>
      <c r="I30" s="38">
        <v>2.83</v>
      </c>
      <c r="J30" s="38">
        <v>3.5</v>
      </c>
      <c r="K30" s="38">
        <v>4.75</v>
      </c>
      <c r="L30" s="38">
        <v>5</v>
      </c>
      <c r="M30" s="38">
        <v>5.25</v>
      </c>
    </row>
    <row r="31" spans="1:13" ht="12.75" customHeight="1">
      <c r="A31" s="37">
        <v>31229</v>
      </c>
      <c r="B31" s="38">
        <v>0.5</v>
      </c>
      <c r="C31" s="38">
        <v>4.38</v>
      </c>
      <c r="D31" s="38">
        <v>4.42</v>
      </c>
      <c r="E31" s="38">
        <v>4.42</v>
      </c>
      <c r="F31" s="38">
        <v>3.5</v>
      </c>
      <c r="G31" s="38">
        <v>4</v>
      </c>
      <c r="H31" s="38">
        <v>4</v>
      </c>
      <c r="I31" s="38">
        <v>2.83</v>
      </c>
      <c r="J31" s="38">
        <v>3.5</v>
      </c>
      <c r="K31" s="38">
        <v>4.75</v>
      </c>
      <c r="L31" s="38">
        <v>5</v>
      </c>
      <c r="M31" s="38">
        <v>5.25</v>
      </c>
    </row>
    <row r="32" spans="1:13" ht="12.75" customHeight="1">
      <c r="A32" s="37">
        <v>31321</v>
      </c>
      <c r="B32" s="38">
        <v>0.5</v>
      </c>
      <c r="C32" s="38">
        <v>4</v>
      </c>
      <c r="D32" s="38">
        <v>4</v>
      </c>
      <c r="E32" s="38">
        <v>4</v>
      </c>
      <c r="F32" s="38">
        <v>3.5</v>
      </c>
      <c r="G32" s="38">
        <v>4</v>
      </c>
      <c r="H32" s="38">
        <v>4</v>
      </c>
      <c r="I32" s="38">
        <v>2.83</v>
      </c>
      <c r="J32" s="38">
        <v>3.5</v>
      </c>
      <c r="K32" s="38">
        <v>4.58</v>
      </c>
      <c r="L32" s="38">
        <v>4.83</v>
      </c>
      <c r="M32" s="38">
        <v>5.08</v>
      </c>
    </row>
    <row r="33" spans="1:13" ht="12.75" customHeight="1">
      <c r="A33" s="37">
        <v>31413</v>
      </c>
      <c r="B33" s="38">
        <v>0.5</v>
      </c>
      <c r="C33" s="38">
        <v>3.5</v>
      </c>
      <c r="D33" s="38">
        <v>3.5</v>
      </c>
      <c r="E33" s="38">
        <v>3.54</v>
      </c>
      <c r="F33" s="38">
        <v>3.5</v>
      </c>
      <c r="G33" s="38">
        <v>4</v>
      </c>
      <c r="H33" s="38">
        <v>4</v>
      </c>
      <c r="I33" s="38">
        <v>2.83</v>
      </c>
      <c r="J33" s="38">
        <v>3.5</v>
      </c>
      <c r="K33" s="38">
        <v>4.41</v>
      </c>
      <c r="L33" s="38">
        <v>4.58</v>
      </c>
      <c r="M33" s="38">
        <v>4.67</v>
      </c>
    </row>
    <row r="34" spans="1:13" ht="12.75" customHeight="1">
      <c r="A34" s="37">
        <v>31503</v>
      </c>
      <c r="B34" s="38">
        <v>0.5</v>
      </c>
      <c r="C34" s="38">
        <v>3.21</v>
      </c>
      <c r="D34" s="38">
        <v>3.17</v>
      </c>
      <c r="E34" s="38">
        <v>3.17</v>
      </c>
      <c r="F34" s="38">
        <v>3.5</v>
      </c>
      <c r="G34" s="38">
        <v>4</v>
      </c>
      <c r="H34" s="38">
        <v>4</v>
      </c>
      <c r="I34" s="38">
        <v>2.83</v>
      </c>
      <c r="J34" s="38">
        <v>3.5</v>
      </c>
      <c r="K34" s="38">
        <v>4.41</v>
      </c>
      <c r="L34" s="38">
        <v>4.5</v>
      </c>
      <c r="M34" s="38">
        <v>4.67</v>
      </c>
    </row>
    <row r="35" spans="1:13" ht="12.75" customHeight="1">
      <c r="A35" s="37">
        <v>31594</v>
      </c>
      <c r="B35" s="38">
        <v>0.5</v>
      </c>
      <c r="C35" s="38">
        <v>4.42</v>
      </c>
      <c r="D35" s="38">
        <v>4.38</v>
      </c>
      <c r="E35" s="38">
        <v>4.33</v>
      </c>
      <c r="F35" s="38">
        <v>3.5</v>
      </c>
      <c r="G35" s="38">
        <v>4</v>
      </c>
      <c r="H35" s="38">
        <v>4</v>
      </c>
      <c r="I35" s="38">
        <v>2.83</v>
      </c>
      <c r="J35" s="38">
        <v>3.5</v>
      </c>
      <c r="K35" s="38">
        <v>4.33</v>
      </c>
      <c r="L35" s="38">
        <v>4.58</v>
      </c>
      <c r="M35" s="38">
        <v>4.67</v>
      </c>
    </row>
    <row r="36" spans="1:13" ht="12.75" customHeight="1">
      <c r="A36" s="37">
        <v>31686</v>
      </c>
      <c r="B36" s="38">
        <v>0.5</v>
      </c>
      <c r="C36" s="38">
        <v>3.5</v>
      </c>
      <c r="D36" s="38">
        <v>3.5</v>
      </c>
      <c r="E36" s="38">
        <v>3.58</v>
      </c>
      <c r="F36" s="38">
        <v>3.5</v>
      </c>
      <c r="G36" s="38">
        <v>4</v>
      </c>
      <c r="H36" s="38">
        <v>4</v>
      </c>
      <c r="I36" s="38">
        <v>2.83</v>
      </c>
      <c r="J36" s="38">
        <v>3.5</v>
      </c>
      <c r="K36" s="38">
        <v>4.33</v>
      </c>
      <c r="L36" s="38">
        <v>4.5</v>
      </c>
      <c r="M36" s="38">
        <v>4.67</v>
      </c>
    </row>
    <row r="37" spans="1:13" ht="12.75" customHeight="1">
      <c r="A37" s="37">
        <v>31778</v>
      </c>
      <c r="B37" s="38">
        <v>0.5</v>
      </c>
      <c r="C37" s="38">
        <v>3.37</v>
      </c>
      <c r="D37" s="38">
        <v>3.29</v>
      </c>
      <c r="E37" s="38">
        <v>3.29</v>
      </c>
      <c r="F37" s="38">
        <v>3.5</v>
      </c>
      <c r="G37" s="38">
        <v>4</v>
      </c>
      <c r="H37" s="38">
        <v>4</v>
      </c>
      <c r="I37" s="38">
        <v>2.83</v>
      </c>
      <c r="J37" s="38">
        <v>3.5</v>
      </c>
      <c r="K37" s="38">
        <v>4.12</v>
      </c>
      <c r="L37" s="38">
        <v>4.37</v>
      </c>
      <c r="M37" s="38">
        <v>4.5</v>
      </c>
    </row>
    <row r="38" spans="1:13" ht="12.75" customHeight="1">
      <c r="A38" s="37">
        <v>31868</v>
      </c>
      <c r="B38" s="38">
        <v>0.5</v>
      </c>
      <c r="C38" s="38">
        <v>3.04</v>
      </c>
      <c r="D38" s="38">
        <v>3.04</v>
      </c>
      <c r="E38" s="38">
        <v>3.25</v>
      </c>
      <c r="F38" s="38">
        <v>3.25</v>
      </c>
      <c r="G38" s="38">
        <v>3.75</v>
      </c>
      <c r="H38" s="38">
        <v>3.75</v>
      </c>
      <c r="I38" s="38">
        <v>2.58</v>
      </c>
      <c r="J38" s="38">
        <v>3.25</v>
      </c>
      <c r="K38" s="38">
        <v>4</v>
      </c>
      <c r="L38" s="38">
        <v>4.12</v>
      </c>
      <c r="M38" s="38">
        <v>4.37</v>
      </c>
    </row>
    <row r="39" spans="1:13" ht="12.75" customHeight="1">
      <c r="A39" s="37">
        <v>31959</v>
      </c>
      <c r="B39" s="38">
        <v>0.5</v>
      </c>
      <c r="C39" s="38">
        <v>3.04</v>
      </c>
      <c r="D39" s="38">
        <v>3.08</v>
      </c>
      <c r="E39" s="38">
        <v>3.25</v>
      </c>
      <c r="F39" s="38">
        <v>3.25</v>
      </c>
      <c r="G39" s="38">
        <v>3.75</v>
      </c>
      <c r="H39" s="38">
        <v>3.75</v>
      </c>
      <c r="I39" s="38">
        <v>2.58</v>
      </c>
      <c r="J39" s="38">
        <v>3.25</v>
      </c>
      <c r="K39" s="38">
        <v>4</v>
      </c>
      <c r="L39" s="38">
        <v>4.12</v>
      </c>
      <c r="M39" s="38">
        <v>4.25</v>
      </c>
    </row>
    <row r="40" spans="1:13" ht="12.75" customHeight="1">
      <c r="A40" s="37">
        <v>32051</v>
      </c>
      <c r="B40" s="38">
        <v>0.5</v>
      </c>
      <c r="C40" s="38">
        <v>3.29</v>
      </c>
      <c r="D40" s="38">
        <v>3.37</v>
      </c>
      <c r="E40" s="38">
        <v>3.42</v>
      </c>
      <c r="F40" s="38">
        <v>3.25</v>
      </c>
      <c r="G40" s="38">
        <v>3.75</v>
      </c>
      <c r="H40" s="38">
        <v>3.75</v>
      </c>
      <c r="I40" s="38">
        <v>2.58</v>
      </c>
      <c r="J40" s="38">
        <v>3.25</v>
      </c>
      <c r="K40" s="38">
        <v>4.06</v>
      </c>
      <c r="L40" s="38">
        <v>4.37</v>
      </c>
      <c r="M40" s="38">
        <v>4.5</v>
      </c>
    </row>
    <row r="41" spans="1:13" ht="12.75" customHeight="1">
      <c r="A41" s="37">
        <v>32143</v>
      </c>
      <c r="B41" s="38">
        <v>0.5</v>
      </c>
      <c r="C41" s="38">
        <v>2.25</v>
      </c>
      <c r="D41" s="38">
        <v>2.5</v>
      </c>
      <c r="E41" s="38">
        <v>2.75</v>
      </c>
      <c r="F41" s="38">
        <v>3.33</v>
      </c>
      <c r="G41" s="38">
        <v>3.83</v>
      </c>
      <c r="H41" s="38">
        <v>3.83</v>
      </c>
      <c r="I41" s="38">
        <v>2.58</v>
      </c>
      <c r="J41" s="38">
        <v>3.33</v>
      </c>
      <c r="K41" s="38">
        <v>4</v>
      </c>
      <c r="L41" s="38">
        <v>4.08</v>
      </c>
      <c r="M41" s="38">
        <v>4.33</v>
      </c>
    </row>
    <row r="42" spans="1:13" ht="12.75" customHeight="1">
      <c r="A42" s="37">
        <v>32234</v>
      </c>
      <c r="B42" s="38">
        <v>0.5</v>
      </c>
      <c r="C42" s="38">
        <v>1.41</v>
      </c>
      <c r="D42" s="38">
        <v>1.91</v>
      </c>
      <c r="E42" s="38">
        <v>2.25</v>
      </c>
      <c r="F42" s="38">
        <v>3.25</v>
      </c>
      <c r="G42" s="38">
        <v>3.75</v>
      </c>
      <c r="H42" s="38">
        <v>3.75</v>
      </c>
      <c r="I42" s="38">
        <v>2.58</v>
      </c>
      <c r="J42" s="38">
        <v>3.25</v>
      </c>
      <c r="K42" s="38">
        <v>3.58</v>
      </c>
      <c r="L42" s="38">
        <v>3.66</v>
      </c>
      <c r="M42" s="38">
        <v>3.91</v>
      </c>
    </row>
    <row r="43" spans="1:13" ht="12.75" customHeight="1">
      <c r="A43" s="37">
        <v>32325</v>
      </c>
      <c r="B43" s="38">
        <v>0.5</v>
      </c>
      <c r="C43" s="38">
        <v>2.5</v>
      </c>
      <c r="D43" s="38">
        <v>2.54</v>
      </c>
      <c r="E43" s="38">
        <v>2.75</v>
      </c>
      <c r="F43" s="38">
        <v>3</v>
      </c>
      <c r="G43" s="38">
        <v>3.5</v>
      </c>
      <c r="H43" s="38">
        <v>3.5</v>
      </c>
      <c r="I43" s="38">
        <v>2.33</v>
      </c>
      <c r="J43" s="38">
        <v>3</v>
      </c>
      <c r="K43" s="38">
        <v>3.27</v>
      </c>
      <c r="L43" s="38">
        <v>3.58</v>
      </c>
      <c r="M43" s="38">
        <v>3.83</v>
      </c>
    </row>
    <row r="44" spans="1:13" ht="12.75" customHeight="1">
      <c r="A44" s="37">
        <v>32417</v>
      </c>
      <c r="B44" s="38">
        <v>0.5</v>
      </c>
      <c r="C44" s="38">
        <v>2.83</v>
      </c>
      <c r="D44" s="38">
        <v>3.08</v>
      </c>
      <c r="E44" s="38">
        <v>3.33</v>
      </c>
      <c r="F44" s="38">
        <v>3</v>
      </c>
      <c r="G44" s="38">
        <v>3.5</v>
      </c>
      <c r="H44" s="38">
        <v>3.5</v>
      </c>
      <c r="I44" s="38">
        <v>2.33</v>
      </c>
      <c r="J44" s="38">
        <v>3</v>
      </c>
      <c r="K44" s="38">
        <v>3.66</v>
      </c>
      <c r="L44" s="38">
        <v>3.91</v>
      </c>
      <c r="M44" s="38">
        <v>4.16</v>
      </c>
    </row>
    <row r="45" spans="1:13" ht="12.75" customHeight="1">
      <c r="A45" s="37">
        <v>32509</v>
      </c>
      <c r="B45" s="38">
        <v>0.5</v>
      </c>
      <c r="C45" s="38">
        <v>4</v>
      </c>
      <c r="D45" s="38">
        <v>4.08</v>
      </c>
      <c r="E45" s="38">
        <v>4.08</v>
      </c>
      <c r="F45" s="38">
        <v>3</v>
      </c>
      <c r="G45" s="38">
        <v>3.5</v>
      </c>
      <c r="H45" s="38">
        <v>3.5</v>
      </c>
      <c r="I45" s="38">
        <v>2.33</v>
      </c>
      <c r="J45" s="38">
        <v>3.33</v>
      </c>
      <c r="K45" s="38">
        <v>4.37</v>
      </c>
      <c r="L45" s="38">
        <v>4.56</v>
      </c>
      <c r="M45" s="38">
        <v>4.75</v>
      </c>
    </row>
    <row r="46" spans="1:13" ht="12.75" customHeight="1">
      <c r="A46" s="37">
        <v>32599</v>
      </c>
      <c r="B46" s="38">
        <v>0.5</v>
      </c>
      <c r="C46" s="38">
        <v>5</v>
      </c>
      <c r="D46" s="38">
        <v>5.25</v>
      </c>
      <c r="E46" s="38">
        <v>5.25</v>
      </c>
      <c r="F46" s="38">
        <v>3</v>
      </c>
      <c r="G46" s="38">
        <v>3.5</v>
      </c>
      <c r="H46" s="38">
        <v>3.5</v>
      </c>
      <c r="I46" s="38">
        <v>2.33</v>
      </c>
      <c r="J46" s="38">
        <v>3</v>
      </c>
      <c r="K46" s="38">
        <v>5</v>
      </c>
      <c r="L46" s="38">
        <v>5</v>
      </c>
      <c r="M46" s="38">
        <v>5</v>
      </c>
    </row>
    <row r="47" spans="1:13" ht="12.75" customHeight="1">
      <c r="A47" s="37">
        <v>32690</v>
      </c>
      <c r="B47" s="38">
        <v>0.5</v>
      </c>
      <c r="C47" s="38">
        <v>6.33</v>
      </c>
      <c r="D47" s="38">
        <v>6.08</v>
      </c>
      <c r="E47" s="38">
        <v>6.08</v>
      </c>
      <c r="F47" s="38">
        <v>3.25</v>
      </c>
      <c r="G47" s="38">
        <v>3.75</v>
      </c>
      <c r="H47" s="38">
        <v>3.75</v>
      </c>
      <c r="I47" s="38">
        <v>2.5</v>
      </c>
      <c r="J47" s="38">
        <v>3.16</v>
      </c>
      <c r="K47" s="38">
        <v>5.25</v>
      </c>
      <c r="L47" s="38">
        <v>5.25</v>
      </c>
      <c r="M47" s="38">
        <v>5.25</v>
      </c>
    </row>
    <row r="48" spans="1:13" ht="12.75" customHeight="1">
      <c r="A48" s="37">
        <v>32782</v>
      </c>
      <c r="B48" s="38">
        <v>0.5</v>
      </c>
      <c r="C48" s="38">
        <v>7</v>
      </c>
      <c r="D48" s="38">
        <v>7</v>
      </c>
      <c r="E48" s="38">
        <v>6.75</v>
      </c>
      <c r="F48" s="38">
        <v>3.58</v>
      </c>
      <c r="G48" s="38">
        <v>4.08</v>
      </c>
      <c r="H48" s="38">
        <v>4.08</v>
      </c>
      <c r="I48" s="38">
        <v>2.5</v>
      </c>
      <c r="J48" s="38">
        <v>3.33</v>
      </c>
      <c r="K48" s="38">
        <v>5.75</v>
      </c>
      <c r="L48" s="38">
        <v>5.56</v>
      </c>
      <c r="M48" s="38">
        <v>5.43</v>
      </c>
    </row>
    <row r="49" spans="1:13" ht="12.75" customHeight="1">
      <c r="A49" s="37">
        <v>32874</v>
      </c>
      <c r="B49" s="38">
        <v>0.5</v>
      </c>
      <c r="C49" s="38">
        <v>7.92</v>
      </c>
      <c r="D49" s="38">
        <v>7.75</v>
      </c>
      <c r="E49" s="38">
        <v>7.59</v>
      </c>
      <c r="F49" s="38">
        <v>3.58</v>
      </c>
      <c r="G49" s="38">
        <v>4.08</v>
      </c>
      <c r="H49" s="38">
        <v>4.08</v>
      </c>
      <c r="I49" s="38">
        <v>3</v>
      </c>
      <c r="J49" s="38">
        <v>2.91</v>
      </c>
      <c r="K49" s="38">
        <v>6.12</v>
      </c>
      <c r="L49" s="38">
        <v>5.71</v>
      </c>
      <c r="M49" s="38">
        <v>5.66</v>
      </c>
    </row>
    <row r="50" spans="1:13" ht="12.75" customHeight="1">
      <c r="A50" s="37">
        <v>32964</v>
      </c>
      <c r="B50" s="38">
        <v>0.5</v>
      </c>
      <c r="C50" s="38">
        <v>8</v>
      </c>
      <c r="D50" s="38">
        <v>7.92</v>
      </c>
      <c r="E50" s="38">
        <v>7.84</v>
      </c>
      <c r="F50" s="38">
        <v>3.91</v>
      </c>
      <c r="G50" s="38">
        <v>4.41</v>
      </c>
      <c r="H50" s="38">
        <v>4.41</v>
      </c>
      <c r="I50" s="38">
        <v>3.33</v>
      </c>
      <c r="J50" s="38">
        <v>3.08</v>
      </c>
      <c r="K50" s="38">
        <v>6.71</v>
      </c>
      <c r="L50" s="38">
        <v>6.25</v>
      </c>
      <c r="M50" s="38">
        <v>6.25</v>
      </c>
    </row>
    <row r="51" spans="1:13" ht="12.75" customHeight="1">
      <c r="A51" s="37">
        <v>33055</v>
      </c>
      <c r="B51" s="38">
        <v>0.5</v>
      </c>
      <c r="C51" s="38">
        <v>7.67</v>
      </c>
      <c r="D51" s="38">
        <v>7.59</v>
      </c>
      <c r="E51" s="38">
        <v>7.37</v>
      </c>
      <c r="F51" s="38">
        <v>4.25</v>
      </c>
      <c r="G51" s="38">
        <v>4.75</v>
      </c>
      <c r="H51" s="38">
        <v>4.75</v>
      </c>
      <c r="I51" s="38">
        <v>3.5</v>
      </c>
      <c r="J51" s="38">
        <v>3.41</v>
      </c>
      <c r="K51" s="38">
        <v>6.87</v>
      </c>
      <c r="L51" s="38">
        <v>6.33</v>
      </c>
      <c r="M51" s="38">
        <v>6.33</v>
      </c>
    </row>
    <row r="52" spans="1:13" ht="12.75" customHeight="1">
      <c r="A52" s="37">
        <v>33147</v>
      </c>
      <c r="B52" s="38">
        <v>0.5</v>
      </c>
      <c r="C52" s="38">
        <v>7.34</v>
      </c>
      <c r="D52" s="38">
        <v>7.34</v>
      </c>
      <c r="E52" s="38">
        <v>7.41</v>
      </c>
      <c r="F52" s="38">
        <v>4.25</v>
      </c>
      <c r="G52" s="38">
        <v>4.75</v>
      </c>
      <c r="H52" s="38">
        <v>4.75</v>
      </c>
      <c r="I52" s="38">
        <v>3.5</v>
      </c>
      <c r="J52" s="38">
        <v>3.41</v>
      </c>
      <c r="K52" s="38">
        <v>6.91</v>
      </c>
      <c r="L52" s="38">
        <v>6.33</v>
      </c>
      <c r="M52" s="38">
        <v>6.33</v>
      </c>
    </row>
    <row r="53" spans="1:13" ht="12.75" customHeight="1">
      <c r="A53" s="37">
        <v>33239</v>
      </c>
      <c r="B53" s="38">
        <v>0.5</v>
      </c>
      <c r="C53" s="38">
        <v>7.66</v>
      </c>
      <c r="D53" s="38">
        <v>7.5</v>
      </c>
      <c r="E53" s="38">
        <v>7.33</v>
      </c>
      <c r="F53" s="38">
        <v>4.5</v>
      </c>
      <c r="G53" s="38">
        <v>5</v>
      </c>
      <c r="H53" s="38">
        <v>5</v>
      </c>
      <c r="I53" s="38">
        <v>3.5</v>
      </c>
      <c r="J53" s="38">
        <v>3.41</v>
      </c>
      <c r="K53" s="38">
        <v>6.95</v>
      </c>
      <c r="L53" s="38">
        <v>6.41</v>
      </c>
      <c r="M53" s="38">
        <v>6.41</v>
      </c>
    </row>
    <row r="54" spans="1:13" ht="12.75" customHeight="1">
      <c r="A54" s="37">
        <v>33329</v>
      </c>
      <c r="B54" s="38">
        <v>0.5</v>
      </c>
      <c r="C54" s="38">
        <v>7.33</v>
      </c>
      <c r="D54" s="38">
        <v>7.16</v>
      </c>
      <c r="E54" s="38">
        <v>6.83</v>
      </c>
      <c r="F54" s="38">
        <v>4.66</v>
      </c>
      <c r="G54" s="38">
        <v>5.16</v>
      </c>
      <c r="H54" s="38">
        <v>5.16</v>
      </c>
      <c r="I54" s="38">
        <v>3.66</v>
      </c>
      <c r="J54" s="38">
        <v>3.41</v>
      </c>
      <c r="K54" s="38">
        <v>6.33</v>
      </c>
      <c r="L54" s="38">
        <v>6.25</v>
      </c>
      <c r="M54" s="38">
        <v>6.16</v>
      </c>
    </row>
    <row r="55" spans="1:13" ht="12.75" customHeight="1">
      <c r="A55" s="37">
        <v>33420</v>
      </c>
      <c r="B55" s="38">
        <v>0.5</v>
      </c>
      <c r="C55" s="38">
        <v>7</v>
      </c>
      <c r="D55" s="38">
        <v>7</v>
      </c>
      <c r="E55" s="38">
        <v>6.75</v>
      </c>
      <c r="F55" s="38">
        <v>4.66</v>
      </c>
      <c r="G55" s="38">
        <v>5.16</v>
      </c>
      <c r="H55" s="38">
        <v>5.16</v>
      </c>
      <c r="I55" s="38">
        <v>3.66</v>
      </c>
      <c r="J55" s="38">
        <v>3.41</v>
      </c>
      <c r="K55" s="38">
        <v>6.25</v>
      </c>
      <c r="L55" s="38">
        <v>6.25</v>
      </c>
      <c r="M55" s="38">
        <v>6.08</v>
      </c>
    </row>
    <row r="56" spans="1:13" ht="12.75" customHeight="1">
      <c r="A56" s="37">
        <v>33512</v>
      </c>
      <c r="B56" s="38">
        <v>0.5</v>
      </c>
      <c r="C56" s="38">
        <v>7.08</v>
      </c>
      <c r="D56" s="38">
        <v>7</v>
      </c>
      <c r="E56" s="38">
        <v>6.91</v>
      </c>
      <c r="F56" s="38">
        <v>4.66</v>
      </c>
      <c r="G56" s="38">
        <v>5.16</v>
      </c>
      <c r="H56" s="38">
        <v>5.16</v>
      </c>
      <c r="I56" s="38">
        <v>3.66</v>
      </c>
      <c r="J56" s="38">
        <v>3.41</v>
      </c>
      <c r="K56" s="38">
        <v>6.5</v>
      </c>
      <c r="L56" s="38">
        <v>6.41</v>
      </c>
      <c r="M56" s="38">
        <v>6.25</v>
      </c>
    </row>
    <row r="57" spans="1:13" ht="12.75" customHeight="1">
      <c r="A57" s="37">
        <v>33604</v>
      </c>
      <c r="B57" s="38">
        <v>0.5</v>
      </c>
      <c r="C57" s="38">
        <v>7.25</v>
      </c>
      <c r="D57" s="38">
        <v>7.25</v>
      </c>
      <c r="E57" s="38">
        <v>7</v>
      </c>
      <c r="F57" s="38">
        <v>4.66</v>
      </c>
      <c r="G57" s="38">
        <v>5.16</v>
      </c>
      <c r="H57" s="38">
        <v>5.16</v>
      </c>
      <c r="I57" s="38">
        <v>3.66</v>
      </c>
      <c r="J57" s="38">
        <v>3.41</v>
      </c>
      <c r="K57" s="38">
        <v>6.62</v>
      </c>
      <c r="L57" s="38">
        <v>6.45</v>
      </c>
      <c r="M57" s="38">
        <v>6.33</v>
      </c>
    </row>
    <row r="58" spans="1:13" ht="12.75" customHeight="1">
      <c r="A58" s="37">
        <v>33695</v>
      </c>
      <c r="B58" s="38">
        <v>0.5</v>
      </c>
      <c r="C58" s="38">
        <v>7.75</v>
      </c>
      <c r="D58" s="38">
        <v>7.67</v>
      </c>
      <c r="E58" s="38">
        <v>7.25</v>
      </c>
      <c r="F58" s="38">
        <v>4.66</v>
      </c>
      <c r="G58" s="38">
        <v>5.16</v>
      </c>
      <c r="H58" s="38">
        <v>5.16</v>
      </c>
      <c r="I58" s="38">
        <v>3.66</v>
      </c>
      <c r="J58" s="38">
        <v>3.41</v>
      </c>
      <c r="K58" s="38">
        <v>6.37</v>
      </c>
      <c r="L58" s="38">
        <v>6.12</v>
      </c>
      <c r="M58" s="38">
        <v>6.08</v>
      </c>
    </row>
    <row r="59" spans="1:13" ht="12.75" customHeight="1">
      <c r="A59" s="37">
        <v>33786</v>
      </c>
      <c r="B59" s="38">
        <v>0.5</v>
      </c>
      <c r="C59" s="38">
        <v>8.19</v>
      </c>
      <c r="D59" s="38">
        <v>8.07</v>
      </c>
      <c r="E59" s="38">
        <v>7.82</v>
      </c>
      <c r="F59" s="38">
        <v>4.66</v>
      </c>
      <c r="G59" s="38">
        <v>5.16</v>
      </c>
      <c r="H59" s="38">
        <v>5.16</v>
      </c>
      <c r="I59" s="38">
        <v>3.66</v>
      </c>
      <c r="J59" s="38">
        <v>3.56</v>
      </c>
      <c r="K59" s="38">
        <v>6.94</v>
      </c>
      <c r="L59" s="38">
        <v>6.65</v>
      </c>
      <c r="M59" s="38">
        <v>6.5</v>
      </c>
    </row>
    <row r="60" spans="1:13" ht="12.75" customHeight="1">
      <c r="A60" s="37">
        <v>33878</v>
      </c>
      <c r="B60" s="38">
        <v>0.5</v>
      </c>
      <c r="C60" s="38">
        <v>6</v>
      </c>
      <c r="D60" s="38">
        <v>5.94</v>
      </c>
      <c r="E60" s="38">
        <v>5.78</v>
      </c>
      <c r="F60" s="38">
        <v>4.66</v>
      </c>
      <c r="G60" s="38">
        <v>5.16</v>
      </c>
      <c r="H60" s="38">
        <v>5.16</v>
      </c>
      <c r="I60" s="38">
        <v>3.66</v>
      </c>
      <c r="J60" s="38">
        <v>3.56</v>
      </c>
      <c r="K60" s="38">
        <v>6.12</v>
      </c>
      <c r="L60" s="38">
        <v>5.94</v>
      </c>
      <c r="M60" s="38">
        <v>5.87</v>
      </c>
    </row>
    <row r="61" spans="1:13" ht="12.75" customHeight="1">
      <c r="A61" s="37">
        <v>33970</v>
      </c>
      <c r="B61" s="38">
        <v>0.5</v>
      </c>
      <c r="C61" s="38">
        <v>5.13</v>
      </c>
      <c r="D61" s="38">
        <v>4.91</v>
      </c>
      <c r="E61" s="38">
        <v>4.63</v>
      </c>
      <c r="F61" s="38">
        <v>4.67</v>
      </c>
      <c r="G61" s="38">
        <v>5.17</v>
      </c>
      <c r="H61" s="38">
        <v>5.17</v>
      </c>
      <c r="I61" s="38">
        <v>3.67</v>
      </c>
      <c r="J61" s="38">
        <v>3.56</v>
      </c>
      <c r="K61" s="38">
        <v>5.19</v>
      </c>
      <c r="L61" s="38">
        <v>5.38</v>
      </c>
      <c r="M61" s="38">
        <v>5.44</v>
      </c>
    </row>
    <row r="62" spans="1:13" ht="12.75" customHeight="1">
      <c r="A62" s="37">
        <v>34060</v>
      </c>
      <c r="B62" s="38">
        <v>0.5</v>
      </c>
      <c r="C62" s="38">
        <v>4.2</v>
      </c>
      <c r="D62" s="38">
        <v>3.95</v>
      </c>
      <c r="E62" s="38">
        <v>3.53</v>
      </c>
      <c r="F62" s="38">
        <v>4.33</v>
      </c>
      <c r="G62" s="38">
        <v>4.83</v>
      </c>
      <c r="H62" s="38">
        <v>4.83</v>
      </c>
      <c r="I62" s="38">
        <v>3.5</v>
      </c>
      <c r="J62" s="38">
        <v>3.35</v>
      </c>
      <c r="K62" s="38">
        <v>4.5</v>
      </c>
      <c r="L62" s="38">
        <v>4.75</v>
      </c>
      <c r="M62" s="38">
        <v>4.85</v>
      </c>
    </row>
    <row r="63" spans="1:13" ht="12.75" customHeight="1">
      <c r="A63" s="37">
        <v>34151</v>
      </c>
      <c r="B63" s="38">
        <v>0.5</v>
      </c>
      <c r="C63" s="38">
        <v>4.03</v>
      </c>
      <c r="D63" s="38">
        <v>3.95</v>
      </c>
      <c r="E63" s="38">
        <v>3.75</v>
      </c>
      <c r="F63" s="38">
        <v>4</v>
      </c>
      <c r="G63" s="38">
        <v>4.5</v>
      </c>
      <c r="H63" s="38">
        <v>4.5</v>
      </c>
      <c r="I63" s="38">
        <v>3.25</v>
      </c>
      <c r="J63" s="38">
        <v>3.15</v>
      </c>
      <c r="K63" s="38">
        <v>4.2</v>
      </c>
      <c r="L63" s="38">
        <v>4.5</v>
      </c>
      <c r="M63" s="38">
        <v>4.55</v>
      </c>
    </row>
    <row r="64" spans="1:13" ht="12.75" customHeight="1">
      <c r="A64" s="37">
        <v>34243</v>
      </c>
      <c r="B64" s="38">
        <v>0.5</v>
      </c>
      <c r="C64" s="38">
        <v>3.78</v>
      </c>
      <c r="D64" s="38">
        <v>3.75</v>
      </c>
      <c r="E64" s="38">
        <v>3.53</v>
      </c>
      <c r="F64" s="38">
        <v>3.67</v>
      </c>
      <c r="G64" s="38">
        <v>4.08</v>
      </c>
      <c r="H64" s="38">
        <v>4</v>
      </c>
      <c r="I64" s="38">
        <v>2.92</v>
      </c>
      <c r="J64" s="38">
        <v>2.8</v>
      </c>
      <c r="K64" s="38">
        <v>4.03</v>
      </c>
      <c r="L64" s="38">
        <v>4.2</v>
      </c>
      <c r="M64" s="38">
        <v>4.3</v>
      </c>
    </row>
    <row r="65" spans="1:13" ht="12.75" customHeight="1">
      <c r="A65" s="37">
        <v>34335</v>
      </c>
      <c r="B65" s="38">
        <v>0.5</v>
      </c>
      <c r="C65" s="38">
        <v>3.25</v>
      </c>
      <c r="D65" s="38">
        <v>3.05</v>
      </c>
      <c r="E65" s="38">
        <v>3</v>
      </c>
      <c r="F65" s="38">
        <v>3.46</v>
      </c>
      <c r="G65" s="38">
        <v>3.92</v>
      </c>
      <c r="H65" s="38">
        <v>3.79</v>
      </c>
      <c r="I65" s="38">
        <v>2.67</v>
      </c>
      <c r="J65" s="38">
        <v>2.25</v>
      </c>
      <c r="K65" s="38">
        <v>3.7</v>
      </c>
      <c r="L65" s="38">
        <v>3.9</v>
      </c>
      <c r="M65" s="38">
        <v>4.08</v>
      </c>
    </row>
    <row r="66" spans="1:13" ht="12.75" customHeight="1">
      <c r="A66" s="37">
        <v>34425</v>
      </c>
      <c r="B66" s="38">
        <v>0.5</v>
      </c>
      <c r="C66" s="38">
        <v>3.25</v>
      </c>
      <c r="D66" s="38">
        <v>3.18</v>
      </c>
      <c r="E66" s="38">
        <v>3.03</v>
      </c>
      <c r="F66" s="38">
        <v>3.29</v>
      </c>
      <c r="G66" s="38">
        <v>3.75</v>
      </c>
      <c r="H66" s="38">
        <v>3.63</v>
      </c>
      <c r="I66" s="38">
        <v>2.5</v>
      </c>
      <c r="J66" s="38">
        <v>2.25</v>
      </c>
      <c r="K66" s="38">
        <v>3.85</v>
      </c>
      <c r="L66" s="38">
        <v>4.08</v>
      </c>
      <c r="M66" s="38">
        <v>4.23</v>
      </c>
    </row>
    <row r="67" spans="1:13" ht="12.75" customHeight="1">
      <c r="A67" s="37">
        <v>34516</v>
      </c>
      <c r="B67" s="38">
        <v>0.5</v>
      </c>
      <c r="C67" s="38">
        <v>3.3</v>
      </c>
      <c r="D67" s="38">
        <v>3.48</v>
      </c>
      <c r="E67" s="38">
        <v>3.73</v>
      </c>
      <c r="F67" s="38">
        <v>3.29</v>
      </c>
      <c r="G67" s="38">
        <v>3.75</v>
      </c>
      <c r="H67" s="38">
        <v>3.63</v>
      </c>
      <c r="I67" s="38">
        <v>2.5</v>
      </c>
      <c r="J67" s="38">
        <v>2.25</v>
      </c>
      <c r="K67" s="38">
        <v>4.33</v>
      </c>
      <c r="L67" s="38">
        <v>4.5</v>
      </c>
      <c r="M67" s="38">
        <v>4.65</v>
      </c>
    </row>
    <row r="68" spans="1:13" ht="12.75" customHeight="1">
      <c r="A68" s="37">
        <v>34608</v>
      </c>
      <c r="B68" s="38">
        <v>0.5</v>
      </c>
      <c r="C68" s="38">
        <v>3.1</v>
      </c>
      <c r="D68" s="38">
        <v>3.35</v>
      </c>
      <c r="E68" s="38">
        <v>3.68</v>
      </c>
      <c r="F68" s="38">
        <v>3.29</v>
      </c>
      <c r="G68" s="38">
        <v>3.75</v>
      </c>
      <c r="H68" s="38">
        <v>3.63</v>
      </c>
      <c r="I68" s="38">
        <v>2.67</v>
      </c>
      <c r="J68" s="38">
        <v>2.25</v>
      </c>
      <c r="K68" s="38">
        <v>4.5</v>
      </c>
      <c r="L68" s="38">
        <v>4.73</v>
      </c>
      <c r="M68" s="38">
        <v>4.8</v>
      </c>
    </row>
    <row r="69" spans="1:13" ht="12.75" customHeight="1">
      <c r="A69" s="37">
        <v>34700</v>
      </c>
      <c r="B69" s="38">
        <v>0.85</v>
      </c>
      <c r="C69" s="38">
        <v>3.25</v>
      </c>
      <c r="D69" s="38">
        <v>3.53</v>
      </c>
      <c r="E69" s="38">
        <v>3.78</v>
      </c>
      <c r="F69" s="38">
        <v>3.29</v>
      </c>
      <c r="G69" s="38">
        <v>3.75</v>
      </c>
      <c r="H69" s="38">
        <v>3.63</v>
      </c>
      <c r="I69" s="38">
        <v>2.67</v>
      </c>
      <c r="J69" s="38">
        <v>2.25</v>
      </c>
      <c r="K69" s="38">
        <v>4.45</v>
      </c>
      <c r="L69" s="38">
        <v>4.75</v>
      </c>
      <c r="M69" s="38">
        <v>4.9</v>
      </c>
    </row>
    <row r="70" spans="1:13" ht="12.75" customHeight="1">
      <c r="A70" s="37">
        <v>34790</v>
      </c>
      <c r="B70" s="38">
        <v>0.85</v>
      </c>
      <c r="C70" s="38">
        <v>2.53</v>
      </c>
      <c r="D70" s="38">
        <v>2.73</v>
      </c>
      <c r="E70" s="38">
        <v>2.93</v>
      </c>
      <c r="F70" s="38">
        <v>3.21</v>
      </c>
      <c r="G70" s="38">
        <v>3.67</v>
      </c>
      <c r="H70" s="38">
        <v>3.54</v>
      </c>
      <c r="I70" s="38">
        <v>2.5</v>
      </c>
      <c r="J70" s="38">
        <v>2.19</v>
      </c>
      <c r="K70" s="38">
        <v>4.33</v>
      </c>
      <c r="L70" s="38">
        <v>4.58</v>
      </c>
      <c r="M70" s="38">
        <v>4.75</v>
      </c>
    </row>
    <row r="71" spans="1:13" ht="12.75" customHeight="1">
      <c r="A71" s="37">
        <v>34881</v>
      </c>
      <c r="B71" s="38">
        <v>0.8</v>
      </c>
      <c r="C71" s="38">
        <v>2.2</v>
      </c>
      <c r="D71" s="38">
        <v>2.3</v>
      </c>
      <c r="E71" s="38">
        <v>2.4</v>
      </c>
      <c r="F71" s="38">
        <v>2.96</v>
      </c>
      <c r="G71" s="38">
        <v>3.42</v>
      </c>
      <c r="H71" s="38">
        <v>3.21</v>
      </c>
      <c r="I71" s="38">
        <v>2.33</v>
      </c>
      <c r="J71" s="38">
        <v>1.84</v>
      </c>
      <c r="K71" s="38">
        <v>3.8</v>
      </c>
      <c r="L71" s="38">
        <v>4.13</v>
      </c>
      <c r="M71" s="38">
        <v>4.33</v>
      </c>
    </row>
    <row r="72" spans="1:13" ht="12.75" customHeight="1">
      <c r="A72" s="37">
        <v>34973</v>
      </c>
      <c r="B72" s="38">
        <v>0.7</v>
      </c>
      <c r="C72" s="38">
        <v>1.63</v>
      </c>
      <c r="D72" s="38">
        <v>1.63</v>
      </c>
      <c r="E72" s="38">
        <v>1.63</v>
      </c>
      <c r="F72" s="38">
        <v>2.58</v>
      </c>
      <c r="G72" s="38">
        <v>3.04</v>
      </c>
      <c r="H72" s="38">
        <v>2.83</v>
      </c>
      <c r="I72" s="38">
        <v>2.04</v>
      </c>
      <c r="J72" s="38">
        <v>1.59</v>
      </c>
      <c r="K72" s="38">
        <v>3.48</v>
      </c>
      <c r="L72" s="38">
        <v>3.83</v>
      </c>
      <c r="M72" s="38">
        <v>4.2</v>
      </c>
    </row>
    <row r="73" spans="1:13" ht="12.75" customHeight="1">
      <c r="A73" s="37">
        <v>35065</v>
      </c>
      <c r="B73" s="38">
        <v>0.63</v>
      </c>
      <c r="C73" s="38">
        <v>0.95</v>
      </c>
      <c r="D73" s="38">
        <v>0.95</v>
      </c>
      <c r="E73" s="38">
        <v>0.93</v>
      </c>
      <c r="F73" s="38">
        <v>1.96</v>
      </c>
      <c r="G73" s="38">
        <v>2.58</v>
      </c>
      <c r="H73" s="38">
        <v>2.38</v>
      </c>
      <c r="I73" s="38">
        <v>1.42</v>
      </c>
      <c r="J73" s="38">
        <v>1.09</v>
      </c>
      <c r="K73" s="38">
        <v>2.71</v>
      </c>
      <c r="L73" s="38">
        <v>3.3</v>
      </c>
      <c r="M73" s="38">
        <v>3.83</v>
      </c>
    </row>
    <row r="74" spans="1:13" ht="12.75" customHeight="1">
      <c r="A74" s="37">
        <v>35156</v>
      </c>
      <c r="B74" s="38">
        <v>0.58</v>
      </c>
      <c r="C74" s="38">
        <v>0.78</v>
      </c>
      <c r="D74" s="38">
        <v>0.88</v>
      </c>
      <c r="E74" s="38">
        <v>0.95</v>
      </c>
      <c r="F74" s="38">
        <v>1.96</v>
      </c>
      <c r="G74" s="38">
        <v>2.58</v>
      </c>
      <c r="H74" s="38">
        <v>2.38</v>
      </c>
      <c r="I74" s="38">
        <v>0.75</v>
      </c>
      <c r="J74" s="38">
        <v>1.03</v>
      </c>
      <c r="K74" s="38">
        <v>2.81</v>
      </c>
      <c r="L74" s="38">
        <v>3.4</v>
      </c>
      <c r="M74" s="38">
        <v>3.93</v>
      </c>
    </row>
    <row r="75" spans="1:13" ht="12.75" customHeight="1">
      <c r="A75" s="37">
        <v>35247</v>
      </c>
      <c r="B75" s="38">
        <v>0.6</v>
      </c>
      <c r="C75" s="38">
        <v>1.48</v>
      </c>
      <c r="D75" s="38">
        <v>1.55</v>
      </c>
      <c r="E75" s="38">
        <v>1.68</v>
      </c>
      <c r="F75" s="38">
        <v>1.96</v>
      </c>
      <c r="G75" s="38">
        <v>2.58</v>
      </c>
      <c r="H75" s="38">
        <v>2.38</v>
      </c>
      <c r="I75" s="38">
        <v>1.42</v>
      </c>
      <c r="J75" s="38">
        <v>1.06</v>
      </c>
      <c r="K75" s="38">
        <v>3.08</v>
      </c>
      <c r="L75" s="38">
        <v>3.64</v>
      </c>
      <c r="M75" s="38">
        <v>4.03</v>
      </c>
    </row>
    <row r="76" spans="1:13" ht="12.75" customHeight="1">
      <c r="A76" s="37">
        <v>35339</v>
      </c>
      <c r="B76" s="38">
        <v>0.53</v>
      </c>
      <c r="C76" s="38">
        <v>0.58</v>
      </c>
      <c r="D76" s="38">
        <v>0.73</v>
      </c>
      <c r="E76" s="38">
        <v>0.93</v>
      </c>
      <c r="F76" s="38">
        <v>1.88</v>
      </c>
      <c r="G76" s="38">
        <v>2.42</v>
      </c>
      <c r="H76" s="38">
        <v>2.21</v>
      </c>
      <c r="I76" s="38">
        <v>0.64</v>
      </c>
      <c r="J76" s="38">
        <v>0.92</v>
      </c>
      <c r="K76" s="38">
        <v>2.63</v>
      </c>
      <c r="L76" s="38">
        <v>3.23</v>
      </c>
      <c r="M76" s="38">
        <v>3.7</v>
      </c>
    </row>
    <row r="77" spans="1:13" ht="12.75" customHeight="1">
      <c r="A77" s="37">
        <v>35431</v>
      </c>
      <c r="B77" s="38">
        <v>0.58</v>
      </c>
      <c r="C77" s="38">
        <v>1.03</v>
      </c>
      <c r="D77" s="38">
        <v>1.1</v>
      </c>
      <c r="E77" s="38">
        <v>1.16</v>
      </c>
      <c r="F77" s="38">
        <v>1.67</v>
      </c>
      <c r="G77" s="38">
        <v>2.21</v>
      </c>
      <c r="H77" s="38">
        <v>1.96</v>
      </c>
      <c r="I77" s="38">
        <v>1.17</v>
      </c>
      <c r="J77" s="38">
        <v>0.84</v>
      </c>
      <c r="K77" s="38">
        <v>2.58</v>
      </c>
      <c r="L77" s="38">
        <v>3.18</v>
      </c>
      <c r="M77" s="38">
        <v>3.63</v>
      </c>
    </row>
    <row r="78" spans="1:13" ht="12.75" customHeight="1">
      <c r="A78" s="37">
        <v>35521</v>
      </c>
      <c r="B78" s="38">
        <v>0.63</v>
      </c>
      <c r="C78" s="38">
        <v>1.1</v>
      </c>
      <c r="D78" s="38">
        <v>1.13</v>
      </c>
      <c r="E78" s="38">
        <v>1.13</v>
      </c>
      <c r="F78" s="38">
        <v>1.67</v>
      </c>
      <c r="G78" s="38">
        <v>2.21</v>
      </c>
      <c r="H78" s="38">
        <v>1.96</v>
      </c>
      <c r="I78" s="38">
        <v>1.17</v>
      </c>
      <c r="J78" s="38">
        <v>0.91</v>
      </c>
      <c r="K78" s="38">
        <v>2.39</v>
      </c>
      <c r="L78" s="38">
        <v>2.85</v>
      </c>
      <c r="M78" s="38">
        <v>3.31</v>
      </c>
    </row>
    <row r="79" spans="1:13" ht="12.75" customHeight="1">
      <c r="A79" s="37">
        <v>35612</v>
      </c>
      <c r="B79" s="38">
        <v>0.43</v>
      </c>
      <c r="C79" s="38">
        <v>0.65</v>
      </c>
      <c r="D79" s="38">
        <v>0.76</v>
      </c>
      <c r="E79" s="38">
        <v>0.84</v>
      </c>
      <c r="F79" s="38">
        <v>1.42</v>
      </c>
      <c r="G79" s="38">
        <v>1.96</v>
      </c>
      <c r="H79" s="38">
        <v>1.71</v>
      </c>
      <c r="I79" s="38">
        <v>0.92</v>
      </c>
      <c r="J79" s="38">
        <v>0.72</v>
      </c>
      <c r="K79" s="38">
        <v>2.11</v>
      </c>
      <c r="L79" s="38">
        <v>2.64</v>
      </c>
      <c r="M79" s="38">
        <v>3.11</v>
      </c>
    </row>
    <row r="80" spans="1:13" ht="12.75" customHeight="1">
      <c r="A80" s="37">
        <v>35704</v>
      </c>
      <c r="B80" s="38">
        <v>0.4</v>
      </c>
      <c r="C80" s="38">
        <v>0.69</v>
      </c>
      <c r="D80" s="38">
        <v>0.88</v>
      </c>
      <c r="E80" s="38">
        <v>1.05</v>
      </c>
      <c r="F80" s="38">
        <v>1.42</v>
      </c>
      <c r="G80" s="38">
        <v>1.96</v>
      </c>
      <c r="H80" s="38">
        <v>1.71</v>
      </c>
      <c r="I80" s="38">
        <v>0.92</v>
      </c>
      <c r="J80" s="38">
        <v>0.72</v>
      </c>
      <c r="K80" s="38">
        <v>2.08</v>
      </c>
      <c r="L80" s="38">
        <v>2.6</v>
      </c>
      <c r="M80" s="38">
        <v>3.03</v>
      </c>
    </row>
    <row r="81" spans="1:13" ht="12.75" customHeight="1">
      <c r="A81" s="37">
        <v>35796</v>
      </c>
      <c r="B81" s="38">
        <v>0.35</v>
      </c>
      <c r="C81" s="38">
        <v>1.04</v>
      </c>
      <c r="D81" s="38">
        <v>1.16</v>
      </c>
      <c r="E81" s="38">
        <v>1.33</v>
      </c>
      <c r="F81" s="38">
        <v>1.41</v>
      </c>
      <c r="G81" s="38">
        <v>1.96</v>
      </c>
      <c r="H81" s="38">
        <v>1.71</v>
      </c>
      <c r="I81" s="38">
        <v>0.75</v>
      </c>
      <c r="J81" s="38">
        <v>0.72</v>
      </c>
      <c r="K81" s="38">
        <v>2.38</v>
      </c>
      <c r="L81" s="38">
        <v>2.83</v>
      </c>
      <c r="M81" s="38">
        <v>3.13</v>
      </c>
    </row>
    <row r="82" spans="1:13" ht="12.75" customHeight="1">
      <c r="A82" s="37">
        <v>35886</v>
      </c>
      <c r="B82" s="38">
        <v>0.27</v>
      </c>
      <c r="C82" s="38">
        <v>1.04</v>
      </c>
      <c r="D82" s="38">
        <v>1.09</v>
      </c>
      <c r="E82" s="38">
        <v>1.25</v>
      </c>
      <c r="F82" s="38">
        <v>1.25</v>
      </c>
      <c r="G82" s="38">
        <v>1.71</v>
      </c>
      <c r="H82" s="38">
        <v>1.46</v>
      </c>
      <c r="I82" s="38">
        <v>0.6</v>
      </c>
      <c r="J82" s="38">
        <v>0.47</v>
      </c>
      <c r="K82" s="38">
        <v>1.93</v>
      </c>
      <c r="L82" s="38">
        <v>2.43</v>
      </c>
      <c r="M82" s="38">
        <v>2.9</v>
      </c>
    </row>
    <row r="83" spans="1:13" ht="12.75" customHeight="1">
      <c r="A83" s="37">
        <v>35977</v>
      </c>
      <c r="B83" s="38">
        <v>0.27</v>
      </c>
      <c r="C83" s="38">
        <v>1.25</v>
      </c>
      <c r="D83" s="38">
        <v>1.27</v>
      </c>
      <c r="E83" s="38">
        <v>1.34</v>
      </c>
      <c r="F83" s="38">
        <v>1.25</v>
      </c>
      <c r="G83" s="38">
        <v>1.71</v>
      </c>
      <c r="H83" s="38">
        <v>1.46</v>
      </c>
      <c r="I83" s="38">
        <v>0.55</v>
      </c>
      <c r="J83" s="38">
        <v>0.47</v>
      </c>
      <c r="K83" s="38">
        <v>2.23</v>
      </c>
      <c r="L83" s="38">
        <v>2.6</v>
      </c>
      <c r="M83" s="38">
        <v>3</v>
      </c>
    </row>
    <row r="84" spans="1:13" ht="12.75" customHeight="1">
      <c r="A84" s="37">
        <v>36069</v>
      </c>
      <c r="B84" s="38">
        <v>0.31</v>
      </c>
      <c r="C84" s="38">
        <v>0.68</v>
      </c>
      <c r="D84" s="38">
        <v>0.73</v>
      </c>
      <c r="E84" s="38">
        <v>0.81</v>
      </c>
      <c r="F84" s="38">
        <v>1.25</v>
      </c>
      <c r="G84" s="38">
        <v>1.71</v>
      </c>
      <c r="H84" s="38">
        <v>1.46</v>
      </c>
      <c r="I84" s="38">
        <v>0.55</v>
      </c>
      <c r="J84" s="38">
        <v>0.53</v>
      </c>
      <c r="K84" s="38">
        <v>2.23</v>
      </c>
      <c r="L84" s="38">
        <v>2.55</v>
      </c>
      <c r="M84" s="38">
        <v>3</v>
      </c>
    </row>
    <row r="85" spans="1:13" ht="12.75" customHeight="1">
      <c r="A85" s="37">
        <v>36161</v>
      </c>
      <c r="B85" s="38">
        <v>0.35</v>
      </c>
      <c r="C85" s="38">
        <v>0.8</v>
      </c>
      <c r="D85" s="38">
        <v>0.91</v>
      </c>
      <c r="E85" s="38">
        <v>1.01</v>
      </c>
      <c r="F85" s="38">
        <v>1.04</v>
      </c>
      <c r="G85" s="38">
        <v>1.46</v>
      </c>
      <c r="H85" s="38">
        <v>1.21</v>
      </c>
      <c r="I85" s="38">
        <v>0.5</v>
      </c>
      <c r="J85" s="38">
        <v>0.33</v>
      </c>
      <c r="K85" s="38">
        <v>1.88</v>
      </c>
      <c r="L85" s="38">
        <v>2.25</v>
      </c>
      <c r="M85" s="38">
        <v>2.65</v>
      </c>
    </row>
    <row r="86" spans="1:13" ht="12.75" customHeight="1">
      <c r="A86" s="37">
        <v>36251</v>
      </c>
      <c r="B86" s="38">
        <v>0.26</v>
      </c>
      <c r="C86" s="38">
        <v>0.66</v>
      </c>
      <c r="D86" s="38">
        <v>0.68</v>
      </c>
      <c r="E86" s="38">
        <v>0.77</v>
      </c>
      <c r="F86" s="38">
        <v>1</v>
      </c>
      <c r="G86" s="38">
        <v>1.46</v>
      </c>
      <c r="H86" s="38">
        <v>1.21</v>
      </c>
      <c r="I86" s="38">
        <v>0.5</v>
      </c>
      <c r="J86" s="38">
        <v>0.34</v>
      </c>
      <c r="K86" s="38">
        <v>1.83</v>
      </c>
      <c r="L86" s="38">
        <v>2.21</v>
      </c>
      <c r="M86" s="38">
        <v>2.6</v>
      </c>
    </row>
    <row r="87" spans="1:13" ht="12.75" customHeight="1">
      <c r="A87" s="37">
        <v>36342</v>
      </c>
      <c r="B87" s="38">
        <v>0.25</v>
      </c>
      <c r="C87" s="38">
        <v>0.67</v>
      </c>
      <c r="D87" s="38">
        <v>0.83</v>
      </c>
      <c r="E87" s="38">
        <v>0.97</v>
      </c>
      <c r="F87" s="38">
        <v>0.92</v>
      </c>
      <c r="G87" s="38">
        <v>1.42</v>
      </c>
      <c r="H87" s="38">
        <v>1.17</v>
      </c>
      <c r="I87" s="38">
        <v>0.5</v>
      </c>
      <c r="J87" s="38">
        <v>0.34</v>
      </c>
      <c r="K87" s="38">
        <v>1.88</v>
      </c>
      <c r="L87" s="38">
        <v>2.38</v>
      </c>
      <c r="M87" s="38">
        <v>2.83</v>
      </c>
    </row>
    <row r="88" spans="1:13" ht="12.75" customHeight="1">
      <c r="A88" s="37">
        <v>36434</v>
      </c>
      <c r="B88" s="38">
        <v>0.28</v>
      </c>
      <c r="C88" s="38">
        <v>1.17</v>
      </c>
      <c r="D88" s="38">
        <v>1.26</v>
      </c>
      <c r="E88" s="38">
        <v>1.4</v>
      </c>
      <c r="F88" s="38">
        <v>0.92</v>
      </c>
      <c r="G88" s="38">
        <v>1.42</v>
      </c>
      <c r="H88" s="38">
        <v>1.17</v>
      </c>
      <c r="I88" s="38">
        <v>0.5</v>
      </c>
      <c r="J88" s="38">
        <v>0.35</v>
      </c>
      <c r="K88" s="38">
        <v>2.3</v>
      </c>
      <c r="L88" s="38">
        <v>2.73</v>
      </c>
      <c r="M88" s="38">
        <v>3.18</v>
      </c>
    </row>
    <row r="89" spans="1:13" ht="12.75" customHeight="1">
      <c r="A89" s="37">
        <v>36526</v>
      </c>
      <c r="B89" s="38">
        <v>0.24</v>
      </c>
      <c r="C89" s="38">
        <v>1.29</v>
      </c>
      <c r="D89" s="38">
        <v>1.5</v>
      </c>
      <c r="E89" s="38">
        <v>1.76</v>
      </c>
      <c r="F89" s="38">
        <v>0.95</v>
      </c>
      <c r="G89" s="38">
        <v>1.42</v>
      </c>
      <c r="H89" s="38">
        <v>1.17</v>
      </c>
      <c r="I89" s="38">
        <v>0.55</v>
      </c>
      <c r="J89" s="38">
        <v>0.42</v>
      </c>
      <c r="K89" s="38">
        <v>2.63</v>
      </c>
      <c r="L89" s="38">
        <v>2.92</v>
      </c>
      <c r="M89" s="38">
        <v>3.35</v>
      </c>
    </row>
    <row r="90" spans="1:13" ht="12.75" customHeight="1">
      <c r="A90" s="37">
        <v>36617</v>
      </c>
      <c r="B90" s="38">
        <v>0.45</v>
      </c>
      <c r="C90" s="38">
        <v>2.07</v>
      </c>
      <c r="D90" s="38">
        <v>2.31</v>
      </c>
      <c r="E90" s="38">
        <v>2.68</v>
      </c>
      <c r="F90" s="38">
        <v>0.95</v>
      </c>
      <c r="G90" s="38">
        <v>1.42</v>
      </c>
      <c r="H90" s="38">
        <v>1.17</v>
      </c>
      <c r="I90" s="38">
        <v>0.55</v>
      </c>
      <c r="J90" s="38">
        <v>0.52</v>
      </c>
      <c r="K90" s="38">
        <v>2.95</v>
      </c>
      <c r="L90" s="38">
        <v>3.08</v>
      </c>
      <c r="M90" s="38">
        <v>3.48</v>
      </c>
    </row>
    <row r="91" spans="1:13" ht="12.75" customHeight="1">
      <c r="A91" s="37">
        <v>36708</v>
      </c>
      <c r="B91" s="38">
        <v>0.55</v>
      </c>
      <c r="C91" s="38">
        <v>2.5</v>
      </c>
      <c r="D91" s="38">
        <v>2.77</v>
      </c>
      <c r="E91" s="38">
        <v>3.01</v>
      </c>
      <c r="F91" s="38">
        <v>1.25</v>
      </c>
      <c r="G91" s="38">
        <v>1.75</v>
      </c>
      <c r="H91" s="38">
        <v>1.54</v>
      </c>
      <c r="I91" s="38">
        <v>0.65</v>
      </c>
      <c r="J91" s="38">
        <v>0.69</v>
      </c>
      <c r="K91" s="38">
        <v>3.55</v>
      </c>
      <c r="L91" s="38">
        <v>3.52</v>
      </c>
      <c r="M91" s="38">
        <v>3.8</v>
      </c>
    </row>
    <row r="92" spans="1:13" ht="12.75" customHeight="1">
      <c r="A92" s="37">
        <v>36800</v>
      </c>
      <c r="B92" s="38">
        <v>0.6</v>
      </c>
      <c r="C92" s="38">
        <v>2.63</v>
      </c>
      <c r="D92" s="38">
        <v>2.78</v>
      </c>
      <c r="E92" s="38">
        <v>2.87</v>
      </c>
      <c r="F92" s="38">
        <v>1.28</v>
      </c>
      <c r="G92" s="38">
        <v>1.75</v>
      </c>
      <c r="H92" s="38">
        <v>1.54</v>
      </c>
      <c r="I92" s="38">
        <v>0.65</v>
      </c>
      <c r="J92" s="38">
        <v>0.69</v>
      </c>
      <c r="K92" s="38">
        <v>3.53</v>
      </c>
      <c r="L92" s="38">
        <v>3.48</v>
      </c>
      <c r="M92" s="38">
        <v>3.78</v>
      </c>
    </row>
    <row r="93" spans="1:13" ht="12.75" customHeight="1">
      <c r="A93" s="37">
        <v>36892</v>
      </c>
      <c r="B93" s="38">
        <v>0.41</v>
      </c>
      <c r="C93" s="38">
        <v>2.34</v>
      </c>
      <c r="D93" s="38">
        <v>2.37</v>
      </c>
      <c r="E93" s="38">
        <v>2.38</v>
      </c>
      <c r="F93" s="38">
        <v>1.38</v>
      </c>
      <c r="G93" s="38">
        <v>1.75</v>
      </c>
      <c r="H93" s="38">
        <v>1.67</v>
      </c>
      <c r="I93" s="38">
        <v>0.65</v>
      </c>
      <c r="J93" s="38">
        <v>0.59</v>
      </c>
      <c r="K93" s="38">
        <v>3.23</v>
      </c>
      <c r="L93" s="38">
        <v>3.19</v>
      </c>
      <c r="M93" s="38">
        <v>3.51</v>
      </c>
    </row>
    <row r="94" spans="1:13" ht="12.75" customHeight="1">
      <c r="A94" s="37">
        <v>36982</v>
      </c>
      <c r="B94" s="38">
        <v>0.41</v>
      </c>
      <c r="C94" s="38">
        <v>2.29</v>
      </c>
      <c r="D94" s="38">
        <v>2.17</v>
      </c>
      <c r="E94" s="38">
        <v>2.1</v>
      </c>
      <c r="F94" s="38">
        <v>1.38</v>
      </c>
      <c r="G94" s="38">
        <v>1.75</v>
      </c>
      <c r="H94" s="38">
        <v>1.67</v>
      </c>
      <c r="I94" s="38">
        <v>0.65</v>
      </c>
      <c r="J94" s="38">
        <v>0.59</v>
      </c>
      <c r="K94" s="38">
        <v>2.8</v>
      </c>
      <c r="L94" s="38">
        <v>2.88</v>
      </c>
      <c r="M94" s="38">
        <v>3.18</v>
      </c>
    </row>
    <row r="95" spans="1:13" ht="12.75" customHeight="1">
      <c r="A95" s="37">
        <v>37073</v>
      </c>
      <c r="B95" s="38">
        <v>0.41</v>
      </c>
      <c r="C95" s="38">
        <v>2.21</v>
      </c>
      <c r="D95" s="38">
        <v>2.19</v>
      </c>
      <c r="E95" s="38">
        <v>2.14</v>
      </c>
      <c r="F95" s="38">
        <v>1.38</v>
      </c>
      <c r="G95" s="38">
        <v>1.75</v>
      </c>
      <c r="H95" s="38">
        <v>1.67</v>
      </c>
      <c r="I95" s="38">
        <v>0.65</v>
      </c>
      <c r="J95" s="38">
        <v>0.59</v>
      </c>
      <c r="K95" s="38">
        <v>2.78</v>
      </c>
      <c r="L95" s="38">
        <v>2.83</v>
      </c>
      <c r="M95" s="38">
        <v>3.15</v>
      </c>
    </row>
    <row r="96" spans="1:13" ht="12.75" customHeight="1">
      <c r="A96" s="37">
        <v>37165</v>
      </c>
      <c r="B96" s="38">
        <v>0.34</v>
      </c>
      <c r="C96" s="38">
        <v>1.36</v>
      </c>
      <c r="D96" s="38">
        <v>1.36</v>
      </c>
      <c r="E96" s="38">
        <v>1.37</v>
      </c>
      <c r="F96" s="38">
        <v>1.3</v>
      </c>
      <c r="G96" s="38">
        <v>1.75</v>
      </c>
      <c r="H96" s="38">
        <v>1.67</v>
      </c>
      <c r="I96" s="38">
        <v>0.65</v>
      </c>
      <c r="J96" s="38">
        <v>0.41</v>
      </c>
      <c r="K96" s="38">
        <v>2.19</v>
      </c>
      <c r="L96" s="38">
        <v>2.63</v>
      </c>
      <c r="M96" s="38">
        <v>2.6</v>
      </c>
    </row>
    <row r="97" spans="1:13" ht="12.75" customHeight="1">
      <c r="A97" s="37">
        <v>37257</v>
      </c>
      <c r="B97" s="38">
        <v>0.29</v>
      </c>
      <c r="C97" s="38">
        <v>0.97</v>
      </c>
      <c r="D97" s="38">
        <v>0.98</v>
      </c>
      <c r="E97" s="38">
        <v>1.11</v>
      </c>
      <c r="F97" s="38">
        <v>1.3</v>
      </c>
      <c r="G97" s="38">
        <v>1.92</v>
      </c>
      <c r="H97" s="38">
        <v>1.75</v>
      </c>
      <c r="I97" s="38">
        <v>0.65</v>
      </c>
      <c r="J97" s="38">
        <v>0.4</v>
      </c>
      <c r="K97" s="38">
        <v>2.45</v>
      </c>
      <c r="L97" s="38">
        <v>2.69</v>
      </c>
      <c r="M97" s="38">
        <v>2.94</v>
      </c>
    </row>
    <row r="98" spans="1:13" ht="12.75" customHeight="1">
      <c r="A98" s="37">
        <v>37347</v>
      </c>
      <c r="B98" s="38">
        <v>0.29</v>
      </c>
      <c r="C98" s="38">
        <v>0.82</v>
      </c>
      <c r="D98" s="38">
        <v>0.96</v>
      </c>
      <c r="E98" s="38">
        <v>1.28</v>
      </c>
      <c r="F98" s="38">
        <v>1.2</v>
      </c>
      <c r="G98" s="38">
        <v>1.75</v>
      </c>
      <c r="H98" s="38">
        <v>1.63</v>
      </c>
      <c r="I98" s="38">
        <v>0.65</v>
      </c>
      <c r="J98" s="38">
        <v>0.38</v>
      </c>
      <c r="K98" s="38">
        <v>2.67</v>
      </c>
      <c r="L98" s="38">
        <v>2.94</v>
      </c>
      <c r="M98" s="38">
        <v>3.14</v>
      </c>
    </row>
    <row r="99" spans="1:13" ht="12.75" customHeight="1">
      <c r="A99" s="37">
        <v>37438</v>
      </c>
      <c r="B99" s="38">
        <v>0.23</v>
      </c>
      <c r="C99" s="38">
        <v>0.39</v>
      </c>
      <c r="D99" s="38">
        <v>0.5</v>
      </c>
      <c r="E99" s="38">
        <v>0.81</v>
      </c>
      <c r="F99" s="38">
        <v>1.1</v>
      </c>
      <c r="G99" s="38">
        <v>1.75</v>
      </c>
      <c r="H99" s="38">
        <v>1.63</v>
      </c>
      <c r="I99" s="38">
        <v>0.63</v>
      </c>
      <c r="J99" s="38">
        <v>0.36</v>
      </c>
      <c r="K99" s="38">
        <v>2.26</v>
      </c>
      <c r="L99" s="38">
        <v>2.67</v>
      </c>
      <c r="M99" s="38">
        <v>3.01</v>
      </c>
    </row>
    <row r="100" spans="1:13" ht="12.75" customHeight="1">
      <c r="A100" s="37">
        <v>37530</v>
      </c>
      <c r="B100" s="38">
        <v>0.18</v>
      </c>
      <c r="C100" s="38">
        <v>0.21</v>
      </c>
      <c r="D100" s="38">
        <v>0.21</v>
      </c>
      <c r="E100" s="38">
        <v>0.23</v>
      </c>
      <c r="F100" s="38">
        <v>0.9</v>
      </c>
      <c r="G100" s="38">
        <v>1.5</v>
      </c>
      <c r="H100" s="38">
        <v>1.38</v>
      </c>
      <c r="I100" s="38">
        <v>0.53</v>
      </c>
      <c r="J100" s="38">
        <v>0.21</v>
      </c>
      <c r="K100" s="38">
        <v>1.63</v>
      </c>
      <c r="L100" s="38">
        <v>2.09</v>
      </c>
      <c r="M100" s="38">
        <v>2.35</v>
      </c>
    </row>
    <row r="101" spans="1:13" ht="12.75" customHeight="1">
      <c r="A101" s="37">
        <v>37622</v>
      </c>
      <c r="B101" s="38">
        <v>0.16</v>
      </c>
      <c r="C101" s="38">
        <v>0.18</v>
      </c>
      <c r="D101" s="38">
        <v>0.19</v>
      </c>
      <c r="E101" s="38">
        <v>0.22</v>
      </c>
      <c r="F101" s="38">
        <v>0.73</v>
      </c>
      <c r="G101" s="38">
        <v>1.33</v>
      </c>
      <c r="H101" s="38">
        <v>1.21</v>
      </c>
      <c r="I101" s="38">
        <v>0.16</v>
      </c>
      <c r="J101" s="38">
        <v>0.2</v>
      </c>
      <c r="K101" s="38">
        <v>1.24</v>
      </c>
      <c r="L101" s="38">
        <v>1.67</v>
      </c>
      <c r="M101" s="38">
        <v>2.03</v>
      </c>
    </row>
    <row r="102" spans="1:13" ht="12.75" customHeight="1">
      <c r="A102" s="37">
        <v>37712</v>
      </c>
      <c r="B102" s="38">
        <v>0.09</v>
      </c>
      <c r="C102" s="38">
        <v>0.13</v>
      </c>
      <c r="D102" s="38">
        <v>0.14</v>
      </c>
      <c r="E102" s="38">
        <v>0.16</v>
      </c>
      <c r="F102" s="38">
        <v>0.48</v>
      </c>
      <c r="G102" s="38">
        <v>1</v>
      </c>
      <c r="H102" s="38">
        <v>0.83</v>
      </c>
      <c r="I102" s="38">
        <v>0.13</v>
      </c>
      <c r="J102" s="38">
        <v>0.15</v>
      </c>
      <c r="K102" s="38">
        <v>1.04</v>
      </c>
      <c r="L102" s="38">
        <v>1.54</v>
      </c>
      <c r="M102" s="38">
        <v>1.95</v>
      </c>
    </row>
    <row r="103" spans="1:13" ht="12.75" customHeight="1">
      <c r="A103" s="37">
        <v>37803</v>
      </c>
      <c r="B103" s="38">
        <v>0.07</v>
      </c>
      <c r="C103" s="38">
        <v>0.11</v>
      </c>
      <c r="D103" s="38">
        <v>0.12</v>
      </c>
      <c r="E103" s="38">
        <v>2.37</v>
      </c>
      <c r="F103" s="38">
        <v>0.4</v>
      </c>
      <c r="G103" s="38">
        <v>1</v>
      </c>
      <c r="H103" s="38">
        <v>0.83</v>
      </c>
      <c r="I103" s="38">
        <v>0.06</v>
      </c>
      <c r="J103" s="38">
        <v>0.13</v>
      </c>
      <c r="K103" s="38">
        <v>0.92</v>
      </c>
      <c r="L103" s="38">
        <v>1.43</v>
      </c>
      <c r="M103" s="38">
        <v>1.86</v>
      </c>
    </row>
    <row r="104" spans="1:13" ht="12.75" customHeight="1">
      <c r="A104" s="37">
        <v>37895</v>
      </c>
      <c r="B104" s="38">
        <v>0.06</v>
      </c>
      <c r="C104" s="38">
        <v>0.1</v>
      </c>
      <c r="D104" s="38">
        <v>0.63</v>
      </c>
      <c r="E104" s="38">
        <v>0.14</v>
      </c>
      <c r="F104" s="38">
        <v>0.4</v>
      </c>
      <c r="G104" s="38">
        <v>1</v>
      </c>
      <c r="H104" s="38">
        <v>0.83</v>
      </c>
      <c r="I104" s="38">
        <v>0.06</v>
      </c>
      <c r="J104" s="38">
        <v>0.13</v>
      </c>
      <c r="K104" s="38">
        <v>1.23</v>
      </c>
      <c r="L104" s="38">
        <v>1.79</v>
      </c>
      <c r="M104" s="38">
        <v>2.23</v>
      </c>
    </row>
    <row r="105" spans="1:13" ht="12.75" customHeight="1">
      <c r="A105" s="37">
        <v>37987</v>
      </c>
      <c r="B105" s="38">
        <v>0.07</v>
      </c>
      <c r="C105" s="38">
        <v>0.09</v>
      </c>
      <c r="D105" s="38">
        <v>0.1</v>
      </c>
      <c r="E105" s="38">
        <v>0.12</v>
      </c>
      <c r="F105" s="38">
        <v>0.38</v>
      </c>
      <c r="G105" s="38">
        <v>1</v>
      </c>
      <c r="H105" s="38">
        <v>0.83</v>
      </c>
      <c r="I105" s="38">
        <v>0.08</v>
      </c>
      <c r="J105" s="38">
        <v>0.13</v>
      </c>
      <c r="K105" s="38">
        <v>1.26</v>
      </c>
      <c r="L105" s="38">
        <v>1.83</v>
      </c>
      <c r="M105" s="38">
        <v>2.26</v>
      </c>
    </row>
    <row r="106" spans="1:13" ht="12.75" customHeight="1">
      <c r="A106" s="37">
        <v>38078</v>
      </c>
      <c r="B106" s="38">
        <v>0.07</v>
      </c>
      <c r="C106" s="38">
        <v>0.09</v>
      </c>
      <c r="D106" s="38">
        <v>0.1</v>
      </c>
      <c r="E106" s="38">
        <v>0.12</v>
      </c>
      <c r="F106" s="38">
        <v>0.38</v>
      </c>
      <c r="G106" s="38">
        <v>1</v>
      </c>
      <c r="H106" s="38">
        <v>0.83</v>
      </c>
      <c r="I106" s="38">
        <v>0.08</v>
      </c>
      <c r="J106" s="38">
        <v>0.13</v>
      </c>
      <c r="K106" s="38">
        <v>1.08</v>
      </c>
      <c r="L106" s="38">
        <v>1.6</v>
      </c>
      <c r="M106" s="38">
        <v>2.05</v>
      </c>
    </row>
    <row r="107" spans="1:13" ht="12.75" customHeight="1">
      <c r="A107" s="37">
        <v>38169</v>
      </c>
      <c r="B107" s="38">
        <v>0.07</v>
      </c>
      <c r="C107" s="38">
        <v>0.1</v>
      </c>
      <c r="D107" s="38">
        <v>0.1</v>
      </c>
      <c r="E107" s="38">
        <v>0.15</v>
      </c>
      <c r="F107" s="38">
        <v>0.38</v>
      </c>
      <c r="G107" s="38">
        <v>1</v>
      </c>
      <c r="H107" s="38">
        <v>0.83</v>
      </c>
      <c r="I107" s="38">
        <v>0.08</v>
      </c>
      <c r="J107" s="38">
        <v>0.13</v>
      </c>
      <c r="K107" s="38">
        <v>1.56</v>
      </c>
      <c r="L107" s="38">
        <v>2.03</v>
      </c>
      <c r="M107" s="38">
        <v>2.35</v>
      </c>
    </row>
    <row r="108" spans="1:13" ht="12.75" customHeight="1">
      <c r="A108" s="37">
        <v>38261</v>
      </c>
      <c r="B108" s="38">
        <v>0.07</v>
      </c>
      <c r="C108" s="38">
        <v>0.1</v>
      </c>
      <c r="D108" s="38">
        <v>0.11</v>
      </c>
      <c r="E108" s="38">
        <v>0.15</v>
      </c>
      <c r="F108" s="38">
        <v>0.4</v>
      </c>
      <c r="G108" s="38">
        <v>1</v>
      </c>
      <c r="H108" s="38">
        <v>0.83</v>
      </c>
      <c r="I108" s="38">
        <v>0.08</v>
      </c>
      <c r="J108" s="38">
        <v>0.13</v>
      </c>
      <c r="K108" s="38">
        <v>1.38</v>
      </c>
      <c r="L108" s="38">
        <v>1.84</v>
      </c>
      <c r="M108" s="38">
        <v>2.17</v>
      </c>
    </row>
    <row r="109" spans="1:13" ht="12.75" customHeight="1">
      <c r="A109" s="37">
        <v>38353</v>
      </c>
      <c r="B109" s="38">
        <v>0.08</v>
      </c>
      <c r="C109" s="38">
        <v>0.1</v>
      </c>
      <c r="D109" s="38">
        <v>0.11</v>
      </c>
      <c r="E109" s="38">
        <v>0.16</v>
      </c>
      <c r="F109" s="38">
        <v>0.47</v>
      </c>
      <c r="G109" s="38">
        <v>1</v>
      </c>
      <c r="H109" s="38">
        <v>0.83</v>
      </c>
      <c r="I109" s="38">
        <v>0.06</v>
      </c>
      <c r="J109" s="38">
        <v>0.13</v>
      </c>
      <c r="K109" s="38">
        <v>1.18</v>
      </c>
      <c r="L109" s="38">
        <v>1.57</v>
      </c>
      <c r="M109" s="38">
        <v>1.78</v>
      </c>
    </row>
    <row r="110" spans="1:13" ht="12.75" customHeight="1">
      <c r="A110" s="37">
        <v>38443</v>
      </c>
      <c r="B110" s="38">
        <v>0.09</v>
      </c>
      <c r="C110" s="38">
        <v>0.11</v>
      </c>
      <c r="D110" s="38">
        <v>0.11</v>
      </c>
      <c r="E110" s="38">
        <v>0.16</v>
      </c>
      <c r="F110" s="38">
        <v>0.47</v>
      </c>
      <c r="G110" s="38">
        <v>1</v>
      </c>
      <c r="H110" s="38">
        <v>0.83</v>
      </c>
      <c r="I110" s="38">
        <v>0.09</v>
      </c>
      <c r="J110" s="38">
        <v>0.13</v>
      </c>
      <c r="K110" s="38">
        <v>1.18</v>
      </c>
      <c r="L110" s="38">
        <v>1.55</v>
      </c>
      <c r="M110" s="38">
        <v>1.88</v>
      </c>
    </row>
    <row r="111" spans="1:13" ht="12.75" customHeight="1">
      <c r="A111" s="37">
        <v>38534</v>
      </c>
      <c r="B111" s="38">
        <v>0.09</v>
      </c>
      <c r="C111" s="38">
        <v>0.11</v>
      </c>
      <c r="D111" s="38">
        <v>0.11</v>
      </c>
      <c r="E111" s="38">
        <v>0.15</v>
      </c>
      <c r="F111" s="38">
        <v>0.47</v>
      </c>
      <c r="G111" s="38">
        <v>1</v>
      </c>
      <c r="H111" s="38">
        <v>0.83</v>
      </c>
      <c r="I111" s="38">
        <v>0.09</v>
      </c>
      <c r="J111" s="38">
        <v>0.13</v>
      </c>
      <c r="K111" s="38">
        <v>1.1</v>
      </c>
      <c r="L111" s="38">
        <v>1.46</v>
      </c>
      <c r="M111" s="38">
        <v>1.76</v>
      </c>
    </row>
    <row r="112" spans="1:13" ht="12.75" customHeight="1">
      <c r="A112" s="37">
        <v>38626</v>
      </c>
      <c r="B112" s="38">
        <v>0.09</v>
      </c>
      <c r="C112" s="38">
        <v>0.12</v>
      </c>
      <c r="D112" s="38">
        <v>0.13</v>
      </c>
      <c r="E112" s="38">
        <v>0.18</v>
      </c>
      <c r="F112" s="38">
        <v>0.47</v>
      </c>
      <c r="G112" s="38">
        <v>1</v>
      </c>
      <c r="H112" s="38">
        <v>0.83</v>
      </c>
      <c r="I112" s="38">
        <v>0.09</v>
      </c>
      <c r="J112" s="38">
        <v>0.13</v>
      </c>
      <c r="K112" s="38">
        <v>1.14</v>
      </c>
      <c r="L112" s="38">
        <v>1.48</v>
      </c>
      <c r="M112" s="38">
        <v>1.79</v>
      </c>
    </row>
    <row r="113" spans="1:13" ht="12.75" customHeight="1">
      <c r="A113" s="37">
        <v>38718</v>
      </c>
      <c r="B113" s="38">
        <v>0.1</v>
      </c>
      <c r="C113" s="38">
        <v>0.22</v>
      </c>
      <c r="D113" s="38">
        <v>0.34</v>
      </c>
      <c r="E113" s="38">
        <v>0.56</v>
      </c>
      <c r="F113" s="38">
        <v>0.47</v>
      </c>
      <c r="G113" s="38">
        <v>1</v>
      </c>
      <c r="H113" s="38">
        <v>0.83</v>
      </c>
      <c r="I113" s="38">
        <v>0.13</v>
      </c>
      <c r="J113" s="38">
        <v>0.13</v>
      </c>
      <c r="K113" s="38">
        <v>1.47</v>
      </c>
      <c r="L113" s="38">
        <v>1.75</v>
      </c>
      <c r="M113" s="38">
        <v>1.97</v>
      </c>
    </row>
    <row r="114" spans="1:13" ht="12.75" customHeight="1">
      <c r="A114" s="37">
        <v>38808</v>
      </c>
      <c r="B114" s="38">
        <v>0.11</v>
      </c>
      <c r="C114" s="38">
        <v>0.39</v>
      </c>
      <c r="D114" s="38">
        <v>0.57</v>
      </c>
      <c r="E114" s="38">
        <v>0.86</v>
      </c>
      <c r="F114" s="38">
        <v>0.47</v>
      </c>
      <c r="G114" s="38">
        <v>1</v>
      </c>
      <c r="H114" s="38">
        <v>0.83</v>
      </c>
      <c r="I114" s="38">
        <v>0.13</v>
      </c>
      <c r="J114" s="38">
        <v>0.13</v>
      </c>
      <c r="K114" s="38">
        <v>1.82</v>
      </c>
      <c r="L114" s="38">
        <v>1.95</v>
      </c>
      <c r="M114" s="38">
        <v>2.31</v>
      </c>
    </row>
    <row r="115" spans="1:13" ht="12.75" customHeight="1">
      <c r="A115" s="37">
        <v>38899</v>
      </c>
      <c r="B115" s="38">
        <v>0.11</v>
      </c>
      <c r="C115" s="38">
        <v>0.69</v>
      </c>
      <c r="D115" s="38">
        <v>0.84</v>
      </c>
      <c r="E115" s="38">
        <v>1.11</v>
      </c>
      <c r="F115" s="38">
        <v>0.47</v>
      </c>
      <c r="G115" s="38">
        <v>1</v>
      </c>
      <c r="H115" s="38">
        <v>0.83</v>
      </c>
      <c r="I115" s="38">
        <v>0.13</v>
      </c>
      <c r="J115" s="38">
        <v>0.13</v>
      </c>
      <c r="K115" s="38">
        <v>2.01</v>
      </c>
      <c r="L115" s="38">
        <v>2.29</v>
      </c>
      <c r="M115" s="38">
        <v>2.52</v>
      </c>
    </row>
    <row r="116" spans="1:13" ht="12.75" customHeight="1">
      <c r="A116" s="37">
        <v>38991</v>
      </c>
      <c r="B116" s="38">
        <v>0.13</v>
      </c>
      <c r="C116" s="38">
        <v>0.96</v>
      </c>
      <c r="D116" s="38">
        <v>1.1</v>
      </c>
      <c r="E116" s="38">
        <v>1.26</v>
      </c>
      <c r="F116" s="38">
        <v>0.53</v>
      </c>
      <c r="G116" s="38">
        <v>1</v>
      </c>
      <c r="H116" s="38">
        <v>0.83</v>
      </c>
      <c r="I116" s="38">
        <v>0.13</v>
      </c>
      <c r="J116" s="38">
        <v>0.13</v>
      </c>
      <c r="K116" s="38">
        <v>2.26</v>
      </c>
      <c r="L116" s="38">
        <v>2.5</v>
      </c>
      <c r="M116" s="38">
        <v>2.65</v>
      </c>
    </row>
    <row r="117" spans="1:13" ht="12.75" customHeight="1">
      <c r="A117" s="37">
        <v>39083</v>
      </c>
      <c r="B117" s="38">
        <v>0.13</v>
      </c>
      <c r="C117" s="38">
        <v>1.21</v>
      </c>
      <c r="D117" s="38">
        <v>1.32</v>
      </c>
      <c r="E117" s="38">
        <v>1.54</v>
      </c>
      <c r="F117" s="38">
        <v>0.53</v>
      </c>
      <c r="G117" s="38">
        <v>0.75</v>
      </c>
      <c r="H117" s="38">
        <v>0.63</v>
      </c>
      <c r="I117" s="38">
        <v>0.13</v>
      </c>
      <c r="J117" s="38">
        <v>0.1</v>
      </c>
      <c r="K117" s="38">
        <v>1.79</v>
      </c>
      <c r="L117" s="38">
        <v>1.95</v>
      </c>
      <c r="M117" s="38">
        <v>2.04</v>
      </c>
    </row>
    <row r="118" spans="1:13" ht="12.75" customHeight="1">
      <c r="A118" s="37">
        <v>39173</v>
      </c>
      <c r="B118" s="38">
        <v>0.15</v>
      </c>
      <c r="C118" s="38">
        <v>1.41</v>
      </c>
      <c r="D118" s="38">
        <v>1.52</v>
      </c>
      <c r="E118" s="38">
        <v>1.69</v>
      </c>
      <c r="F118" s="38">
        <v>0.53</v>
      </c>
      <c r="G118" s="38">
        <v>0.75</v>
      </c>
      <c r="H118" s="38">
        <v>0.63</v>
      </c>
      <c r="I118" s="38">
        <v>0.13</v>
      </c>
      <c r="J118" s="38">
        <v>0.1</v>
      </c>
      <c r="K118" s="38">
        <v>1.93</v>
      </c>
      <c r="L118" s="38">
        <v>2.02</v>
      </c>
      <c r="M118" s="38">
        <v>2.13</v>
      </c>
    </row>
    <row r="119" spans="1:13" ht="12.75" customHeight="1">
      <c r="A119" s="37">
        <v>39264</v>
      </c>
      <c r="B119" s="38">
        <v>0.31</v>
      </c>
      <c r="C119" s="38">
        <v>1.75</v>
      </c>
      <c r="D119" s="38">
        <v>1.93</v>
      </c>
      <c r="E119" s="38">
        <v>2.13</v>
      </c>
      <c r="F119" s="38">
        <v>0.72</v>
      </c>
      <c r="G119" s="38">
        <v>0.94</v>
      </c>
      <c r="H119" s="38">
        <v>0.81</v>
      </c>
      <c r="I119" s="38">
        <v>0.25</v>
      </c>
      <c r="J119" s="38">
        <v>0.2</v>
      </c>
      <c r="K119" s="38">
        <v>2.33</v>
      </c>
      <c r="L119" s="38">
        <v>2.46</v>
      </c>
      <c r="M119" s="38">
        <v>2.56</v>
      </c>
    </row>
    <row r="120" spans="1:13" ht="12.75" customHeight="1">
      <c r="A120" s="37">
        <v>39356</v>
      </c>
      <c r="B120" s="38">
        <v>0.32</v>
      </c>
      <c r="C120" s="38">
        <v>1.83</v>
      </c>
      <c r="D120" s="38">
        <v>1.95</v>
      </c>
      <c r="E120" s="38">
        <v>2.09</v>
      </c>
      <c r="F120" s="38">
        <v>1.06</v>
      </c>
      <c r="G120" s="38">
        <v>0.94</v>
      </c>
      <c r="H120" s="38">
        <v>0.81</v>
      </c>
      <c r="I120" s="38">
        <v>0.25</v>
      </c>
      <c r="J120" s="38">
        <v>0.23</v>
      </c>
      <c r="K120" s="38">
        <v>2.16</v>
      </c>
      <c r="L120" s="38">
        <v>2.32</v>
      </c>
      <c r="M120" s="38">
        <v>2.44</v>
      </c>
    </row>
    <row r="121" spans="1:13" ht="12.75" customHeight="1">
      <c r="A121" s="37">
        <v>39448</v>
      </c>
      <c r="B121" s="38">
        <v>0.40384615384615385</v>
      </c>
      <c r="C121" s="38">
        <v>1.7661538461538457</v>
      </c>
      <c r="D121" s="38">
        <v>1.8419230769230768</v>
      </c>
      <c r="E121" s="38">
        <v>1.914583333333333</v>
      </c>
      <c r="F121" s="38">
        <v>1.0625</v>
      </c>
      <c r="G121" s="38">
        <v>0.9375</v>
      </c>
      <c r="H121" s="38">
        <v>0.8125</v>
      </c>
      <c r="I121" s="38">
        <v>0.25</v>
      </c>
      <c r="J121" s="38">
        <v>0.2</v>
      </c>
      <c r="K121" s="38">
        <v>2.0267857142857144</v>
      </c>
      <c r="L121" s="38">
        <v>2.142857142857143</v>
      </c>
      <c r="M121" s="38">
        <v>2.276785714285714</v>
      </c>
    </row>
    <row r="122" spans="1:13" ht="12.75" customHeight="1">
      <c r="A122" s="37">
        <v>39539</v>
      </c>
      <c r="B122" s="38">
        <v>0.3942307692307693</v>
      </c>
      <c r="C122" s="38">
        <v>1.88</v>
      </c>
      <c r="D122" s="38">
        <v>1.9453846153846155</v>
      </c>
      <c r="E122" s="38">
        <v>2.0466666666666664</v>
      </c>
      <c r="F122" s="38">
        <v>1.0625</v>
      </c>
      <c r="G122" s="38">
        <v>0.9375</v>
      </c>
      <c r="H122" s="38">
        <v>0.8125</v>
      </c>
      <c r="I122" s="38">
        <v>0.25</v>
      </c>
      <c r="J122" s="38">
        <v>0.2</v>
      </c>
      <c r="K122" s="38">
        <v>1.9285714285714288</v>
      </c>
      <c r="L122" s="38">
        <v>2.080357142857143</v>
      </c>
      <c r="M122" s="38">
        <v>2.241071428571429</v>
      </c>
    </row>
    <row r="123" spans="1:13" ht="12.75" customHeight="1">
      <c r="A123" s="37">
        <v>39630</v>
      </c>
      <c r="B123" s="38">
        <v>0.4326923076923077</v>
      </c>
      <c r="C123" s="38">
        <v>1.8069230769230769</v>
      </c>
      <c r="D123" s="38">
        <v>1.9707692307692308</v>
      </c>
      <c r="E123" s="38">
        <v>2.1966666666666668</v>
      </c>
      <c r="F123" s="38">
        <v>1.125</v>
      </c>
      <c r="G123" s="38">
        <v>1.0625</v>
      </c>
      <c r="H123" s="38">
        <v>0.875</v>
      </c>
      <c r="I123" s="38">
        <v>0.33333333333333337</v>
      </c>
      <c r="J123" s="38">
        <v>0.25</v>
      </c>
      <c r="K123" s="38">
        <v>2.5357142857142856</v>
      </c>
      <c r="L123" s="38">
        <v>2.625</v>
      </c>
      <c r="M123" s="38">
        <v>2.6785714285714284</v>
      </c>
    </row>
    <row r="124" spans="1:13" ht="12.75" customHeight="1">
      <c r="A124" s="37">
        <v>39722</v>
      </c>
      <c r="B124" s="38">
        <v>0.38461538461538464</v>
      </c>
      <c r="C124" s="38">
        <v>1.8346153846153845</v>
      </c>
      <c r="D124" s="38">
        <v>1.9723076923076919</v>
      </c>
      <c r="E124" s="38">
        <v>2.135833333333333</v>
      </c>
      <c r="F124" s="38">
        <v>1.21875</v>
      </c>
      <c r="G124" s="38">
        <v>1.21875</v>
      </c>
      <c r="H124" s="38">
        <v>0.96875</v>
      </c>
      <c r="I124" s="38">
        <v>0.20833333333333334</v>
      </c>
      <c r="J124" s="38">
        <v>0.325</v>
      </c>
      <c r="K124" s="38">
        <v>2.0964285714285715</v>
      </c>
      <c r="L124" s="38">
        <v>2.214285714285714</v>
      </c>
      <c r="M124" s="38">
        <v>2.3571428571428568</v>
      </c>
    </row>
    <row r="125" spans="1:13" ht="12.75" customHeight="1">
      <c r="A125" s="37">
        <v>39814</v>
      </c>
      <c r="B125" s="38">
        <v>0.09</v>
      </c>
      <c r="C125" s="38">
        <v>0.15</v>
      </c>
      <c r="D125" s="38">
        <v>0.18</v>
      </c>
      <c r="E125" s="38">
        <v>0.32</v>
      </c>
      <c r="F125" s="38">
        <v>0.91</v>
      </c>
      <c r="G125" s="38">
        <v>1.03</v>
      </c>
      <c r="H125" s="38">
        <v>0.78</v>
      </c>
      <c r="I125" s="38">
        <v>0.21</v>
      </c>
      <c r="J125" s="38">
        <v>0.15</v>
      </c>
      <c r="K125" s="38">
        <v>1.24</v>
      </c>
      <c r="L125" s="38">
        <v>1.5</v>
      </c>
      <c r="M125" s="38">
        <v>1.7</v>
      </c>
    </row>
    <row r="126" spans="1:13" ht="12.75" customHeight="1">
      <c r="A126" s="37">
        <v>39904</v>
      </c>
      <c r="B126" s="38">
        <v>0.06</v>
      </c>
      <c r="C126" s="38">
        <v>0.11</v>
      </c>
      <c r="D126" s="38">
        <v>0.12</v>
      </c>
      <c r="E126" s="38">
        <v>0.16</v>
      </c>
      <c r="F126" s="38">
        <v>0.69</v>
      </c>
      <c r="G126" s="38">
        <v>0.91</v>
      </c>
      <c r="H126" s="38">
        <v>0.69</v>
      </c>
      <c r="I126" s="38">
        <v>0.13</v>
      </c>
      <c r="J126" s="38">
        <v>0.1</v>
      </c>
      <c r="K126" s="38">
        <v>1.12</v>
      </c>
      <c r="L126" s="38">
        <v>1.45</v>
      </c>
      <c r="M126" s="38">
        <v>1.68</v>
      </c>
    </row>
    <row r="127" spans="1:13" ht="12.75" customHeight="1">
      <c r="A127" s="37">
        <v>39995</v>
      </c>
      <c r="B127" s="38">
        <v>0.06</v>
      </c>
      <c r="C127" s="38">
        <v>0.11</v>
      </c>
      <c r="D127" s="38">
        <v>0.12</v>
      </c>
      <c r="E127" s="38">
        <v>0.16</v>
      </c>
      <c r="F127" s="38">
        <v>0.66</v>
      </c>
      <c r="G127" s="38">
        <v>0.91</v>
      </c>
      <c r="H127" s="38">
        <v>0.69</v>
      </c>
      <c r="I127" s="38">
        <v>0.13</v>
      </c>
      <c r="J127" s="38">
        <v>0.1</v>
      </c>
      <c r="K127" s="38">
        <v>1.21</v>
      </c>
      <c r="L127" s="38">
        <v>1.59</v>
      </c>
      <c r="M127" s="38">
        <v>1.83</v>
      </c>
    </row>
    <row r="128" spans="1:13" ht="12.75" customHeight="1">
      <c r="A128" s="37">
        <v>40087</v>
      </c>
      <c r="B128" s="38">
        <v>0.06</v>
      </c>
      <c r="C128" s="38">
        <v>0.08</v>
      </c>
      <c r="D128" s="38">
        <v>0.1</v>
      </c>
      <c r="E128" s="38">
        <v>0.15</v>
      </c>
      <c r="F128" s="38">
        <v>0.5</v>
      </c>
      <c r="G128" s="38">
        <v>0.91</v>
      </c>
      <c r="H128" s="38">
        <v>0.66</v>
      </c>
      <c r="I128" s="38">
        <v>0.13</v>
      </c>
      <c r="J128" s="38">
        <v>0.1</v>
      </c>
      <c r="K128" s="38">
        <v>1.11</v>
      </c>
      <c r="L128" s="38">
        <v>1.46</v>
      </c>
      <c r="M128" s="38">
        <v>1.74</v>
      </c>
    </row>
    <row r="129" spans="1:13" ht="12.75" customHeight="1">
      <c r="A129" s="37">
        <v>40179</v>
      </c>
      <c r="B129" s="38">
        <v>0.06</v>
      </c>
      <c r="C129" s="38">
        <v>0.11</v>
      </c>
      <c r="D129" s="38">
        <v>0.14</v>
      </c>
      <c r="E129" s="38">
        <v>0.23</v>
      </c>
      <c r="F129" s="38">
        <v>0.5</v>
      </c>
      <c r="G129" s="38">
        <v>1.21</v>
      </c>
      <c r="H129" s="38">
        <v>0.88</v>
      </c>
      <c r="I129" s="38">
        <v>0.13</v>
      </c>
      <c r="J129" s="38">
        <v>0.13</v>
      </c>
      <c r="K129" s="38">
        <v>1.01</v>
      </c>
      <c r="L129" s="38">
        <v>1.49</v>
      </c>
      <c r="M129" s="38">
        <v>1.84</v>
      </c>
    </row>
    <row r="130" spans="1:13" ht="12.75" customHeight="1">
      <c r="A130" s="37">
        <v>40269</v>
      </c>
      <c r="B130" s="38">
        <v>0.06</v>
      </c>
      <c r="C130" s="38">
        <v>0.11</v>
      </c>
      <c r="D130" s="38">
        <v>0.14</v>
      </c>
      <c r="E130" s="38">
        <v>0.23</v>
      </c>
      <c r="F130" s="38">
        <v>0.5</v>
      </c>
      <c r="G130" s="38">
        <v>1.21</v>
      </c>
      <c r="H130" s="38">
        <v>0.88</v>
      </c>
      <c r="I130" s="38">
        <v>0.13</v>
      </c>
      <c r="J130" s="38">
        <v>0.13</v>
      </c>
      <c r="K130" s="38">
        <v>1.06</v>
      </c>
      <c r="L130" s="38">
        <v>1.49</v>
      </c>
      <c r="M130" s="38">
        <v>1.8</v>
      </c>
    </row>
    <row r="131" spans="1:13" ht="12.75" customHeight="1">
      <c r="A131" s="37">
        <v>40360</v>
      </c>
      <c r="B131" s="38">
        <v>0.06</v>
      </c>
      <c r="C131" s="38">
        <v>0.11</v>
      </c>
      <c r="D131" s="38">
        <v>0.14</v>
      </c>
      <c r="E131" s="38">
        <v>0.22</v>
      </c>
      <c r="F131" s="38">
        <v>0.5</v>
      </c>
      <c r="G131" s="38">
        <v>1.21</v>
      </c>
      <c r="H131" s="38">
        <v>0.88</v>
      </c>
      <c r="I131" s="38">
        <v>0.13</v>
      </c>
      <c r="J131" s="38">
        <v>0.13</v>
      </c>
      <c r="K131" s="38">
        <v>1</v>
      </c>
      <c r="L131" s="38">
        <v>1.41</v>
      </c>
      <c r="M131" s="38">
        <v>1.74</v>
      </c>
    </row>
    <row r="132" spans="1:13" ht="12.75" customHeight="1">
      <c r="A132" s="37">
        <v>40452</v>
      </c>
      <c r="B132" s="38">
        <v>0.06</v>
      </c>
      <c r="C132" s="38">
        <v>0.11</v>
      </c>
      <c r="D132" s="38">
        <v>0.14</v>
      </c>
      <c r="E132" s="38">
        <v>0.21</v>
      </c>
      <c r="F132" s="38">
        <v>0.5</v>
      </c>
      <c r="G132" s="38">
        <v>1.21</v>
      </c>
      <c r="H132" s="38">
        <v>0.88</v>
      </c>
      <c r="I132" s="38">
        <v>0.13</v>
      </c>
      <c r="J132" s="38">
        <v>0.13</v>
      </c>
      <c r="K132" s="38">
        <v>1.01</v>
      </c>
      <c r="L132" s="38">
        <v>1.4</v>
      </c>
      <c r="M132" s="38">
        <v>1.7</v>
      </c>
    </row>
    <row r="133" spans="1:13" ht="12.75" customHeight="1">
      <c r="A133" s="37">
        <v>40544</v>
      </c>
      <c r="B133" s="38">
        <v>0.06</v>
      </c>
      <c r="C133" s="38">
        <v>0.06</v>
      </c>
      <c r="D133" s="38">
        <v>0.09</v>
      </c>
      <c r="E133" s="38">
        <v>0.22</v>
      </c>
      <c r="F133" s="38">
        <v>0.5</v>
      </c>
      <c r="G133" s="38">
        <v>1.21</v>
      </c>
      <c r="H133" s="38">
        <v>0.79</v>
      </c>
      <c r="I133" s="38">
        <v>0.13</v>
      </c>
      <c r="J133" s="38">
        <v>0.1</v>
      </c>
      <c r="K133" s="38">
        <v>0.96</v>
      </c>
      <c r="L133" s="38">
        <v>1.35</v>
      </c>
      <c r="M133" s="38">
        <v>1.63</v>
      </c>
    </row>
    <row r="134" spans="1:13" ht="12.75" customHeight="1">
      <c r="A134" s="37">
        <v>40634</v>
      </c>
      <c r="B134" s="38">
        <v>0.06</v>
      </c>
      <c r="C134" s="38">
        <v>0.06</v>
      </c>
      <c r="D134" s="38">
        <v>0.08</v>
      </c>
      <c r="E134" s="38">
        <v>0.22</v>
      </c>
      <c r="F134" s="38">
        <v>0.5</v>
      </c>
      <c r="G134" s="38">
        <v>1.21</v>
      </c>
      <c r="H134" s="38">
        <v>0.79</v>
      </c>
      <c r="I134" s="38">
        <v>0.13</v>
      </c>
      <c r="J134" s="38">
        <v>0.1</v>
      </c>
      <c r="K134" s="38">
        <v>1.04</v>
      </c>
      <c r="L134" s="38">
        <v>1.43</v>
      </c>
      <c r="M134" s="38">
        <v>1.71</v>
      </c>
    </row>
    <row r="135" spans="1:13" ht="12.75" customHeight="1">
      <c r="A135" s="37">
        <v>40725</v>
      </c>
      <c r="B135" s="38">
        <v>0.06</v>
      </c>
      <c r="C135" s="38">
        <v>0.06</v>
      </c>
      <c r="D135" s="38">
        <v>0.07</v>
      </c>
      <c r="E135" s="38">
        <v>0.19</v>
      </c>
      <c r="F135" s="38">
        <v>0.5</v>
      </c>
      <c r="G135" s="38">
        <v>1.21</v>
      </c>
      <c r="H135" s="38">
        <v>0.79</v>
      </c>
      <c r="I135" s="38">
        <v>0.13</v>
      </c>
      <c r="J135" s="38">
        <v>0.1</v>
      </c>
      <c r="K135" s="38">
        <v>0.98</v>
      </c>
      <c r="L135" s="38">
        <v>1.38</v>
      </c>
      <c r="M135" s="38">
        <v>1.67</v>
      </c>
    </row>
    <row r="136" spans="1:13" ht="12.75" customHeight="1">
      <c r="A136" s="37">
        <v>40817</v>
      </c>
      <c r="B136" s="38">
        <v>0.03</v>
      </c>
      <c r="C136" s="38">
        <v>0.08</v>
      </c>
      <c r="D136" s="38">
        <v>0.11</v>
      </c>
      <c r="E136" s="38">
        <v>0.22</v>
      </c>
      <c r="F136" s="38">
        <v>0.41</v>
      </c>
      <c r="G136" s="38">
        <v>1.21</v>
      </c>
      <c r="H136" s="38">
        <v>0.63</v>
      </c>
      <c r="I136" s="38">
        <v>0.13</v>
      </c>
      <c r="J136" s="38">
        <v>0.08</v>
      </c>
      <c r="K136" s="38">
        <v>0.85</v>
      </c>
      <c r="L136" s="38">
        <v>1.29</v>
      </c>
      <c r="M136" s="38">
        <v>1.54</v>
      </c>
    </row>
    <row r="137" spans="1:13" ht="12.75" customHeight="1">
      <c r="A137" s="37">
        <v>40909</v>
      </c>
      <c r="B137" s="38">
        <v>0.02</v>
      </c>
      <c r="C137" s="38">
        <v>0.05</v>
      </c>
      <c r="D137" s="38">
        <v>0.1</v>
      </c>
      <c r="E137" s="38">
        <v>0.22</v>
      </c>
      <c r="F137" s="38">
        <v>0.41</v>
      </c>
      <c r="G137" s="38">
        <v>0.84</v>
      </c>
      <c r="H137" s="38">
        <v>0.41</v>
      </c>
      <c r="I137" s="38">
        <v>0.08</v>
      </c>
      <c r="J137" s="38">
        <v>0.05</v>
      </c>
      <c r="K137" s="38">
        <v>0.91</v>
      </c>
      <c r="L137" s="38">
        <v>1.4</v>
      </c>
      <c r="M137" s="38">
        <v>1.72</v>
      </c>
    </row>
    <row r="138" spans="1:13" ht="12.75" customHeight="1">
      <c r="A138" s="37">
        <v>41000</v>
      </c>
      <c r="B138" s="38">
        <v>0.02</v>
      </c>
      <c r="C138" s="38">
        <v>0.05</v>
      </c>
      <c r="D138" s="38">
        <v>0.1</v>
      </c>
      <c r="E138" s="38">
        <v>0.2</v>
      </c>
      <c r="F138" s="38">
        <v>0.41</v>
      </c>
      <c r="G138" s="38">
        <v>0.84</v>
      </c>
      <c r="H138" s="38">
        <v>0.41</v>
      </c>
      <c r="I138" s="38">
        <v>0.08</v>
      </c>
      <c r="J138" s="38">
        <v>0.05</v>
      </c>
      <c r="K138" s="38">
        <v>0.88</v>
      </c>
      <c r="L138" s="38">
        <v>1.31</v>
      </c>
      <c r="M138" s="38">
        <v>1.61</v>
      </c>
    </row>
    <row r="139" spans="1:13" ht="12.75" customHeight="1">
      <c r="A139" s="37">
        <v>41091</v>
      </c>
      <c r="B139" s="38">
        <v>0.02</v>
      </c>
      <c r="C139" s="38">
        <v>0.03</v>
      </c>
      <c r="D139" s="38">
        <v>0.04</v>
      </c>
      <c r="E139" s="38">
        <v>0.13</v>
      </c>
      <c r="F139" s="38">
        <v>0.41</v>
      </c>
      <c r="G139" s="38">
        <v>0.84</v>
      </c>
      <c r="H139" s="38">
        <v>0.41</v>
      </c>
      <c r="I139" s="38">
        <v>0.08</v>
      </c>
      <c r="J139" s="38">
        <v>0.05</v>
      </c>
      <c r="K139" s="38">
        <v>0.78</v>
      </c>
      <c r="L139" s="38">
        <v>1.16</v>
      </c>
      <c r="M139" s="38">
        <v>1.47</v>
      </c>
    </row>
    <row r="140" spans="1:13" ht="12.75" customHeight="1">
      <c r="A140" s="37">
        <v>41183</v>
      </c>
      <c r="B140" s="38">
        <v>0.02</v>
      </c>
      <c r="C140" s="38">
        <v>0.03</v>
      </c>
      <c r="D140" s="38">
        <v>0.06</v>
      </c>
      <c r="E140" s="38">
        <v>0.13</v>
      </c>
      <c r="F140" s="38">
        <v>0.36</v>
      </c>
      <c r="G140" s="38">
        <v>0.84</v>
      </c>
      <c r="H140" s="38">
        <v>0.37</v>
      </c>
      <c r="I140" s="38">
        <v>0.08</v>
      </c>
      <c r="J140" s="38">
        <v>0.05</v>
      </c>
      <c r="K140" s="38">
        <v>0.64</v>
      </c>
      <c r="L140" s="38">
        <v>0.99</v>
      </c>
      <c r="M140" s="38">
        <v>1.28</v>
      </c>
    </row>
    <row r="141" spans="1:13" ht="12.75" customHeight="1">
      <c r="A141" s="37" t="s">
        <v>345</v>
      </c>
      <c r="B141" s="38">
        <v>0.01</v>
      </c>
      <c r="C141" s="38">
        <v>0.02</v>
      </c>
      <c r="D141" s="38">
        <v>0.03</v>
      </c>
      <c r="E141" s="38">
        <v>0.1</v>
      </c>
      <c r="F141" s="38">
        <v>0.31</v>
      </c>
      <c r="G141" s="38">
        <v>1.13</v>
      </c>
      <c r="H141" s="38">
        <v>0.4</v>
      </c>
      <c r="I141" s="38">
        <v>0.04</v>
      </c>
      <c r="J141" s="38">
        <v>0.04</v>
      </c>
      <c r="K141" s="38">
        <v>0.6</v>
      </c>
      <c r="L141" s="38">
        <v>0.95</v>
      </c>
      <c r="M141" s="38">
        <v>1.26</v>
      </c>
    </row>
    <row r="142" spans="1:13" ht="12.75" customHeight="1">
      <c r="A142" s="37" t="s">
        <v>346</v>
      </c>
      <c r="B142" s="38">
        <v>0.01</v>
      </c>
      <c r="C142" s="38">
        <v>0.02</v>
      </c>
      <c r="D142" s="38">
        <v>0.03</v>
      </c>
      <c r="E142" s="38">
        <v>0.1</v>
      </c>
      <c r="F142" s="38">
        <v>0.31</v>
      </c>
      <c r="G142" s="38">
        <v>1.08</v>
      </c>
      <c r="H142" s="38">
        <v>0.4</v>
      </c>
      <c r="I142" s="38">
        <v>0.03</v>
      </c>
      <c r="J142" s="38">
        <v>0.03</v>
      </c>
      <c r="K142" s="38">
        <v>0.63</v>
      </c>
      <c r="L142" s="38">
        <v>0.97</v>
      </c>
      <c r="M142" s="38">
        <v>1.28</v>
      </c>
    </row>
    <row r="143" spans="1:13" ht="12.75" customHeight="1">
      <c r="A143" s="37" t="s">
        <v>347</v>
      </c>
      <c r="B143" s="38">
        <v>0.01</v>
      </c>
      <c r="C143" s="38">
        <v>0.02</v>
      </c>
      <c r="D143" s="38">
        <v>0.03</v>
      </c>
      <c r="E143" s="38">
        <v>0.1</v>
      </c>
      <c r="F143" s="38">
        <v>0.27</v>
      </c>
      <c r="G143" s="38">
        <v>1.08</v>
      </c>
      <c r="H143" s="38">
        <v>0.4</v>
      </c>
      <c r="I143" s="38">
        <v>0.03</v>
      </c>
      <c r="J143" s="38">
        <v>0.03</v>
      </c>
      <c r="K143" s="38">
        <v>0.61</v>
      </c>
      <c r="L143" s="38">
        <v>0.96</v>
      </c>
      <c r="M143" s="38">
        <v>1.28</v>
      </c>
    </row>
    <row r="144" spans="1:13" ht="12.75" customHeight="1">
      <c r="A144" s="37" t="s">
        <v>348</v>
      </c>
      <c r="B144" s="38">
        <v>0.01</v>
      </c>
      <c r="C144" s="38">
        <v>0.02</v>
      </c>
      <c r="D144" s="38">
        <v>0.03</v>
      </c>
      <c r="E144" s="38">
        <v>0.1</v>
      </c>
      <c r="F144" s="38">
        <v>0.25</v>
      </c>
      <c r="G144" s="38">
        <v>1.08</v>
      </c>
      <c r="H144" s="38">
        <v>0.37</v>
      </c>
      <c r="I144" s="38">
        <v>0.03</v>
      </c>
      <c r="J144" s="38">
        <v>0.03</v>
      </c>
      <c r="K144" s="38">
        <v>0.61</v>
      </c>
      <c r="L144" s="38">
        <v>1</v>
      </c>
      <c r="M144" s="38">
        <v>1.34</v>
      </c>
    </row>
    <row r="145" spans="1:13" ht="12.75" customHeight="1">
      <c r="A145" s="37" t="s">
        <v>360</v>
      </c>
      <c r="B145" s="38">
        <v>0.01</v>
      </c>
      <c r="C145" s="38">
        <v>0.01</v>
      </c>
      <c r="D145" s="38">
        <v>0.04</v>
      </c>
      <c r="E145" s="38">
        <v>0.08</v>
      </c>
      <c r="F145" s="38">
        <v>0.24</v>
      </c>
      <c r="G145" s="38">
        <v>0.92</v>
      </c>
      <c r="H145" s="38">
        <v>0.28</v>
      </c>
      <c r="I145" s="38">
        <v>0.06</v>
      </c>
      <c r="J145" s="38">
        <v>0.04</v>
      </c>
      <c r="K145" s="38">
        <v>0.45</v>
      </c>
      <c r="L145" s="38">
        <v>0.88</v>
      </c>
      <c r="M145" s="38">
        <v>1.21</v>
      </c>
    </row>
    <row r="146" spans="1:13" ht="12.75" customHeight="1">
      <c r="A146" s="37" t="s">
        <v>361</v>
      </c>
      <c r="B146" s="38">
        <v>0.01</v>
      </c>
      <c r="C146" s="38">
        <v>0.01</v>
      </c>
      <c r="D146" s="38">
        <v>0.04</v>
      </c>
      <c r="E146" s="38">
        <v>0.07</v>
      </c>
      <c r="F146" s="38">
        <v>0.24</v>
      </c>
      <c r="G146" s="38">
        <v>0.92</v>
      </c>
      <c r="H146" s="38">
        <v>0.28</v>
      </c>
      <c r="I146" s="38">
        <v>0.03</v>
      </c>
      <c r="J146" s="38">
        <v>0.03</v>
      </c>
      <c r="K146" s="38">
        <v>0.45</v>
      </c>
      <c r="L146" s="38">
        <v>0.85</v>
      </c>
      <c r="M146" s="38">
        <v>1.19</v>
      </c>
    </row>
    <row r="147" spans="1:13" ht="12.75" customHeight="1">
      <c r="A147" s="37" t="s">
        <v>362</v>
      </c>
      <c r="B147" s="38">
        <v>0.01</v>
      </c>
      <c r="C147" s="38">
        <v>0.01</v>
      </c>
      <c r="D147" s="38">
        <v>0.04</v>
      </c>
      <c r="E147" s="38">
        <v>0.07</v>
      </c>
      <c r="F147" s="38">
        <v>0.19</v>
      </c>
      <c r="G147" s="38">
        <v>0.83</v>
      </c>
      <c r="H147" s="38">
        <v>0.22</v>
      </c>
      <c r="I147" s="38">
        <v>0.03</v>
      </c>
      <c r="J147" s="38">
        <v>0.02</v>
      </c>
      <c r="K147" s="38">
        <v>0.36</v>
      </c>
      <c r="L147" s="38">
        <v>0.64</v>
      </c>
      <c r="M147" s="38">
        <v>0.96</v>
      </c>
    </row>
    <row r="148" spans="1:13" ht="12.75" customHeight="1">
      <c r="A148" s="37" t="s">
        <v>363</v>
      </c>
      <c r="B148" s="38">
        <v>0.01</v>
      </c>
      <c r="C148" s="38">
        <v>0.01</v>
      </c>
      <c r="D148" s="38">
        <v>0.03</v>
      </c>
      <c r="E148" s="38">
        <v>0.05</v>
      </c>
      <c r="F148" s="38">
        <v>0.19</v>
      </c>
      <c r="G148" s="38">
        <v>0.83</v>
      </c>
      <c r="H148" s="38">
        <v>0.22</v>
      </c>
      <c r="I148" s="38">
        <v>0.03</v>
      </c>
      <c r="J148" s="38">
        <v>0.02</v>
      </c>
      <c r="K148" s="38">
        <v>0.36</v>
      </c>
      <c r="L148" s="38">
        <v>0.64</v>
      </c>
      <c r="M148" s="38">
        <v>0.96</v>
      </c>
    </row>
    <row r="149" spans="1:13" ht="12.75" customHeight="1">
      <c r="A149" s="321"/>
      <c r="B149" s="321"/>
      <c r="C149" s="321"/>
      <c r="D149" s="321"/>
      <c r="E149" s="321"/>
      <c r="F149" s="321"/>
      <c r="G149" s="321"/>
      <c r="H149" s="321"/>
      <c r="I149" s="321"/>
      <c r="J149" s="321"/>
      <c r="K149" s="321"/>
      <c r="L149" s="321"/>
      <c r="M149" s="321"/>
    </row>
    <row r="150" spans="1:13" ht="12.75" customHeight="1">
      <c r="A150" s="321" t="s">
        <v>349</v>
      </c>
      <c r="B150" s="321"/>
      <c r="C150" s="321"/>
      <c r="D150" s="321"/>
      <c r="E150" s="321"/>
      <c r="F150" s="321"/>
      <c r="G150" s="321"/>
      <c r="H150" s="321"/>
      <c r="I150" s="321"/>
      <c r="J150" s="321"/>
      <c r="K150" s="321"/>
      <c r="L150" s="321"/>
      <c r="M150" s="321"/>
    </row>
    <row r="151" spans="1:13" ht="12.75" customHeight="1">
      <c r="A151" s="297" t="s">
        <v>96</v>
      </c>
      <c r="B151" s="297"/>
      <c r="C151" s="297"/>
      <c r="D151" s="297"/>
      <c r="E151" s="297"/>
      <c r="F151" s="297"/>
      <c r="G151" s="297"/>
      <c r="H151" s="297"/>
      <c r="I151" s="297"/>
      <c r="J151" s="297"/>
      <c r="K151" s="297"/>
      <c r="L151" s="297"/>
      <c r="M151" s="297"/>
    </row>
    <row r="152" spans="1:13" ht="12.75" customHeight="1">
      <c r="A152" s="297" t="s">
        <v>97</v>
      </c>
      <c r="B152" s="297"/>
      <c r="C152" s="297"/>
      <c r="D152" s="297"/>
      <c r="E152" s="297"/>
      <c r="F152" s="297"/>
      <c r="G152" s="297"/>
      <c r="H152" s="297"/>
      <c r="I152" s="297"/>
      <c r="J152" s="297"/>
      <c r="K152" s="297"/>
      <c r="L152" s="297"/>
      <c r="M152" s="297"/>
    </row>
    <row r="153" spans="1:13" ht="12.75" customHeight="1">
      <c r="A153" s="297" t="s">
        <v>98</v>
      </c>
      <c r="B153" s="297"/>
      <c r="C153" s="297"/>
      <c r="D153" s="297"/>
      <c r="E153" s="297"/>
      <c r="F153" s="297"/>
      <c r="G153" s="297"/>
      <c r="H153" s="297"/>
      <c r="I153" s="297"/>
      <c r="J153" s="297"/>
      <c r="K153" s="297"/>
      <c r="L153" s="297"/>
      <c r="M153" s="297"/>
    </row>
    <row r="154" spans="1:13" ht="12.75" customHeight="1">
      <c r="A154" s="297" t="s">
        <v>99</v>
      </c>
      <c r="B154" s="297"/>
      <c r="C154" s="297"/>
      <c r="D154" s="297"/>
      <c r="E154" s="297"/>
      <c r="F154" s="297"/>
      <c r="G154" s="297"/>
      <c r="H154" s="297"/>
      <c r="I154" s="297"/>
      <c r="J154" s="297"/>
      <c r="K154" s="297"/>
      <c r="L154" s="297"/>
      <c r="M154" s="297"/>
    </row>
  </sheetData>
  <sheetProtection/>
  <mergeCells count="14">
    <mergeCell ref="A1:M1"/>
    <mergeCell ref="A2:M2"/>
    <mergeCell ref="A3:M3"/>
    <mergeCell ref="A5:M5"/>
    <mergeCell ref="A4:M4"/>
    <mergeCell ref="A149:M149"/>
    <mergeCell ref="A153:M153"/>
    <mergeCell ref="A154:M154"/>
    <mergeCell ref="A150:M150"/>
    <mergeCell ref="F6:H6"/>
    <mergeCell ref="C6:E6"/>
    <mergeCell ref="K6:M6"/>
    <mergeCell ref="A151:M151"/>
    <mergeCell ref="A152:M152"/>
  </mergeCells>
  <printOptions/>
  <pageMargins left="0.3937007874015748" right="0.3937007874015748" top="0.3937007874015748" bottom="0.3937007874015748" header="0.5118110236220472" footer="0.5118110236220472"/>
  <pageSetup horizontalDpi="600" verticalDpi="600" orientation="portrait" paperSize="9" r:id="rId2"/>
  <ignoredErrors>
    <ignoredError sqref="A141:A144" twoDigitTextYear="1"/>
  </ignoredErrors>
  <drawing r:id="rId1"/>
</worksheet>
</file>

<file path=xl/worksheets/sheet19.xml><?xml version="1.0" encoding="utf-8"?>
<worksheet xmlns="http://schemas.openxmlformats.org/spreadsheetml/2006/main" xmlns:r="http://schemas.openxmlformats.org/officeDocument/2006/relationships">
  <dimension ref="A1:M50"/>
  <sheetViews>
    <sheetView zoomScale="120" zoomScaleNormal="120" zoomScalePageLayoutView="0" workbookViewId="0" topLeftCell="A1">
      <pane ySplit="8" topLeftCell="A22" activePane="bottomLeft" state="frozen"/>
      <selection pane="topLeft" activeCell="A1" sqref="A1"/>
      <selection pane="bottomLeft" activeCell="A1" sqref="A1:M1"/>
    </sheetView>
  </sheetViews>
  <sheetFormatPr defaultColWidth="11.421875" defaultRowHeight="12.75" customHeight="1"/>
  <cols>
    <col min="1" max="1" width="5.00390625" style="1" bestFit="1" customWidth="1"/>
    <col min="2" max="2" width="8.140625" style="1" bestFit="1" customWidth="1"/>
    <col min="3" max="3" width="6.7109375" style="1" bestFit="1" customWidth="1"/>
    <col min="4" max="5" width="6.7109375" style="1" customWidth="1"/>
    <col min="6" max="7" width="6.8515625" style="1" bestFit="1" customWidth="1"/>
    <col min="8" max="8" width="4.421875" style="1" bestFit="1" customWidth="1"/>
    <col min="9" max="9" width="11.421875" style="1" bestFit="1" customWidth="1"/>
    <col min="10" max="10" width="13.7109375" style="1" bestFit="1" customWidth="1"/>
    <col min="11" max="13" width="5.7109375" style="1" customWidth="1"/>
    <col min="14" max="16384" width="11.421875" style="1" customWidth="1"/>
  </cols>
  <sheetData>
    <row r="1" spans="1:13" ht="18">
      <c r="A1" s="311" t="s">
        <v>70</v>
      </c>
      <c r="B1" s="311"/>
      <c r="C1" s="311"/>
      <c r="D1" s="311"/>
      <c r="E1" s="311"/>
      <c r="F1" s="311"/>
      <c r="G1" s="311"/>
      <c r="H1" s="311"/>
      <c r="I1" s="311"/>
      <c r="J1" s="311"/>
      <c r="K1" s="311"/>
      <c r="L1" s="311"/>
      <c r="M1" s="311"/>
    </row>
    <row r="2" spans="1:13" ht="12.75" customHeight="1">
      <c r="A2" s="324" t="s">
        <v>37</v>
      </c>
      <c r="B2" s="324"/>
      <c r="C2" s="324"/>
      <c r="D2" s="324"/>
      <c r="E2" s="324"/>
      <c r="F2" s="324"/>
      <c r="G2" s="324"/>
      <c r="H2" s="324"/>
      <c r="I2" s="324"/>
      <c r="J2" s="324"/>
      <c r="K2" s="324"/>
      <c r="L2" s="324"/>
      <c r="M2" s="324"/>
    </row>
    <row r="3" spans="1:13" ht="12.75" customHeight="1">
      <c r="A3" s="331"/>
      <c r="B3" s="331"/>
      <c r="C3" s="331"/>
      <c r="D3" s="331"/>
      <c r="E3" s="331"/>
      <c r="F3" s="331"/>
      <c r="G3" s="331"/>
      <c r="H3" s="331"/>
      <c r="I3" s="331"/>
      <c r="J3" s="331"/>
      <c r="K3" s="331"/>
      <c r="L3" s="331"/>
      <c r="M3" s="331"/>
    </row>
    <row r="4" spans="1:13" ht="12.75" customHeight="1">
      <c r="A4" s="329" t="s">
        <v>100</v>
      </c>
      <c r="B4" s="330"/>
      <c r="C4" s="330"/>
      <c r="D4" s="330"/>
      <c r="E4" s="330"/>
      <c r="F4" s="330"/>
      <c r="G4" s="330"/>
      <c r="H4" s="330"/>
      <c r="I4" s="330"/>
      <c r="J4" s="330"/>
      <c r="K4" s="330"/>
      <c r="L4" s="330"/>
      <c r="M4" s="330"/>
    </row>
    <row r="5" spans="1:13" ht="12.75" customHeight="1">
      <c r="A5" s="328"/>
      <c r="B5" s="328"/>
      <c r="C5" s="328"/>
      <c r="D5" s="328"/>
      <c r="E5" s="328"/>
      <c r="F5" s="328"/>
      <c r="G5" s="328"/>
      <c r="H5" s="328"/>
      <c r="I5" s="328"/>
      <c r="J5" s="328"/>
      <c r="K5" s="328"/>
      <c r="L5" s="328"/>
      <c r="M5" s="328"/>
    </row>
    <row r="6" spans="1:13" ht="12.75" customHeight="1">
      <c r="A6" s="168" t="s">
        <v>38</v>
      </c>
      <c r="B6" s="169" t="s">
        <v>39</v>
      </c>
      <c r="C6" s="313" t="s">
        <v>69</v>
      </c>
      <c r="D6" s="313"/>
      <c r="E6" s="313"/>
      <c r="F6" s="313" t="s">
        <v>40</v>
      </c>
      <c r="G6" s="313"/>
      <c r="H6" s="313"/>
      <c r="I6" s="169" t="s">
        <v>79</v>
      </c>
      <c r="J6" s="169" t="s">
        <v>80</v>
      </c>
      <c r="K6" s="313" t="s">
        <v>41</v>
      </c>
      <c r="L6" s="313"/>
      <c r="M6" s="313"/>
    </row>
    <row r="7" spans="1:13" ht="12.75" customHeight="1">
      <c r="A7" s="170"/>
      <c r="B7" s="169" t="s">
        <v>78</v>
      </c>
      <c r="C7" s="171">
        <v>3</v>
      </c>
      <c r="D7" s="171">
        <v>6</v>
      </c>
      <c r="E7" s="171">
        <v>12</v>
      </c>
      <c r="F7" s="171"/>
      <c r="G7" s="171"/>
      <c r="H7" s="171"/>
      <c r="I7" s="169" t="s">
        <v>67</v>
      </c>
      <c r="J7" s="169" t="s">
        <v>68</v>
      </c>
      <c r="K7" s="172" t="s">
        <v>45</v>
      </c>
      <c r="L7" s="171" t="s">
        <v>46</v>
      </c>
      <c r="M7" s="171" t="s">
        <v>47</v>
      </c>
    </row>
    <row r="8" spans="1:13" ht="12.75" customHeight="1">
      <c r="A8" s="170"/>
      <c r="B8" s="171"/>
      <c r="C8" s="171" t="s">
        <v>48</v>
      </c>
      <c r="D8" s="171" t="s">
        <v>48</v>
      </c>
      <c r="E8" s="171" t="s">
        <v>48</v>
      </c>
      <c r="F8" s="171" t="s">
        <v>42</v>
      </c>
      <c r="G8" s="171" t="s">
        <v>43</v>
      </c>
      <c r="H8" s="171" t="s">
        <v>44</v>
      </c>
      <c r="I8" s="171"/>
      <c r="J8" s="171"/>
      <c r="K8" s="171" t="s">
        <v>49</v>
      </c>
      <c r="L8" s="171" t="s">
        <v>49</v>
      </c>
      <c r="M8" s="171" t="s">
        <v>49</v>
      </c>
    </row>
    <row r="9" spans="1:13" ht="12.75" customHeight="1">
      <c r="A9" s="160">
        <v>1980</v>
      </c>
      <c r="B9" s="38">
        <v>0.435</v>
      </c>
      <c r="C9" s="38">
        <v>5.08</v>
      </c>
      <c r="D9" s="38">
        <v>5.1425</v>
      </c>
      <c r="E9" s="38">
        <v>4.955</v>
      </c>
      <c r="F9" s="38">
        <v>2.375</v>
      </c>
      <c r="G9" s="38">
        <v>2.875</v>
      </c>
      <c r="H9" s="38">
        <v>2.875</v>
      </c>
      <c r="I9" s="38">
        <v>1.8525</v>
      </c>
      <c r="J9" s="38">
        <v>2.625</v>
      </c>
      <c r="K9" s="38">
        <v>4.08</v>
      </c>
      <c r="L9" s="38">
        <v>4.33</v>
      </c>
      <c r="M9" s="38">
        <v>4.58</v>
      </c>
    </row>
    <row r="10" spans="1:13" ht="12.75" customHeight="1">
      <c r="A10" s="160">
        <v>1981</v>
      </c>
      <c r="B10" s="38">
        <v>0.5</v>
      </c>
      <c r="C10" s="38">
        <v>7.78</v>
      </c>
      <c r="D10" s="38">
        <v>7.7575</v>
      </c>
      <c r="E10" s="38">
        <v>7.3175</v>
      </c>
      <c r="F10" s="38">
        <v>3.52</v>
      </c>
      <c r="G10" s="38">
        <v>4</v>
      </c>
      <c r="H10" s="38">
        <v>4</v>
      </c>
      <c r="I10" s="38">
        <v>2.8125</v>
      </c>
      <c r="J10" s="38">
        <v>3.875</v>
      </c>
      <c r="K10" s="38">
        <v>5.405</v>
      </c>
      <c r="L10" s="38">
        <v>5.51</v>
      </c>
      <c r="M10" s="38">
        <v>5.595</v>
      </c>
    </row>
    <row r="11" spans="1:13" ht="12.75" customHeight="1">
      <c r="A11" s="160">
        <v>1982</v>
      </c>
      <c r="B11" s="38">
        <v>0.5</v>
      </c>
      <c r="C11" s="38">
        <v>5.145</v>
      </c>
      <c r="D11" s="38">
        <v>5.625</v>
      </c>
      <c r="E11" s="38">
        <v>5.645</v>
      </c>
      <c r="F11" s="38">
        <v>3.8975</v>
      </c>
      <c r="G11" s="38">
        <v>4.3975</v>
      </c>
      <c r="H11" s="38">
        <v>4.3975</v>
      </c>
      <c r="I11" s="38">
        <v>3.25</v>
      </c>
      <c r="J11" s="38">
        <v>4.25</v>
      </c>
      <c r="K11" s="38">
        <v>5.1675</v>
      </c>
      <c r="L11" s="38">
        <v>5.2725</v>
      </c>
      <c r="M11" s="38">
        <v>5.3125</v>
      </c>
    </row>
    <row r="12" spans="1:13" ht="12.75" customHeight="1">
      <c r="A12" s="160">
        <v>1983</v>
      </c>
      <c r="B12" s="38">
        <v>0.5</v>
      </c>
      <c r="C12" s="38">
        <v>3.24</v>
      </c>
      <c r="D12" s="38">
        <v>3.325</v>
      </c>
      <c r="E12" s="38">
        <v>3.365</v>
      </c>
      <c r="F12" s="38">
        <v>3.5425</v>
      </c>
      <c r="G12" s="38">
        <v>4.0425</v>
      </c>
      <c r="H12" s="38">
        <v>4.0425</v>
      </c>
      <c r="I12" s="38">
        <v>2.8725</v>
      </c>
      <c r="J12" s="38">
        <v>3.2825</v>
      </c>
      <c r="K12" s="38">
        <v>4</v>
      </c>
      <c r="L12" s="38">
        <v>4.21</v>
      </c>
      <c r="M12" s="38">
        <v>4.48</v>
      </c>
    </row>
    <row r="13" spans="1:13" ht="12.75" customHeight="1">
      <c r="A13" s="160">
        <v>1984</v>
      </c>
      <c r="B13" s="38">
        <v>0.5</v>
      </c>
      <c r="C13" s="38">
        <v>3.395</v>
      </c>
      <c r="D13" s="38">
        <v>3.645</v>
      </c>
      <c r="E13" s="38">
        <v>3.855</v>
      </c>
      <c r="F13" s="38">
        <v>3.5</v>
      </c>
      <c r="G13" s="38">
        <v>4</v>
      </c>
      <c r="H13" s="38">
        <v>4</v>
      </c>
      <c r="I13" s="38">
        <v>2.92</v>
      </c>
      <c r="J13" s="38">
        <v>3.25</v>
      </c>
      <c r="K13" s="38">
        <v>4.335</v>
      </c>
      <c r="L13" s="38">
        <v>4.54</v>
      </c>
      <c r="M13" s="38">
        <v>4.7525</v>
      </c>
    </row>
    <row r="14" spans="1:13" ht="12.75" customHeight="1">
      <c r="A14" s="160">
        <v>1985</v>
      </c>
      <c r="B14" s="38">
        <v>0.5</v>
      </c>
      <c r="C14" s="38">
        <v>4.315</v>
      </c>
      <c r="D14" s="38">
        <v>4.325</v>
      </c>
      <c r="E14" s="38">
        <v>4.3125</v>
      </c>
      <c r="F14" s="38">
        <v>3.5</v>
      </c>
      <c r="G14" s="38">
        <v>4</v>
      </c>
      <c r="H14" s="38">
        <v>4</v>
      </c>
      <c r="I14" s="38">
        <v>2.83</v>
      </c>
      <c r="J14" s="38">
        <v>3.5</v>
      </c>
      <c r="K14" s="38">
        <v>4.625</v>
      </c>
      <c r="L14" s="38">
        <v>4.875</v>
      </c>
      <c r="M14" s="38">
        <v>5.125</v>
      </c>
    </row>
    <row r="15" spans="1:13" ht="12.75" customHeight="1">
      <c r="A15" s="160">
        <v>1986</v>
      </c>
      <c r="B15" s="38">
        <v>0.5</v>
      </c>
      <c r="C15" s="38">
        <v>3.6575</v>
      </c>
      <c r="D15" s="38">
        <v>3.6375</v>
      </c>
      <c r="E15" s="38">
        <v>3.655</v>
      </c>
      <c r="F15" s="38">
        <v>3.5</v>
      </c>
      <c r="G15" s="38">
        <v>4</v>
      </c>
      <c r="H15" s="38">
        <v>4</v>
      </c>
      <c r="I15" s="38">
        <v>2.83</v>
      </c>
      <c r="J15" s="38">
        <v>3.5</v>
      </c>
      <c r="K15" s="38">
        <v>4.37</v>
      </c>
      <c r="L15" s="38">
        <v>4.54</v>
      </c>
      <c r="M15" s="38">
        <v>4.67</v>
      </c>
    </row>
    <row r="16" spans="1:13" ht="12.75" customHeight="1">
      <c r="A16" s="160">
        <v>1987</v>
      </c>
      <c r="B16" s="38">
        <v>0.5</v>
      </c>
      <c r="C16" s="38">
        <v>3.185</v>
      </c>
      <c r="D16" s="38">
        <v>3.195</v>
      </c>
      <c r="E16" s="38">
        <v>3.3025</v>
      </c>
      <c r="F16" s="38">
        <v>3.3125</v>
      </c>
      <c r="G16" s="38">
        <v>3.8125</v>
      </c>
      <c r="H16" s="38">
        <v>3.8125</v>
      </c>
      <c r="I16" s="38">
        <v>2.6425</v>
      </c>
      <c r="J16" s="38">
        <v>3.3125</v>
      </c>
      <c r="K16" s="38">
        <v>4.045</v>
      </c>
      <c r="L16" s="38">
        <v>4.245</v>
      </c>
      <c r="M16" s="38">
        <v>4.405</v>
      </c>
    </row>
    <row r="17" spans="1:13" ht="12.75" customHeight="1">
      <c r="A17" s="160">
        <v>1988</v>
      </c>
      <c r="B17" s="38">
        <v>0.5</v>
      </c>
      <c r="C17" s="38">
        <v>2.2475</v>
      </c>
      <c r="D17" s="38">
        <v>2.5075</v>
      </c>
      <c r="E17" s="38">
        <v>2.77</v>
      </c>
      <c r="F17" s="38">
        <v>3.145</v>
      </c>
      <c r="G17" s="38">
        <v>3.645</v>
      </c>
      <c r="H17" s="38">
        <v>3.645</v>
      </c>
      <c r="I17" s="38">
        <v>2.455</v>
      </c>
      <c r="J17" s="38">
        <v>3.145</v>
      </c>
      <c r="K17" s="38">
        <v>3.6275</v>
      </c>
      <c r="L17" s="38">
        <v>3.8075</v>
      </c>
      <c r="M17" s="38">
        <v>4.0575</v>
      </c>
    </row>
    <row r="18" spans="1:13" ht="12.75" customHeight="1">
      <c r="A18" s="160">
        <v>1989</v>
      </c>
      <c r="B18" s="38">
        <v>0.5</v>
      </c>
      <c r="C18" s="38">
        <v>5.5825</v>
      </c>
      <c r="D18" s="38">
        <v>5.6025</v>
      </c>
      <c r="E18" s="38">
        <v>5.54</v>
      </c>
      <c r="F18" s="38">
        <v>3.2075</v>
      </c>
      <c r="G18" s="38">
        <v>3.7075</v>
      </c>
      <c r="H18" s="38">
        <v>3.7075</v>
      </c>
      <c r="I18" s="38">
        <v>2.415</v>
      </c>
      <c r="J18" s="38">
        <v>3.205</v>
      </c>
      <c r="K18" s="38">
        <v>5.0925</v>
      </c>
      <c r="L18" s="38">
        <v>5.0925</v>
      </c>
      <c r="M18" s="38">
        <v>5.1075</v>
      </c>
    </row>
    <row r="19" spans="1:13" ht="12.75" customHeight="1">
      <c r="A19" s="160">
        <v>1990</v>
      </c>
      <c r="B19" s="38">
        <v>0.5</v>
      </c>
      <c r="C19" s="38">
        <v>7.7325</v>
      </c>
      <c r="D19" s="38">
        <v>7.65</v>
      </c>
      <c r="E19" s="38">
        <v>7.5525</v>
      </c>
      <c r="F19" s="38">
        <v>3.9975</v>
      </c>
      <c r="G19" s="38">
        <v>4.4975</v>
      </c>
      <c r="H19" s="38">
        <v>4.4975</v>
      </c>
      <c r="I19" s="38">
        <v>3.3325</v>
      </c>
      <c r="J19" s="38">
        <v>3.2025</v>
      </c>
      <c r="K19" s="38">
        <v>6.6525</v>
      </c>
      <c r="L19" s="38">
        <v>6.155</v>
      </c>
      <c r="M19" s="38">
        <v>6.1425</v>
      </c>
    </row>
    <row r="20" spans="1:13" ht="12.75" customHeight="1">
      <c r="A20" s="160">
        <v>1991</v>
      </c>
      <c r="B20" s="38">
        <v>0.5</v>
      </c>
      <c r="C20" s="38">
        <v>7.2675</v>
      </c>
      <c r="D20" s="38">
        <v>7.165</v>
      </c>
      <c r="E20" s="38">
        <v>6.955</v>
      </c>
      <c r="F20" s="38">
        <v>4.62</v>
      </c>
      <c r="G20" s="38">
        <v>5.12</v>
      </c>
      <c r="H20" s="38">
        <v>5.12</v>
      </c>
      <c r="I20" s="38">
        <v>3.62</v>
      </c>
      <c r="J20" s="38">
        <v>3.41</v>
      </c>
      <c r="K20" s="38">
        <v>6.5075</v>
      </c>
      <c r="L20" s="38">
        <v>6.33</v>
      </c>
      <c r="M20" s="38">
        <v>6.225</v>
      </c>
    </row>
    <row r="21" spans="1:13" ht="12.75" customHeight="1">
      <c r="A21" s="160">
        <v>1992</v>
      </c>
      <c r="B21" s="38">
        <v>0.5</v>
      </c>
      <c r="C21" s="38">
        <v>7.2975</v>
      </c>
      <c r="D21" s="38">
        <v>7.2325</v>
      </c>
      <c r="E21" s="38">
        <v>6.9625</v>
      </c>
      <c r="F21" s="38">
        <v>4.66</v>
      </c>
      <c r="G21" s="38">
        <v>5.16</v>
      </c>
      <c r="H21" s="38">
        <v>5.16</v>
      </c>
      <c r="I21" s="38">
        <v>3.66</v>
      </c>
      <c r="J21" s="38">
        <v>3.485</v>
      </c>
      <c r="K21" s="38">
        <v>6.5125</v>
      </c>
      <c r="L21" s="38">
        <v>6.29</v>
      </c>
      <c r="M21" s="38">
        <v>6.195</v>
      </c>
    </row>
    <row r="22" spans="1:13" ht="12.75" customHeight="1">
      <c r="A22" s="160">
        <v>1993</v>
      </c>
      <c r="B22" s="38">
        <v>0.5</v>
      </c>
      <c r="C22" s="38">
        <v>4.285</v>
      </c>
      <c r="D22" s="38">
        <v>4.14</v>
      </c>
      <c r="E22" s="38">
        <v>3.86</v>
      </c>
      <c r="F22" s="38">
        <v>4.1675</v>
      </c>
      <c r="G22" s="38">
        <v>4.645</v>
      </c>
      <c r="H22" s="38">
        <v>4.625</v>
      </c>
      <c r="I22" s="38">
        <v>3.335</v>
      </c>
      <c r="J22" s="38">
        <v>3.215</v>
      </c>
      <c r="K22" s="38">
        <v>4.48</v>
      </c>
      <c r="L22" s="38">
        <v>4.7075</v>
      </c>
      <c r="M22" s="38">
        <v>4.785</v>
      </c>
    </row>
    <row r="23" spans="1:13" ht="12.75" customHeight="1">
      <c r="A23" s="160">
        <v>1994</v>
      </c>
      <c r="B23" s="38">
        <v>0.5</v>
      </c>
      <c r="C23" s="38">
        <v>3.225</v>
      </c>
      <c r="D23" s="38">
        <v>3.265</v>
      </c>
      <c r="E23" s="38">
        <v>3.36</v>
      </c>
      <c r="F23" s="38">
        <v>3.3325</v>
      </c>
      <c r="G23" s="38">
        <v>3.7925</v>
      </c>
      <c r="H23" s="38">
        <v>3.67</v>
      </c>
      <c r="I23" s="38">
        <v>2.585</v>
      </c>
      <c r="J23" s="38">
        <v>2.25</v>
      </c>
      <c r="K23" s="38">
        <v>4.095</v>
      </c>
      <c r="L23" s="38">
        <v>4.3025</v>
      </c>
      <c r="M23" s="38">
        <v>4.44</v>
      </c>
    </row>
    <row r="24" spans="1:13" ht="12.75" customHeight="1">
      <c r="A24" s="160">
        <v>1995</v>
      </c>
      <c r="B24" s="38">
        <v>0.8</v>
      </c>
      <c r="C24" s="38">
        <v>2.4025</v>
      </c>
      <c r="D24" s="38">
        <v>2.5475</v>
      </c>
      <c r="E24" s="38">
        <v>2.685</v>
      </c>
      <c r="F24" s="38">
        <v>3.01</v>
      </c>
      <c r="G24" s="38">
        <v>3.47</v>
      </c>
      <c r="H24" s="38">
        <v>3.3025</v>
      </c>
      <c r="I24" s="38">
        <v>2.385</v>
      </c>
      <c r="J24" s="38">
        <v>1.9675</v>
      </c>
      <c r="K24" s="38">
        <v>4.015</v>
      </c>
      <c r="L24" s="38">
        <v>4.3225</v>
      </c>
      <c r="M24" s="38">
        <v>4.545</v>
      </c>
    </row>
    <row r="25" spans="1:13" ht="12.75" customHeight="1">
      <c r="A25" s="160">
        <v>1996</v>
      </c>
      <c r="B25" s="38">
        <v>0.585</v>
      </c>
      <c r="C25" s="38">
        <v>0.9475</v>
      </c>
      <c r="D25" s="38">
        <v>1.0275</v>
      </c>
      <c r="E25" s="38">
        <v>1.1225</v>
      </c>
      <c r="F25" s="38">
        <v>1.94</v>
      </c>
      <c r="G25" s="38">
        <v>2.54</v>
      </c>
      <c r="H25" s="38">
        <v>2.3375</v>
      </c>
      <c r="I25" s="38">
        <v>1.0575</v>
      </c>
      <c r="J25" s="38">
        <v>1.025</v>
      </c>
      <c r="K25" s="38">
        <v>2.8075</v>
      </c>
      <c r="L25" s="38">
        <v>3.3925</v>
      </c>
      <c r="M25" s="38">
        <v>3.8725</v>
      </c>
    </row>
    <row r="26" spans="1:13" ht="12.75" customHeight="1">
      <c r="A26" s="160">
        <v>1997</v>
      </c>
      <c r="B26" s="38">
        <v>0.51</v>
      </c>
      <c r="C26" s="38">
        <v>0.8675</v>
      </c>
      <c r="D26" s="38">
        <v>0.9675</v>
      </c>
      <c r="E26" s="38">
        <v>1.045</v>
      </c>
      <c r="F26" s="38">
        <v>1.545</v>
      </c>
      <c r="G26" s="38">
        <v>2.085</v>
      </c>
      <c r="H26" s="38">
        <v>1.835</v>
      </c>
      <c r="I26" s="38">
        <v>1.045</v>
      </c>
      <c r="J26" s="38">
        <v>0.7975</v>
      </c>
      <c r="K26" s="38">
        <v>2.29</v>
      </c>
      <c r="L26" s="38">
        <v>2.8175</v>
      </c>
      <c r="M26" s="38">
        <v>3.27</v>
      </c>
    </row>
    <row r="27" spans="1:13" ht="12.75" customHeight="1">
      <c r="A27" s="160">
        <v>1998</v>
      </c>
      <c r="B27" s="38">
        <v>0.3</v>
      </c>
      <c r="C27" s="38">
        <v>1.0025</v>
      </c>
      <c r="D27" s="38">
        <v>1.0625</v>
      </c>
      <c r="E27" s="38">
        <v>1.1825</v>
      </c>
      <c r="F27" s="38">
        <v>1.29</v>
      </c>
      <c r="G27" s="38">
        <v>1.7725</v>
      </c>
      <c r="H27" s="38">
        <v>1.5225</v>
      </c>
      <c r="I27" s="38">
        <v>0.7675</v>
      </c>
      <c r="J27" s="38">
        <v>0.5475</v>
      </c>
      <c r="K27" s="38">
        <v>2.1925</v>
      </c>
      <c r="L27" s="38">
        <v>2.6025</v>
      </c>
      <c r="M27" s="38">
        <v>3.0075</v>
      </c>
    </row>
    <row r="28" spans="1:13" ht="12.75" customHeight="1">
      <c r="A28" s="160">
        <v>1999</v>
      </c>
      <c r="B28" s="38">
        <v>0.285</v>
      </c>
      <c r="C28" s="38">
        <v>0.825</v>
      </c>
      <c r="D28" s="38">
        <v>0.92</v>
      </c>
      <c r="E28" s="38">
        <v>1.0375</v>
      </c>
      <c r="F28" s="38">
        <v>0.97</v>
      </c>
      <c r="G28" s="38">
        <v>1.44</v>
      </c>
      <c r="H28" s="38">
        <v>1.19</v>
      </c>
      <c r="I28" s="38">
        <v>0.5</v>
      </c>
      <c r="J28" s="38">
        <v>0.34</v>
      </c>
      <c r="K28" s="38">
        <v>1.9725</v>
      </c>
      <c r="L28" s="38">
        <v>2.3925</v>
      </c>
      <c r="M28" s="38">
        <v>2.815</v>
      </c>
    </row>
    <row r="29" spans="1:13" ht="12.75" customHeight="1">
      <c r="A29" s="160">
        <v>2000</v>
      </c>
      <c r="B29" s="38">
        <v>0.46</v>
      </c>
      <c r="C29" s="38">
        <v>2.1225</v>
      </c>
      <c r="D29" s="38">
        <v>2.34</v>
      </c>
      <c r="E29" s="38">
        <v>2.58</v>
      </c>
      <c r="F29" s="38">
        <v>1.1075</v>
      </c>
      <c r="G29" s="38">
        <v>1.585</v>
      </c>
      <c r="H29" s="38">
        <v>1.355</v>
      </c>
      <c r="I29" s="38">
        <v>0.6</v>
      </c>
      <c r="J29" s="38">
        <v>0.58</v>
      </c>
      <c r="K29" s="38">
        <v>3.165</v>
      </c>
      <c r="L29" s="38">
        <v>3.25</v>
      </c>
      <c r="M29" s="38">
        <v>3.6025</v>
      </c>
    </row>
    <row r="30" spans="1:13" ht="12.75" customHeight="1">
      <c r="A30" s="160">
        <v>2001</v>
      </c>
      <c r="B30" s="38">
        <v>0.3925</v>
      </c>
      <c r="C30" s="38">
        <v>2.05</v>
      </c>
      <c r="D30" s="38">
        <v>2.0225</v>
      </c>
      <c r="E30" s="38">
        <v>1.9975</v>
      </c>
      <c r="F30" s="38">
        <v>1.36</v>
      </c>
      <c r="G30" s="38">
        <v>1.75</v>
      </c>
      <c r="H30" s="38">
        <v>1.67</v>
      </c>
      <c r="I30" s="38">
        <v>0.65</v>
      </c>
      <c r="J30" s="38">
        <v>0.545</v>
      </c>
      <c r="K30" s="38">
        <v>2.75</v>
      </c>
      <c r="L30" s="38">
        <v>2.8825</v>
      </c>
      <c r="M30" s="38">
        <v>3.11</v>
      </c>
    </row>
    <row r="31" spans="1:13" ht="12.75" customHeight="1">
      <c r="A31" s="160">
        <v>2002</v>
      </c>
      <c r="B31" s="38">
        <v>0.25</v>
      </c>
      <c r="C31" s="38">
        <v>0.6</v>
      </c>
      <c r="D31" s="38">
        <v>0.66</v>
      </c>
      <c r="E31" s="38">
        <v>0.86</v>
      </c>
      <c r="F31" s="38">
        <v>1.13</v>
      </c>
      <c r="G31" s="38">
        <v>1.73</v>
      </c>
      <c r="H31" s="38">
        <v>1.6</v>
      </c>
      <c r="I31" s="38">
        <v>0.62</v>
      </c>
      <c r="J31" s="38">
        <v>0.34</v>
      </c>
      <c r="K31" s="38">
        <v>2.25</v>
      </c>
      <c r="L31" s="38">
        <v>2.6</v>
      </c>
      <c r="M31" s="38">
        <v>2.86</v>
      </c>
    </row>
    <row r="32" spans="1:13" ht="12.75" customHeight="1">
      <c r="A32" s="160">
        <v>2003</v>
      </c>
      <c r="B32" s="38">
        <f>(0.16+0.09+0.07+0.06)/4</f>
        <v>0.095</v>
      </c>
      <c r="C32" s="38">
        <f>(0.18+0.13+0.11+0.1)/4</f>
        <v>0.13</v>
      </c>
      <c r="D32" s="38">
        <f>(0.19+0.14+0.12+0.63)/4</f>
        <v>0.27</v>
      </c>
      <c r="E32" s="38">
        <f>(0.22+0.16+2.37+0.14)/4</f>
        <v>0.7225</v>
      </c>
      <c r="F32" s="38">
        <f>(0.73+0.48+0.4+0.4)/4</f>
        <v>0.5025</v>
      </c>
      <c r="G32" s="38">
        <f>(1.33+1+1+1)/4</f>
        <v>1.0825</v>
      </c>
      <c r="H32" s="38">
        <f>(1.21+0.83+0.83+0.83)/4</f>
        <v>0.925</v>
      </c>
      <c r="I32" s="38">
        <f>(0.16+0.13+0.06+0.06)/4</f>
        <v>0.10250000000000001</v>
      </c>
      <c r="J32" s="38">
        <f>(0.2+0.15+0.13+0.13)/4</f>
        <v>0.1525</v>
      </c>
      <c r="K32" s="38">
        <f>(1.24+1.04+0.92+1.23)/4</f>
        <v>1.1075</v>
      </c>
      <c r="L32" s="38">
        <f>(1.67+1.54+1.43+1.79)/4</f>
        <v>1.6075</v>
      </c>
      <c r="M32" s="38">
        <f>(2.03+1.95+1.86+2.23)/4</f>
        <v>2.0175</v>
      </c>
    </row>
    <row r="33" spans="1:13" ht="12.75" customHeight="1">
      <c r="A33" s="160">
        <v>2004</v>
      </c>
      <c r="B33" s="38">
        <v>0.07</v>
      </c>
      <c r="C33" s="38">
        <f>(0.09+0.09+0.1+0.1)/4</f>
        <v>0.095</v>
      </c>
      <c r="D33" s="38">
        <f>(0.1+0.1+0.1+0.11)/4</f>
        <v>0.10250000000000001</v>
      </c>
      <c r="E33" s="38">
        <f>(0.12+0.12+0.15+0.15)/4</f>
        <v>0.135</v>
      </c>
      <c r="F33" s="38">
        <f>(0.38+0.38+0.38+0.4)/4</f>
        <v>0.385</v>
      </c>
      <c r="G33" s="38">
        <v>1</v>
      </c>
      <c r="H33" s="38">
        <v>0.83</v>
      </c>
      <c r="I33" s="38">
        <v>0.08</v>
      </c>
      <c r="J33" s="38">
        <v>0.13</v>
      </c>
      <c r="K33" s="38">
        <f>(1.26+1.08+1.56+1.38)/4</f>
        <v>1.3199999999999998</v>
      </c>
      <c r="L33" s="38">
        <f>(1.83+1.6+2.03+1.84)/4</f>
        <v>1.825</v>
      </c>
      <c r="M33" s="38">
        <f>(2.26+2.05+2.35+2.17)/4</f>
        <v>2.2075</v>
      </c>
    </row>
    <row r="34" spans="1:13" ht="12.75" customHeight="1">
      <c r="A34" s="160">
        <v>2005</v>
      </c>
      <c r="B34" s="38">
        <v>0.0875</v>
      </c>
      <c r="C34" s="38">
        <v>0.11</v>
      </c>
      <c r="D34" s="38">
        <v>0.115</v>
      </c>
      <c r="E34" s="38">
        <v>0.1625</v>
      </c>
      <c r="F34" s="38">
        <v>0.47</v>
      </c>
      <c r="G34" s="38">
        <v>1</v>
      </c>
      <c r="H34" s="38">
        <v>0.83</v>
      </c>
      <c r="I34" s="38">
        <v>0.0825</v>
      </c>
      <c r="J34" s="38">
        <v>0.13</v>
      </c>
      <c r="K34" s="38">
        <v>1.15</v>
      </c>
      <c r="L34" s="38">
        <v>1.515</v>
      </c>
      <c r="M34" s="38">
        <v>1.8025</v>
      </c>
    </row>
    <row r="35" spans="1:13" ht="12.75" customHeight="1">
      <c r="A35" s="160">
        <v>2006</v>
      </c>
      <c r="B35" s="38">
        <f>(0.1+0.11+0.11+0.13)/4</f>
        <v>0.1125</v>
      </c>
      <c r="C35" s="38">
        <f>(0.22+0.39+0.69+0.96)/4</f>
        <v>0.565</v>
      </c>
      <c r="D35" s="38">
        <f>(0.34+0.57+0.84+1.1)/4</f>
        <v>0.7125</v>
      </c>
      <c r="E35" s="38">
        <f>(0.56+0.86+1.11+1.26)/4</f>
        <v>0.9475</v>
      </c>
      <c r="F35" s="38">
        <f>(0.47+0.47+0.47+0.53)/4</f>
        <v>0.485</v>
      </c>
      <c r="G35" s="38">
        <f>(1+1+1+1)/4</f>
        <v>1</v>
      </c>
      <c r="H35" s="38">
        <f>(0.83+0.83+0.83+0.83)/4</f>
        <v>0.83</v>
      </c>
      <c r="I35" s="38">
        <f>(0.13+0.13+0.13+0.13)/4</f>
        <v>0.13</v>
      </c>
      <c r="J35" s="38">
        <f>(0.13+0.13+0.13+0.13)/4</f>
        <v>0.13</v>
      </c>
      <c r="K35" s="38">
        <f>(1.47+1.82+2.01+2.26)/4</f>
        <v>1.89</v>
      </c>
      <c r="L35" s="38">
        <f>(1.75+1.95+2.29+2.5)/4</f>
        <v>2.1225</v>
      </c>
      <c r="M35" s="38">
        <f>(1.97+2.31+2.52+2.65)/4</f>
        <v>2.3625000000000003</v>
      </c>
    </row>
    <row r="36" spans="1:13" ht="12.75" customHeight="1">
      <c r="A36" s="160">
        <v>2007</v>
      </c>
      <c r="B36" s="38">
        <f>(0.13+0.15+0.31+0.32)/4</f>
        <v>0.22750000000000004</v>
      </c>
      <c r="C36" s="38">
        <f>(1.21+1.41+1.75+1.83)/4</f>
        <v>1.55</v>
      </c>
      <c r="D36" s="38">
        <f>(1.32+1.52+1.93+1.95)/4</f>
        <v>1.68</v>
      </c>
      <c r="E36" s="38">
        <f>(1.54+1.69+2.13+2.09)/4</f>
        <v>1.8624999999999998</v>
      </c>
      <c r="F36" s="38">
        <f>(0.53+0.53+0.72+1.06)/4</f>
        <v>0.71</v>
      </c>
      <c r="G36" s="38">
        <f>(0.75+0.75+0.94+0.94)/4</f>
        <v>0.845</v>
      </c>
      <c r="H36" s="38">
        <f>(0.63+0.63+0.81+0.81)/4</f>
        <v>0.7200000000000001</v>
      </c>
      <c r="I36" s="38">
        <f>(0.13+0.13+0.25+0.25)/4</f>
        <v>0.19</v>
      </c>
      <c r="J36" s="38">
        <f>(0.1+0.1+0.2+0.23)/4</f>
        <v>0.1575</v>
      </c>
      <c r="K36" s="38">
        <f>(1.79+1.93+2.33+2.16)/4</f>
        <v>2.0525</v>
      </c>
      <c r="L36" s="38">
        <f>(1.95+2.02+2.46+2.32)/4</f>
        <v>2.1875</v>
      </c>
      <c r="M36" s="38">
        <f>(2.04+2.13+2.56+2.44)/4</f>
        <v>2.2925</v>
      </c>
    </row>
    <row r="37" spans="1:13" ht="12.75" customHeight="1">
      <c r="A37" s="160">
        <v>2008</v>
      </c>
      <c r="B37" s="38">
        <v>0.40384615384615385</v>
      </c>
      <c r="C37" s="38">
        <v>1.8219230769230768</v>
      </c>
      <c r="D37" s="38">
        <v>1.9325961538461538</v>
      </c>
      <c r="E37" s="38">
        <v>2.0734375</v>
      </c>
      <c r="F37" s="38">
        <v>1.1171875</v>
      </c>
      <c r="G37" s="38">
        <v>1.0390625</v>
      </c>
      <c r="H37" s="38">
        <v>0.8671875</v>
      </c>
      <c r="I37" s="38">
        <v>0.2604166666666667</v>
      </c>
      <c r="J37" s="38">
        <v>0.24375</v>
      </c>
      <c r="K37" s="38">
        <v>2.146875</v>
      </c>
      <c r="L37" s="38">
        <v>2.265625</v>
      </c>
      <c r="M37" s="38">
        <v>2.3883928571428568</v>
      </c>
    </row>
    <row r="38" spans="1:13" ht="12.75" customHeight="1">
      <c r="A38" s="160">
        <v>2009</v>
      </c>
      <c r="B38" s="38">
        <v>0.0675</v>
      </c>
      <c r="C38" s="38">
        <v>0.1125</v>
      </c>
      <c r="D38" s="38">
        <v>0.13</v>
      </c>
      <c r="E38" s="38">
        <v>0.1975</v>
      </c>
      <c r="F38" s="38">
        <v>0.69</v>
      </c>
      <c r="G38" s="38">
        <v>0.94</v>
      </c>
      <c r="H38" s="38">
        <v>0.705</v>
      </c>
      <c r="I38" s="38">
        <v>0.15</v>
      </c>
      <c r="J38" s="38">
        <v>0.1125</v>
      </c>
      <c r="K38" s="38">
        <v>1.17</v>
      </c>
      <c r="L38" s="38">
        <v>1.5</v>
      </c>
      <c r="M38" s="38">
        <v>1.7375</v>
      </c>
    </row>
    <row r="39" spans="1:13" ht="12.75" customHeight="1">
      <c r="A39" s="160">
        <v>2010</v>
      </c>
      <c r="B39" s="38">
        <v>0.06</v>
      </c>
      <c r="C39" s="38">
        <v>0.11</v>
      </c>
      <c r="D39" s="38">
        <v>0.14</v>
      </c>
      <c r="E39" s="38">
        <v>0.2225</v>
      </c>
      <c r="F39" s="38">
        <v>0.5</v>
      </c>
      <c r="G39" s="38">
        <v>1.21</v>
      </c>
      <c r="H39" s="38">
        <v>0.88</v>
      </c>
      <c r="I39" s="38">
        <v>0.13</v>
      </c>
      <c r="J39" s="38">
        <v>0.13</v>
      </c>
      <c r="K39" s="38">
        <v>1.02</v>
      </c>
      <c r="L39" s="38">
        <v>1.4475</v>
      </c>
      <c r="M39" s="38">
        <v>1.77</v>
      </c>
    </row>
    <row r="40" spans="1:13" ht="12.75" customHeight="1">
      <c r="A40" s="160">
        <v>2011</v>
      </c>
      <c r="B40" s="38">
        <v>0.0525</v>
      </c>
      <c r="C40" s="38">
        <v>0.065</v>
      </c>
      <c r="D40" s="38">
        <v>0.0875</v>
      </c>
      <c r="E40" s="38">
        <v>0.2125</v>
      </c>
      <c r="F40" s="38">
        <v>0.4775</v>
      </c>
      <c r="G40" s="38">
        <v>1.21</v>
      </c>
      <c r="H40" s="38">
        <v>0.75</v>
      </c>
      <c r="I40" s="38">
        <v>0.13</v>
      </c>
      <c r="J40" s="38">
        <v>0.095</v>
      </c>
      <c r="K40" s="38">
        <v>0.9575</v>
      </c>
      <c r="L40" s="38">
        <v>1.3625</v>
      </c>
      <c r="M40" s="38">
        <v>1.6375</v>
      </c>
    </row>
    <row r="41" spans="1:13" ht="12.75" customHeight="1">
      <c r="A41" s="160">
        <v>2012</v>
      </c>
      <c r="B41" s="38">
        <v>0.02</v>
      </c>
      <c r="C41" s="38">
        <v>0.04</v>
      </c>
      <c r="D41" s="38">
        <v>0.07500000000000001</v>
      </c>
      <c r="E41" s="38">
        <v>0.17</v>
      </c>
      <c r="F41" s="38">
        <v>0.39749999999999996</v>
      </c>
      <c r="G41" s="38">
        <v>0.84</v>
      </c>
      <c r="H41" s="38">
        <v>0.4</v>
      </c>
      <c r="I41" s="38">
        <v>0.08</v>
      </c>
      <c r="J41" s="38">
        <v>0.0520833</v>
      </c>
      <c r="K41" s="38">
        <v>0.7995</v>
      </c>
      <c r="L41" s="38">
        <v>1.2135</v>
      </c>
      <c r="M41" s="38">
        <v>1.5208</v>
      </c>
    </row>
    <row r="42" spans="1:13" ht="12.75" customHeight="1">
      <c r="A42" s="160">
        <v>2013</v>
      </c>
      <c r="B42" s="38">
        <v>0.01</v>
      </c>
      <c r="C42" s="38">
        <v>0.02</v>
      </c>
      <c r="D42" s="38">
        <v>0.03</v>
      </c>
      <c r="E42" s="38">
        <v>0.1</v>
      </c>
      <c r="F42" s="38">
        <v>0.28</v>
      </c>
      <c r="G42" s="38">
        <v>1.09</v>
      </c>
      <c r="H42" s="38">
        <v>0.39</v>
      </c>
      <c r="I42" s="38">
        <v>0.03</v>
      </c>
      <c r="J42" s="38">
        <v>0.03</v>
      </c>
      <c r="K42" s="38">
        <v>0.61</v>
      </c>
      <c r="L42" s="38">
        <v>0.97</v>
      </c>
      <c r="M42" s="38">
        <v>1.29</v>
      </c>
    </row>
    <row r="43" spans="1:13" ht="12.75" customHeight="1">
      <c r="A43" s="160">
        <v>2014</v>
      </c>
      <c r="B43" s="38">
        <v>0.01</v>
      </c>
      <c r="C43" s="38">
        <v>0.01</v>
      </c>
      <c r="D43" s="38">
        <v>0.04</v>
      </c>
      <c r="E43" s="38">
        <v>0.07</v>
      </c>
      <c r="F43" s="38">
        <v>0.22</v>
      </c>
      <c r="G43" s="38">
        <v>0.88</v>
      </c>
      <c r="H43" s="38">
        <v>0.25</v>
      </c>
      <c r="I43" s="38">
        <v>0.04</v>
      </c>
      <c r="J43" s="38">
        <v>0.03</v>
      </c>
      <c r="K43" s="38">
        <v>0.41</v>
      </c>
      <c r="L43" s="38">
        <v>0.75</v>
      </c>
      <c r="M43" s="38">
        <v>1.08</v>
      </c>
    </row>
    <row r="44" spans="1:13" ht="12.75" customHeight="1">
      <c r="A44" s="327"/>
      <c r="B44" s="327"/>
      <c r="C44" s="327"/>
      <c r="D44" s="327"/>
      <c r="E44" s="327"/>
      <c r="F44" s="327"/>
      <c r="G44" s="327"/>
      <c r="H44" s="327"/>
      <c r="I44" s="327"/>
      <c r="J44" s="327"/>
      <c r="K44" s="327"/>
      <c r="L44" s="327"/>
      <c r="M44" s="327"/>
    </row>
    <row r="45" spans="1:13" ht="12.75" customHeight="1">
      <c r="A45" s="321" t="s">
        <v>349</v>
      </c>
      <c r="B45" s="321"/>
      <c r="C45" s="321"/>
      <c r="D45" s="321"/>
      <c r="E45" s="321"/>
      <c r="F45" s="321"/>
      <c r="G45" s="321"/>
      <c r="H45" s="321"/>
      <c r="I45" s="321"/>
      <c r="J45" s="321"/>
      <c r="K45" s="321"/>
      <c r="L45" s="321"/>
      <c r="M45" s="321"/>
    </row>
    <row r="46" spans="1:13" ht="12.75" customHeight="1">
      <c r="A46" s="297" t="s">
        <v>96</v>
      </c>
      <c r="B46" s="297"/>
      <c r="C46" s="297"/>
      <c r="D46" s="297"/>
      <c r="E46" s="297"/>
      <c r="F46" s="297"/>
      <c r="G46" s="297"/>
      <c r="H46" s="297"/>
      <c r="I46" s="297"/>
      <c r="J46" s="297"/>
      <c r="K46" s="297"/>
      <c r="L46" s="297"/>
      <c r="M46" s="297"/>
    </row>
    <row r="47" spans="1:13" ht="12.75" customHeight="1">
      <c r="A47" s="297" t="s">
        <v>97</v>
      </c>
      <c r="B47" s="297"/>
      <c r="C47" s="297"/>
      <c r="D47" s="297"/>
      <c r="E47" s="297"/>
      <c r="F47" s="297"/>
      <c r="G47" s="297"/>
      <c r="H47" s="297"/>
      <c r="I47" s="297"/>
      <c r="J47" s="297"/>
      <c r="K47" s="297"/>
      <c r="L47" s="297"/>
      <c r="M47" s="297"/>
    </row>
    <row r="48" spans="1:13" ht="12.75" customHeight="1">
      <c r="A48" s="297" t="s">
        <v>98</v>
      </c>
      <c r="B48" s="297"/>
      <c r="C48" s="297"/>
      <c r="D48" s="297"/>
      <c r="E48" s="297"/>
      <c r="F48" s="297"/>
      <c r="G48" s="297"/>
      <c r="H48" s="297"/>
      <c r="I48" s="297"/>
      <c r="J48" s="297"/>
      <c r="K48" s="297"/>
      <c r="L48" s="297"/>
      <c r="M48" s="297"/>
    </row>
    <row r="49" spans="1:13" ht="12.75" customHeight="1">
      <c r="A49" s="297" t="s">
        <v>99</v>
      </c>
      <c r="B49" s="297"/>
      <c r="C49" s="297"/>
      <c r="D49" s="297"/>
      <c r="E49" s="297"/>
      <c r="F49" s="297"/>
      <c r="G49" s="297"/>
      <c r="H49" s="297"/>
      <c r="I49" s="297"/>
      <c r="J49" s="297"/>
      <c r="K49" s="297"/>
      <c r="L49" s="297"/>
      <c r="M49" s="297"/>
    </row>
    <row r="50" spans="1:13" ht="12.75" customHeight="1">
      <c r="A50" s="325"/>
      <c r="B50" s="325"/>
      <c r="C50" s="325"/>
      <c r="D50" s="325"/>
      <c r="E50" s="325"/>
      <c r="F50" s="325"/>
      <c r="G50" s="325"/>
      <c r="H50" s="325"/>
      <c r="I50" s="325"/>
      <c r="J50" s="325"/>
      <c r="K50" s="325"/>
      <c r="L50" s="325"/>
      <c r="M50" s="325"/>
    </row>
  </sheetData>
  <sheetProtection/>
  <mergeCells count="15">
    <mergeCell ref="A46:M46"/>
    <mergeCell ref="C6:E6"/>
    <mergeCell ref="K6:M6"/>
    <mergeCell ref="F6:H6"/>
    <mergeCell ref="A45:M45"/>
    <mergeCell ref="A5:M5"/>
    <mergeCell ref="A44:M44"/>
    <mergeCell ref="A50:M50"/>
    <mergeCell ref="A49:M49"/>
    <mergeCell ref="A1:M1"/>
    <mergeCell ref="A2:M2"/>
    <mergeCell ref="A3:M3"/>
    <mergeCell ref="A4:M4"/>
    <mergeCell ref="A47:M47"/>
    <mergeCell ref="A48:M48"/>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outlinePr summaryBelow="0"/>
  </sheetPr>
  <dimension ref="A1:IL364"/>
  <sheetViews>
    <sheetView zoomScale="120" zoomScaleNormal="120" zoomScalePageLayoutView="0" workbookViewId="0" topLeftCell="A1">
      <pane ySplit="4" topLeftCell="A5" activePane="bottomLeft" state="frozen"/>
      <selection pane="topLeft" activeCell="A1" sqref="A1:M1"/>
      <selection pane="bottomLeft" activeCell="A1" sqref="A1:E1"/>
    </sheetView>
  </sheetViews>
  <sheetFormatPr defaultColWidth="11.421875" defaultRowHeight="12.75" outlineLevelRow="1"/>
  <cols>
    <col min="1" max="2" width="1.7109375" style="41" customWidth="1"/>
    <col min="3" max="3" width="66.7109375" style="41" customWidth="1"/>
    <col min="4" max="4" width="10.7109375" style="41" bestFit="1" customWidth="1"/>
    <col min="5" max="5" width="19.00390625" style="41" bestFit="1" customWidth="1"/>
    <col min="6" max="16384" width="11.421875" style="41" customWidth="1"/>
  </cols>
  <sheetData>
    <row r="1" spans="1:5" ht="18">
      <c r="A1" s="245" t="s">
        <v>315</v>
      </c>
      <c r="B1" s="245"/>
      <c r="C1" s="245"/>
      <c r="D1" s="245"/>
      <c r="E1" s="245"/>
    </row>
    <row r="2" spans="1:5" ht="12.75" customHeight="1">
      <c r="A2" s="246" t="s">
        <v>103</v>
      </c>
      <c r="B2" s="246"/>
      <c r="C2" s="246"/>
      <c r="D2" s="246"/>
      <c r="E2" s="246"/>
    </row>
    <row r="3" spans="1:246" ht="12.75" customHeight="1">
      <c r="A3" s="247"/>
      <c r="B3" s="247"/>
      <c r="C3" s="247"/>
      <c r="D3" s="247"/>
      <c r="E3" s="247"/>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row>
    <row r="4" spans="1:246" ht="12.75" customHeight="1">
      <c r="A4" s="248" t="s">
        <v>104</v>
      </c>
      <c r="B4" s="248"/>
      <c r="C4" s="248"/>
      <c r="D4" s="248"/>
      <c r="E4" s="248"/>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row>
    <row r="5" spans="1:246" ht="12.75" customHeight="1">
      <c r="A5" s="201"/>
      <c r="B5" s="201"/>
      <c r="C5" s="201"/>
      <c r="D5" s="201"/>
      <c r="E5" s="201"/>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row>
    <row r="6" spans="1:246" ht="12.75" customHeight="1">
      <c r="A6" s="241" t="s">
        <v>355</v>
      </c>
      <c r="B6" s="241"/>
      <c r="C6" s="241"/>
      <c r="D6" s="203" t="s">
        <v>24</v>
      </c>
      <c r="E6" s="204" t="s">
        <v>105</v>
      </c>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row>
    <row r="7" spans="1:246" ht="12.75" customHeight="1">
      <c r="A7" s="239" t="s">
        <v>106</v>
      </c>
      <c r="B7" s="239"/>
      <c r="C7" s="239"/>
      <c r="D7" s="220">
        <v>12239076</v>
      </c>
      <c r="E7" s="220">
        <v>11687731</v>
      </c>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row>
    <row r="8" spans="1:246" ht="12.75" customHeight="1">
      <c r="A8" s="244" t="s">
        <v>107</v>
      </c>
      <c r="B8" s="244"/>
      <c r="C8" s="244"/>
      <c r="D8" s="220">
        <v>0</v>
      </c>
      <c r="E8" s="220">
        <v>0</v>
      </c>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row>
    <row r="9" spans="1:246" ht="12.75" customHeight="1">
      <c r="A9" s="47"/>
      <c r="B9" s="47"/>
      <c r="C9" s="49" t="s">
        <v>109</v>
      </c>
      <c r="D9" s="220">
        <v>0</v>
      </c>
      <c r="E9" s="220">
        <v>0</v>
      </c>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row>
    <row r="10" spans="1:246" ht="12.75" customHeight="1">
      <c r="A10" s="242"/>
      <c r="B10" s="242"/>
      <c r="C10" s="50" t="s">
        <v>110</v>
      </c>
      <c r="D10" s="220">
        <v>0</v>
      </c>
      <c r="E10" s="220">
        <v>0</v>
      </c>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row>
    <row r="11" spans="1:246" ht="12.75" customHeight="1">
      <c r="A11" s="239" t="s">
        <v>111</v>
      </c>
      <c r="B11" s="239"/>
      <c r="C11" s="239"/>
      <c r="D11" s="220">
        <v>19253906</v>
      </c>
      <c r="E11" s="220">
        <v>7630349</v>
      </c>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row>
    <row r="12" spans="1:246" ht="12.75" customHeight="1">
      <c r="A12" s="242"/>
      <c r="B12" s="242"/>
      <c r="C12" s="50" t="s">
        <v>112</v>
      </c>
      <c r="D12" s="220">
        <v>4425843</v>
      </c>
      <c r="E12" s="220">
        <v>2191613</v>
      </c>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row>
    <row r="13" spans="1:246" ht="12.75" customHeight="1">
      <c r="A13" s="242"/>
      <c r="B13" s="242"/>
      <c r="C13" s="50" t="s">
        <v>113</v>
      </c>
      <c r="D13" s="220">
        <v>14828063</v>
      </c>
      <c r="E13" s="220">
        <v>5438736</v>
      </c>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row>
    <row r="14" spans="1:246" ht="12.75" customHeight="1">
      <c r="A14" s="239" t="s">
        <v>114</v>
      </c>
      <c r="B14" s="239"/>
      <c r="C14" s="239"/>
      <c r="D14" s="220">
        <v>22627751</v>
      </c>
      <c r="E14" s="220">
        <v>13494341</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row>
    <row r="15" spans="1:246" ht="12.75" customHeight="1">
      <c r="A15" s="243"/>
      <c r="B15" s="243"/>
      <c r="C15" s="52" t="s">
        <v>115</v>
      </c>
      <c r="D15" s="222">
        <v>10717458</v>
      </c>
      <c r="E15" s="222">
        <v>10181883</v>
      </c>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row>
    <row r="16" spans="1:246" ht="12.75" customHeight="1">
      <c r="A16" s="239" t="s">
        <v>116</v>
      </c>
      <c r="B16" s="239"/>
      <c r="C16" s="239"/>
      <c r="D16" s="220">
        <v>5306195</v>
      </c>
      <c r="E16" s="220">
        <v>13691</v>
      </c>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row>
    <row r="17" spans="1:246" ht="12.75" customHeight="1">
      <c r="A17" s="54"/>
      <c r="B17" s="239" t="s">
        <v>117</v>
      </c>
      <c r="C17" s="239"/>
      <c r="D17" s="220">
        <v>422630</v>
      </c>
      <c r="E17" s="220">
        <v>0</v>
      </c>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row>
    <row r="18" spans="1:246" ht="12.75" customHeight="1">
      <c r="A18" s="242"/>
      <c r="B18" s="242"/>
      <c r="C18" s="47" t="s">
        <v>118</v>
      </c>
      <c r="D18" s="220">
        <v>39652</v>
      </c>
      <c r="E18" s="220">
        <v>0</v>
      </c>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row>
    <row r="19" spans="1:246" ht="12.75" customHeight="1">
      <c r="A19" s="242"/>
      <c r="B19" s="242"/>
      <c r="C19" s="47" t="s">
        <v>119</v>
      </c>
      <c r="D19" s="220">
        <v>382978</v>
      </c>
      <c r="E19" s="220">
        <v>0</v>
      </c>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row>
    <row r="20" spans="1:246" ht="12.75" customHeight="1">
      <c r="A20" s="242"/>
      <c r="B20" s="242"/>
      <c r="C20" s="52" t="s">
        <v>115</v>
      </c>
      <c r="D20" s="220">
        <v>0</v>
      </c>
      <c r="E20" s="220">
        <v>0</v>
      </c>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row>
    <row r="21" spans="1:246" ht="12.75" customHeight="1">
      <c r="A21" s="54"/>
      <c r="B21" s="239" t="s">
        <v>120</v>
      </c>
      <c r="C21" s="239"/>
      <c r="D21" s="220">
        <v>4883565</v>
      </c>
      <c r="E21" s="220">
        <v>13691</v>
      </c>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row>
    <row r="22" spans="1:246" ht="12.75" customHeight="1">
      <c r="A22" s="242"/>
      <c r="B22" s="242"/>
      <c r="C22" s="50" t="s">
        <v>118</v>
      </c>
      <c r="D22" s="220">
        <v>924343</v>
      </c>
      <c r="E22" s="220">
        <v>500</v>
      </c>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row>
    <row r="23" spans="1:246" ht="12.75" customHeight="1">
      <c r="A23" s="242"/>
      <c r="B23" s="242"/>
      <c r="C23" s="50" t="s">
        <v>119</v>
      </c>
      <c r="D23" s="220">
        <v>3959221</v>
      </c>
      <c r="E23" s="220">
        <v>13191</v>
      </c>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row>
    <row r="24" spans="1:246" ht="12.75" customHeight="1">
      <c r="A24" s="243"/>
      <c r="B24" s="243"/>
      <c r="C24" s="52" t="s">
        <v>121</v>
      </c>
      <c r="D24" s="222">
        <v>435</v>
      </c>
      <c r="E24" s="222">
        <v>435</v>
      </c>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row>
    <row r="25" spans="1:246" ht="12.75" customHeight="1">
      <c r="A25" s="239" t="s">
        <v>122</v>
      </c>
      <c r="B25" s="239"/>
      <c r="C25" s="239"/>
      <c r="D25" s="220">
        <v>517367</v>
      </c>
      <c r="E25" s="220">
        <v>425699</v>
      </c>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row>
    <row r="26" spans="1:246" ht="12.75" customHeight="1">
      <c r="A26" s="239" t="s">
        <v>123</v>
      </c>
      <c r="B26" s="239"/>
      <c r="C26" s="239"/>
      <c r="D26" s="220">
        <v>302</v>
      </c>
      <c r="E26" s="220">
        <v>202</v>
      </c>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row>
    <row r="27" spans="1:246" ht="12.75" customHeight="1">
      <c r="A27" s="239" t="s">
        <v>124</v>
      </c>
      <c r="B27" s="239"/>
      <c r="C27" s="239"/>
      <c r="D27" s="220">
        <v>339797</v>
      </c>
      <c r="E27" s="220">
        <v>132008</v>
      </c>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row>
    <row r="28" spans="1:246" ht="12.75" customHeight="1">
      <c r="A28" s="239" t="s">
        <v>125</v>
      </c>
      <c r="B28" s="239"/>
      <c r="C28" s="239"/>
      <c r="D28" s="220">
        <v>75269</v>
      </c>
      <c r="E28" s="220">
        <v>75269</v>
      </c>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row>
    <row r="29" spans="1:246" ht="12.75" customHeight="1">
      <c r="A29" s="239" t="s">
        <v>126</v>
      </c>
      <c r="B29" s="239"/>
      <c r="C29" s="239"/>
      <c r="D29" s="220">
        <v>389489</v>
      </c>
      <c r="E29" s="220">
        <v>389489</v>
      </c>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row>
    <row r="30" spans="1:246" ht="12.75" customHeight="1">
      <c r="A30" s="239" t="s">
        <v>127</v>
      </c>
      <c r="B30" s="239"/>
      <c r="C30" s="239"/>
      <c r="D30" s="220">
        <v>0</v>
      </c>
      <c r="E30" s="220">
        <v>0</v>
      </c>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row>
    <row r="31" spans="1:246" ht="12.75" customHeight="1">
      <c r="A31" s="239" t="s">
        <v>128</v>
      </c>
      <c r="B31" s="239"/>
      <c r="C31" s="239"/>
      <c r="D31" s="220">
        <v>98766</v>
      </c>
      <c r="E31" s="220">
        <v>98766</v>
      </c>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row>
    <row r="32" spans="1:246" ht="12.75" customHeight="1">
      <c r="A32" s="239" t="s">
        <v>129</v>
      </c>
      <c r="B32" s="239"/>
      <c r="C32" s="239"/>
      <c r="D32" s="220">
        <v>2395684</v>
      </c>
      <c r="E32" s="220">
        <v>1503446</v>
      </c>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row>
    <row r="33" spans="1:246" ht="12.75" customHeight="1">
      <c r="A33" s="239" t="s">
        <v>130</v>
      </c>
      <c r="B33" s="239"/>
      <c r="C33" s="239"/>
      <c r="D33" s="220">
        <v>110838</v>
      </c>
      <c r="E33" s="220">
        <v>57914</v>
      </c>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row>
    <row r="34" spans="1:246" ht="12.75" customHeight="1">
      <c r="A34" s="240" t="s">
        <v>131</v>
      </c>
      <c r="B34" s="240"/>
      <c r="C34" s="240"/>
      <c r="D34" s="221">
        <v>63354439</v>
      </c>
      <c r="E34" s="221">
        <v>35508906</v>
      </c>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row>
    <row r="35" spans="1:246" ht="12.75" customHeight="1">
      <c r="A35" s="201"/>
      <c r="B35" s="201"/>
      <c r="C35" s="201"/>
      <c r="D35" s="201"/>
      <c r="E35" s="201"/>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c r="IG35" s="44"/>
      <c r="IH35" s="44"/>
      <c r="II35" s="44"/>
      <c r="IJ35" s="44"/>
      <c r="IK35" s="44"/>
      <c r="IL35" s="44"/>
    </row>
    <row r="36" spans="1:246" ht="12.75" customHeight="1" collapsed="1">
      <c r="A36" s="241" t="s">
        <v>343</v>
      </c>
      <c r="B36" s="241"/>
      <c r="C36" s="241"/>
      <c r="D36" s="203" t="s">
        <v>24</v>
      </c>
      <c r="E36" s="204" t="s">
        <v>105</v>
      </c>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row>
    <row r="37" spans="1:246" ht="12.75" customHeight="1" hidden="1" outlineLevel="1">
      <c r="A37" s="239" t="s">
        <v>106</v>
      </c>
      <c r="B37" s="239"/>
      <c r="C37" s="239"/>
      <c r="D37" s="220">
        <v>11091075</v>
      </c>
      <c r="E37" s="220">
        <v>10815844</v>
      </c>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row>
    <row r="38" spans="1:246" ht="12.75" customHeight="1" hidden="1" outlineLevel="1">
      <c r="A38" s="244" t="s">
        <v>107</v>
      </c>
      <c r="B38" s="244"/>
      <c r="C38" s="244"/>
      <c r="D38" s="220">
        <v>0</v>
      </c>
      <c r="E38" s="220">
        <v>0</v>
      </c>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row>
    <row r="39" spans="1:246" ht="12.75" customHeight="1" hidden="1" outlineLevel="1">
      <c r="A39" s="47"/>
      <c r="B39" s="47"/>
      <c r="C39" s="49" t="s">
        <v>109</v>
      </c>
      <c r="D39" s="220">
        <v>0</v>
      </c>
      <c r="E39" s="220">
        <v>0</v>
      </c>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row>
    <row r="40" spans="1:246" ht="12.75" customHeight="1" hidden="1" outlineLevel="1">
      <c r="A40" s="242"/>
      <c r="B40" s="242"/>
      <c r="C40" s="50" t="s">
        <v>110</v>
      </c>
      <c r="D40" s="220">
        <v>0</v>
      </c>
      <c r="E40" s="220">
        <v>0</v>
      </c>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row>
    <row r="41" spans="1:246" ht="12.75" customHeight="1" hidden="1" outlineLevel="1">
      <c r="A41" s="239" t="s">
        <v>111</v>
      </c>
      <c r="B41" s="239"/>
      <c r="C41" s="239"/>
      <c r="D41" s="220">
        <v>17657324</v>
      </c>
      <c r="E41" s="220">
        <v>6791796</v>
      </c>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row>
    <row r="42" spans="1:246" ht="12.75" customHeight="1" hidden="1" outlineLevel="1">
      <c r="A42" s="242"/>
      <c r="B42" s="242"/>
      <c r="C42" s="50" t="s">
        <v>112</v>
      </c>
      <c r="D42" s="220">
        <v>3780957</v>
      </c>
      <c r="E42" s="220">
        <v>2038842</v>
      </c>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c r="IG42" s="44"/>
      <c r="IH42" s="44"/>
      <c r="II42" s="44"/>
      <c r="IJ42" s="44"/>
      <c r="IK42" s="44"/>
      <c r="IL42" s="44"/>
    </row>
    <row r="43" spans="1:246" ht="12.75" customHeight="1" hidden="1" outlineLevel="1">
      <c r="A43" s="242"/>
      <c r="B43" s="242"/>
      <c r="C43" s="50" t="s">
        <v>113</v>
      </c>
      <c r="D43" s="220">
        <v>13876368</v>
      </c>
      <c r="E43" s="220">
        <v>4752954</v>
      </c>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4"/>
      <c r="HN43" s="44"/>
      <c r="HO43" s="44"/>
      <c r="HP43" s="44"/>
      <c r="HQ43" s="44"/>
      <c r="HR43" s="44"/>
      <c r="HS43" s="44"/>
      <c r="HT43" s="44"/>
      <c r="HU43" s="44"/>
      <c r="HV43" s="44"/>
      <c r="HW43" s="44"/>
      <c r="HX43" s="44"/>
      <c r="HY43" s="44"/>
      <c r="HZ43" s="44"/>
      <c r="IA43" s="44"/>
      <c r="IB43" s="44"/>
      <c r="IC43" s="44"/>
      <c r="ID43" s="44"/>
      <c r="IE43" s="44"/>
      <c r="IF43" s="44"/>
      <c r="IG43" s="44"/>
      <c r="IH43" s="44"/>
      <c r="II43" s="44"/>
      <c r="IJ43" s="44"/>
      <c r="IK43" s="44"/>
      <c r="IL43" s="44"/>
    </row>
    <row r="44" spans="1:246" ht="12.75" customHeight="1" hidden="1" outlineLevel="1">
      <c r="A44" s="239" t="s">
        <v>114</v>
      </c>
      <c r="B44" s="239"/>
      <c r="C44" s="239"/>
      <c r="D44" s="220">
        <v>20610999</v>
      </c>
      <c r="E44" s="220">
        <v>12477347</v>
      </c>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c r="HD44" s="44"/>
      <c r="HE44" s="44"/>
      <c r="HF44" s="44"/>
      <c r="HG44" s="44"/>
      <c r="HH44" s="44"/>
      <c r="HI44" s="44"/>
      <c r="HJ44" s="44"/>
      <c r="HK44" s="44"/>
      <c r="HL44" s="44"/>
      <c r="HM44" s="44"/>
      <c r="HN44" s="44"/>
      <c r="HO44" s="44"/>
      <c r="HP44" s="44"/>
      <c r="HQ44" s="44"/>
      <c r="HR44" s="44"/>
      <c r="HS44" s="44"/>
      <c r="HT44" s="44"/>
      <c r="HU44" s="44"/>
      <c r="HV44" s="44"/>
      <c r="HW44" s="44"/>
      <c r="HX44" s="44"/>
      <c r="HY44" s="44"/>
      <c r="HZ44" s="44"/>
      <c r="IA44" s="44"/>
      <c r="IB44" s="44"/>
      <c r="IC44" s="44"/>
      <c r="ID44" s="44"/>
      <c r="IE44" s="44"/>
      <c r="IF44" s="44"/>
      <c r="IG44" s="44"/>
      <c r="IH44" s="44"/>
      <c r="II44" s="44"/>
      <c r="IJ44" s="44"/>
      <c r="IK44" s="44"/>
      <c r="IL44" s="44"/>
    </row>
    <row r="45" spans="1:246" ht="12.75" customHeight="1" hidden="1" outlineLevel="1">
      <c r="A45" s="243"/>
      <c r="B45" s="243"/>
      <c r="C45" s="52" t="s">
        <v>115</v>
      </c>
      <c r="D45" s="222">
        <v>10132699</v>
      </c>
      <c r="E45" s="222">
        <v>9790706</v>
      </c>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c r="HX45" s="44"/>
      <c r="HY45" s="44"/>
      <c r="HZ45" s="44"/>
      <c r="IA45" s="44"/>
      <c r="IB45" s="44"/>
      <c r="IC45" s="44"/>
      <c r="ID45" s="44"/>
      <c r="IE45" s="44"/>
      <c r="IF45" s="44"/>
      <c r="IG45" s="44"/>
      <c r="IH45" s="44"/>
      <c r="II45" s="44"/>
      <c r="IJ45" s="44"/>
      <c r="IK45" s="44"/>
      <c r="IL45" s="44"/>
    </row>
    <row r="46" spans="1:246" ht="12.75" customHeight="1" hidden="1" outlineLevel="1">
      <c r="A46" s="239" t="s">
        <v>116</v>
      </c>
      <c r="B46" s="239"/>
      <c r="C46" s="239"/>
      <c r="D46" s="220">
        <v>4482365</v>
      </c>
      <c r="E46" s="220">
        <v>32399</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row>
    <row r="47" spans="1:246" ht="12.75" customHeight="1" hidden="1" outlineLevel="1">
      <c r="A47" s="54"/>
      <c r="B47" s="239" t="s">
        <v>117</v>
      </c>
      <c r="C47" s="239"/>
      <c r="D47" s="220">
        <v>327213</v>
      </c>
      <c r="E47" s="220">
        <v>0</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44"/>
      <c r="GT47" s="44"/>
      <c r="GU47" s="44"/>
      <c r="GV47" s="44"/>
      <c r="GW47" s="44"/>
      <c r="GX47" s="44"/>
      <c r="GY47" s="44"/>
      <c r="GZ47" s="44"/>
      <c r="HA47" s="44"/>
      <c r="HB47" s="44"/>
      <c r="HC47" s="44"/>
      <c r="HD47" s="44"/>
      <c r="HE47" s="44"/>
      <c r="HF47" s="44"/>
      <c r="HG47" s="44"/>
      <c r="HH47" s="44"/>
      <c r="HI47" s="44"/>
      <c r="HJ47" s="44"/>
      <c r="HK47" s="44"/>
      <c r="HL47" s="44"/>
      <c r="HM47" s="44"/>
      <c r="HN47" s="44"/>
      <c r="HO47" s="44"/>
      <c r="HP47" s="44"/>
      <c r="HQ47" s="44"/>
      <c r="HR47" s="44"/>
      <c r="HS47" s="44"/>
      <c r="HT47" s="44"/>
      <c r="HU47" s="44"/>
      <c r="HV47" s="44"/>
      <c r="HW47" s="44"/>
      <c r="HX47" s="44"/>
      <c r="HY47" s="44"/>
      <c r="HZ47" s="44"/>
      <c r="IA47" s="44"/>
      <c r="IB47" s="44"/>
      <c r="IC47" s="44"/>
      <c r="ID47" s="44"/>
      <c r="IE47" s="44"/>
      <c r="IF47" s="44"/>
      <c r="IG47" s="44"/>
      <c r="IH47" s="44"/>
      <c r="II47" s="44"/>
      <c r="IJ47" s="44"/>
      <c r="IK47" s="44"/>
      <c r="IL47" s="44"/>
    </row>
    <row r="48" spans="1:246" ht="12.75" customHeight="1" hidden="1" outlineLevel="1">
      <c r="A48" s="242"/>
      <c r="B48" s="242"/>
      <c r="C48" s="47" t="s">
        <v>118</v>
      </c>
      <c r="D48" s="220">
        <v>35625</v>
      </c>
      <c r="E48" s="220">
        <v>0</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P48" s="44"/>
      <c r="HQ48" s="44"/>
      <c r="HR48" s="44"/>
      <c r="HS48" s="44"/>
      <c r="HT48" s="44"/>
      <c r="HU48" s="44"/>
      <c r="HV48" s="44"/>
      <c r="HW48" s="44"/>
      <c r="HX48" s="44"/>
      <c r="HY48" s="44"/>
      <c r="HZ48" s="44"/>
      <c r="IA48" s="44"/>
      <c r="IB48" s="44"/>
      <c r="IC48" s="44"/>
      <c r="ID48" s="44"/>
      <c r="IE48" s="44"/>
      <c r="IF48" s="44"/>
      <c r="IG48" s="44"/>
      <c r="IH48" s="44"/>
      <c r="II48" s="44"/>
      <c r="IJ48" s="44"/>
      <c r="IK48" s="44"/>
      <c r="IL48" s="44"/>
    </row>
    <row r="49" spans="1:246" ht="12.75" customHeight="1" hidden="1" outlineLevel="1">
      <c r="A49" s="242"/>
      <c r="B49" s="242"/>
      <c r="C49" s="47" t="s">
        <v>119</v>
      </c>
      <c r="D49" s="220">
        <v>291588</v>
      </c>
      <c r="E49" s="220">
        <v>0</v>
      </c>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4"/>
      <c r="HN49" s="44"/>
      <c r="HO49" s="44"/>
      <c r="HP49" s="44"/>
      <c r="HQ49" s="44"/>
      <c r="HR49" s="44"/>
      <c r="HS49" s="44"/>
      <c r="HT49" s="44"/>
      <c r="HU49" s="44"/>
      <c r="HV49" s="44"/>
      <c r="HW49" s="44"/>
      <c r="HX49" s="44"/>
      <c r="HY49" s="44"/>
      <c r="HZ49" s="44"/>
      <c r="IA49" s="44"/>
      <c r="IB49" s="44"/>
      <c r="IC49" s="44"/>
      <c r="ID49" s="44"/>
      <c r="IE49" s="44"/>
      <c r="IF49" s="44"/>
      <c r="IG49" s="44"/>
      <c r="IH49" s="44"/>
      <c r="II49" s="44"/>
      <c r="IJ49" s="44"/>
      <c r="IK49" s="44"/>
      <c r="IL49" s="44"/>
    </row>
    <row r="50" spans="1:246" ht="12.75" customHeight="1" hidden="1" outlineLevel="1">
      <c r="A50" s="242"/>
      <c r="B50" s="242"/>
      <c r="C50" s="52" t="s">
        <v>115</v>
      </c>
      <c r="D50" s="220">
        <v>0</v>
      </c>
      <c r="E50" s="220">
        <v>0</v>
      </c>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c r="HK50" s="44"/>
      <c r="HL50" s="44"/>
      <c r="HM50" s="44"/>
      <c r="HN50" s="44"/>
      <c r="HO50" s="44"/>
      <c r="HP50" s="44"/>
      <c r="HQ50" s="44"/>
      <c r="HR50" s="44"/>
      <c r="HS50" s="44"/>
      <c r="HT50" s="44"/>
      <c r="HU50" s="44"/>
      <c r="HV50" s="44"/>
      <c r="HW50" s="44"/>
      <c r="HX50" s="44"/>
      <c r="HY50" s="44"/>
      <c r="HZ50" s="44"/>
      <c r="IA50" s="44"/>
      <c r="IB50" s="44"/>
      <c r="IC50" s="44"/>
      <c r="ID50" s="44"/>
      <c r="IE50" s="44"/>
      <c r="IF50" s="44"/>
      <c r="IG50" s="44"/>
      <c r="IH50" s="44"/>
      <c r="II50" s="44"/>
      <c r="IJ50" s="44"/>
      <c r="IK50" s="44"/>
      <c r="IL50" s="44"/>
    </row>
    <row r="51" spans="1:246" ht="12.75" customHeight="1" hidden="1" outlineLevel="1">
      <c r="A51" s="54"/>
      <c r="B51" s="239" t="s">
        <v>120</v>
      </c>
      <c r="C51" s="239"/>
      <c r="D51" s="220">
        <v>4155152</v>
      </c>
      <c r="E51" s="220">
        <v>32399</v>
      </c>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c r="GN51" s="44"/>
      <c r="GO51" s="44"/>
      <c r="GP51" s="44"/>
      <c r="GQ51" s="44"/>
      <c r="GR51" s="44"/>
      <c r="GS51" s="44"/>
      <c r="GT51" s="44"/>
      <c r="GU51" s="44"/>
      <c r="GV51" s="44"/>
      <c r="GW51" s="44"/>
      <c r="GX51" s="44"/>
      <c r="GY51" s="44"/>
      <c r="GZ51" s="44"/>
      <c r="HA51" s="44"/>
      <c r="HB51" s="44"/>
      <c r="HC51" s="44"/>
      <c r="HD51" s="44"/>
      <c r="HE51" s="44"/>
      <c r="HF51" s="44"/>
      <c r="HG51" s="44"/>
      <c r="HH51" s="44"/>
      <c r="HI51" s="44"/>
      <c r="HJ51" s="44"/>
      <c r="HK51" s="44"/>
      <c r="HL51" s="44"/>
      <c r="HM51" s="44"/>
      <c r="HN51" s="44"/>
      <c r="HO51" s="44"/>
      <c r="HP51" s="44"/>
      <c r="HQ51" s="44"/>
      <c r="HR51" s="44"/>
      <c r="HS51" s="44"/>
      <c r="HT51" s="44"/>
      <c r="HU51" s="44"/>
      <c r="HV51" s="44"/>
      <c r="HW51" s="44"/>
      <c r="HX51" s="44"/>
      <c r="HY51" s="44"/>
      <c r="HZ51" s="44"/>
      <c r="IA51" s="44"/>
      <c r="IB51" s="44"/>
      <c r="IC51" s="44"/>
      <c r="ID51" s="44"/>
      <c r="IE51" s="44"/>
      <c r="IF51" s="44"/>
      <c r="IG51" s="44"/>
      <c r="IH51" s="44"/>
      <c r="II51" s="44"/>
      <c r="IJ51" s="44"/>
      <c r="IK51" s="44"/>
      <c r="IL51" s="44"/>
    </row>
    <row r="52" spans="1:246" ht="12.75" customHeight="1" hidden="1" outlineLevel="1">
      <c r="A52" s="242"/>
      <c r="B52" s="242"/>
      <c r="C52" s="50" t="s">
        <v>118</v>
      </c>
      <c r="D52" s="220">
        <v>572340</v>
      </c>
      <c r="E52" s="220">
        <v>500</v>
      </c>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c r="GN52" s="44"/>
      <c r="GO52" s="44"/>
      <c r="GP52" s="44"/>
      <c r="GQ52" s="44"/>
      <c r="GR52" s="44"/>
      <c r="GS52" s="44"/>
      <c r="GT52" s="44"/>
      <c r="GU52" s="44"/>
      <c r="GV52" s="44"/>
      <c r="GW52" s="44"/>
      <c r="GX52" s="44"/>
      <c r="GY52" s="44"/>
      <c r="GZ52" s="44"/>
      <c r="HA52" s="44"/>
      <c r="HB52" s="44"/>
      <c r="HC52" s="44"/>
      <c r="HD52" s="44"/>
      <c r="HE52" s="44"/>
      <c r="HF52" s="44"/>
      <c r="HG52" s="44"/>
      <c r="HH52" s="44"/>
      <c r="HI52" s="44"/>
      <c r="HJ52" s="44"/>
      <c r="HK52" s="44"/>
      <c r="HL52" s="44"/>
      <c r="HM52" s="44"/>
      <c r="HN52" s="44"/>
      <c r="HO52" s="44"/>
      <c r="HP52" s="44"/>
      <c r="HQ52" s="44"/>
      <c r="HR52" s="44"/>
      <c r="HS52" s="44"/>
      <c r="HT52" s="44"/>
      <c r="HU52" s="44"/>
      <c r="HV52" s="44"/>
      <c r="HW52" s="44"/>
      <c r="HX52" s="44"/>
      <c r="HY52" s="44"/>
      <c r="HZ52" s="44"/>
      <c r="IA52" s="44"/>
      <c r="IB52" s="44"/>
      <c r="IC52" s="44"/>
      <c r="ID52" s="44"/>
      <c r="IE52" s="44"/>
      <c r="IF52" s="44"/>
      <c r="IG52" s="44"/>
      <c r="IH52" s="44"/>
      <c r="II52" s="44"/>
      <c r="IJ52" s="44"/>
      <c r="IK52" s="44"/>
      <c r="IL52" s="44"/>
    </row>
    <row r="53" spans="1:246" ht="12.75" customHeight="1" hidden="1" outlineLevel="1">
      <c r="A53" s="242"/>
      <c r="B53" s="242"/>
      <c r="C53" s="50" t="s">
        <v>119</v>
      </c>
      <c r="D53" s="220">
        <v>3582812</v>
      </c>
      <c r="E53" s="220">
        <v>31899</v>
      </c>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c r="GN53" s="44"/>
      <c r="GO53" s="44"/>
      <c r="GP53" s="44"/>
      <c r="GQ53" s="44"/>
      <c r="GR53" s="44"/>
      <c r="GS53" s="44"/>
      <c r="GT53" s="44"/>
      <c r="GU53" s="44"/>
      <c r="GV53" s="44"/>
      <c r="GW53" s="44"/>
      <c r="GX53" s="44"/>
      <c r="GY53" s="44"/>
      <c r="GZ53" s="44"/>
      <c r="HA53" s="44"/>
      <c r="HB53" s="44"/>
      <c r="HC53" s="44"/>
      <c r="HD53" s="44"/>
      <c r="HE53" s="44"/>
      <c r="HF53" s="44"/>
      <c r="HG53" s="44"/>
      <c r="HH53" s="44"/>
      <c r="HI53" s="44"/>
      <c r="HJ53" s="44"/>
      <c r="HK53" s="44"/>
      <c r="HL53" s="44"/>
      <c r="HM53" s="44"/>
      <c r="HN53" s="44"/>
      <c r="HO53" s="44"/>
      <c r="HP53" s="44"/>
      <c r="HQ53" s="44"/>
      <c r="HR53" s="44"/>
      <c r="HS53" s="44"/>
      <c r="HT53" s="44"/>
      <c r="HU53" s="44"/>
      <c r="HV53" s="44"/>
      <c r="HW53" s="44"/>
      <c r="HX53" s="44"/>
      <c r="HY53" s="44"/>
      <c r="HZ53" s="44"/>
      <c r="IA53" s="44"/>
      <c r="IB53" s="44"/>
      <c r="IC53" s="44"/>
      <c r="ID53" s="44"/>
      <c r="IE53" s="44"/>
      <c r="IF53" s="44"/>
      <c r="IG53" s="44"/>
      <c r="IH53" s="44"/>
      <c r="II53" s="44"/>
      <c r="IJ53" s="44"/>
      <c r="IK53" s="44"/>
      <c r="IL53" s="44"/>
    </row>
    <row r="54" spans="1:246" ht="12.75" customHeight="1" hidden="1" outlineLevel="1">
      <c r="A54" s="243"/>
      <c r="B54" s="243"/>
      <c r="C54" s="52" t="s">
        <v>121</v>
      </c>
      <c r="D54" s="222">
        <v>25207</v>
      </c>
      <c r="E54" s="222">
        <v>25207</v>
      </c>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c r="GN54" s="44"/>
      <c r="GO54" s="44"/>
      <c r="GP54" s="44"/>
      <c r="GQ54" s="44"/>
      <c r="GR54" s="44"/>
      <c r="GS54" s="44"/>
      <c r="GT54" s="44"/>
      <c r="GU54" s="44"/>
      <c r="GV54" s="44"/>
      <c r="GW54" s="44"/>
      <c r="GX54" s="44"/>
      <c r="GY54" s="44"/>
      <c r="GZ54" s="44"/>
      <c r="HA54" s="44"/>
      <c r="HB54" s="44"/>
      <c r="HC54" s="44"/>
      <c r="HD54" s="44"/>
      <c r="HE54" s="44"/>
      <c r="HF54" s="44"/>
      <c r="HG54" s="44"/>
      <c r="HH54" s="44"/>
      <c r="HI54" s="44"/>
      <c r="HJ54" s="44"/>
      <c r="HK54" s="44"/>
      <c r="HL54" s="44"/>
      <c r="HM54" s="44"/>
      <c r="HN54" s="44"/>
      <c r="HO54" s="44"/>
      <c r="HP54" s="44"/>
      <c r="HQ54" s="44"/>
      <c r="HR54" s="44"/>
      <c r="HS54" s="44"/>
      <c r="HT54" s="44"/>
      <c r="HU54" s="44"/>
      <c r="HV54" s="44"/>
      <c r="HW54" s="44"/>
      <c r="HX54" s="44"/>
      <c r="HY54" s="44"/>
      <c r="HZ54" s="44"/>
      <c r="IA54" s="44"/>
      <c r="IB54" s="44"/>
      <c r="IC54" s="44"/>
      <c r="ID54" s="44"/>
      <c r="IE54" s="44"/>
      <c r="IF54" s="44"/>
      <c r="IG54" s="44"/>
      <c r="IH54" s="44"/>
      <c r="II54" s="44"/>
      <c r="IJ54" s="44"/>
      <c r="IK54" s="44"/>
      <c r="IL54" s="44"/>
    </row>
    <row r="55" spans="1:246" ht="12.75" customHeight="1" hidden="1" outlineLevel="1">
      <c r="A55" s="239" t="s">
        <v>122</v>
      </c>
      <c r="B55" s="239"/>
      <c r="C55" s="239"/>
      <c r="D55" s="220">
        <v>509331</v>
      </c>
      <c r="E55" s="220">
        <v>422339</v>
      </c>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c r="GN55" s="44"/>
      <c r="GO55" s="44"/>
      <c r="GP55" s="44"/>
      <c r="GQ55" s="44"/>
      <c r="GR55" s="44"/>
      <c r="GS55" s="44"/>
      <c r="GT55" s="44"/>
      <c r="GU55" s="44"/>
      <c r="GV55" s="44"/>
      <c r="GW55" s="44"/>
      <c r="GX55" s="44"/>
      <c r="GY55" s="44"/>
      <c r="GZ55" s="44"/>
      <c r="HA55" s="44"/>
      <c r="HB55" s="44"/>
      <c r="HC55" s="44"/>
      <c r="HD55" s="44"/>
      <c r="HE55" s="44"/>
      <c r="HF55" s="44"/>
      <c r="HG55" s="44"/>
      <c r="HH55" s="44"/>
      <c r="HI55" s="44"/>
      <c r="HJ55" s="44"/>
      <c r="HK55" s="44"/>
      <c r="HL55" s="44"/>
      <c r="HM55" s="44"/>
      <c r="HN55" s="44"/>
      <c r="HO55" s="44"/>
      <c r="HP55" s="44"/>
      <c r="HQ55" s="44"/>
      <c r="HR55" s="44"/>
      <c r="HS55" s="44"/>
      <c r="HT55" s="44"/>
      <c r="HU55" s="44"/>
      <c r="HV55" s="44"/>
      <c r="HW55" s="44"/>
      <c r="HX55" s="44"/>
      <c r="HY55" s="44"/>
      <c r="HZ55" s="44"/>
      <c r="IA55" s="44"/>
      <c r="IB55" s="44"/>
      <c r="IC55" s="44"/>
      <c r="ID55" s="44"/>
      <c r="IE55" s="44"/>
      <c r="IF55" s="44"/>
      <c r="IG55" s="44"/>
      <c r="IH55" s="44"/>
      <c r="II55" s="44"/>
      <c r="IJ55" s="44"/>
      <c r="IK55" s="44"/>
      <c r="IL55" s="44"/>
    </row>
    <row r="56" spans="1:246" ht="12.75" customHeight="1" hidden="1" outlineLevel="1">
      <c r="A56" s="239" t="s">
        <v>123</v>
      </c>
      <c r="B56" s="239"/>
      <c r="C56" s="239"/>
      <c r="D56" s="220">
        <v>459</v>
      </c>
      <c r="E56" s="220">
        <v>359</v>
      </c>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c r="GN56" s="44"/>
      <c r="GO56" s="44"/>
      <c r="GP56" s="44"/>
      <c r="GQ56" s="44"/>
      <c r="GR56" s="44"/>
      <c r="GS56" s="44"/>
      <c r="GT56" s="44"/>
      <c r="GU56" s="44"/>
      <c r="GV56" s="44"/>
      <c r="GW56" s="44"/>
      <c r="GX56" s="44"/>
      <c r="GY56" s="44"/>
      <c r="GZ56" s="44"/>
      <c r="HA56" s="44"/>
      <c r="HB56" s="44"/>
      <c r="HC56" s="44"/>
      <c r="HD56" s="44"/>
      <c r="HE56" s="44"/>
      <c r="HF56" s="44"/>
      <c r="HG56" s="44"/>
      <c r="HH56" s="44"/>
      <c r="HI56" s="44"/>
      <c r="HJ56" s="44"/>
      <c r="HK56" s="44"/>
      <c r="HL56" s="44"/>
      <c r="HM56" s="44"/>
      <c r="HN56" s="44"/>
      <c r="HO56" s="44"/>
      <c r="HP56" s="44"/>
      <c r="HQ56" s="44"/>
      <c r="HR56" s="44"/>
      <c r="HS56" s="44"/>
      <c r="HT56" s="44"/>
      <c r="HU56" s="44"/>
      <c r="HV56" s="44"/>
      <c r="HW56" s="44"/>
      <c r="HX56" s="44"/>
      <c r="HY56" s="44"/>
      <c r="HZ56" s="44"/>
      <c r="IA56" s="44"/>
      <c r="IB56" s="44"/>
      <c r="IC56" s="44"/>
      <c r="ID56" s="44"/>
      <c r="IE56" s="44"/>
      <c r="IF56" s="44"/>
      <c r="IG56" s="44"/>
      <c r="IH56" s="44"/>
      <c r="II56" s="44"/>
      <c r="IJ56" s="44"/>
      <c r="IK56" s="44"/>
      <c r="IL56" s="44"/>
    </row>
    <row r="57" spans="1:246" ht="12.75" customHeight="1" hidden="1" outlineLevel="1">
      <c r="A57" s="239" t="s">
        <v>124</v>
      </c>
      <c r="B57" s="239"/>
      <c r="C57" s="239"/>
      <c r="D57" s="220">
        <v>418952</v>
      </c>
      <c r="E57" s="220">
        <v>256802</v>
      </c>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c r="HA57" s="44"/>
      <c r="HB57" s="44"/>
      <c r="HC57" s="44"/>
      <c r="HD57" s="44"/>
      <c r="HE57" s="44"/>
      <c r="HF57" s="44"/>
      <c r="HG57" s="44"/>
      <c r="HH57" s="44"/>
      <c r="HI57" s="44"/>
      <c r="HJ57" s="44"/>
      <c r="HK57" s="44"/>
      <c r="HL57" s="44"/>
      <c r="HM57" s="44"/>
      <c r="HN57" s="44"/>
      <c r="HO57" s="44"/>
      <c r="HP57" s="44"/>
      <c r="HQ57" s="44"/>
      <c r="HR57" s="44"/>
      <c r="HS57" s="44"/>
      <c r="HT57" s="44"/>
      <c r="HU57" s="44"/>
      <c r="HV57" s="44"/>
      <c r="HW57" s="44"/>
      <c r="HX57" s="44"/>
      <c r="HY57" s="44"/>
      <c r="HZ57" s="44"/>
      <c r="IA57" s="44"/>
      <c r="IB57" s="44"/>
      <c r="IC57" s="44"/>
      <c r="ID57" s="44"/>
      <c r="IE57" s="44"/>
      <c r="IF57" s="44"/>
      <c r="IG57" s="44"/>
      <c r="IH57" s="44"/>
      <c r="II57" s="44"/>
      <c r="IJ57" s="44"/>
      <c r="IK57" s="44"/>
      <c r="IL57" s="44"/>
    </row>
    <row r="58" spans="1:246" ht="12.75" customHeight="1" hidden="1" outlineLevel="1">
      <c r="A58" s="239" t="s">
        <v>125</v>
      </c>
      <c r="B58" s="239"/>
      <c r="C58" s="239"/>
      <c r="D58" s="220">
        <v>92563</v>
      </c>
      <c r="E58" s="220">
        <v>92563</v>
      </c>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c r="GO58" s="44"/>
      <c r="GP58" s="44"/>
      <c r="GQ58" s="44"/>
      <c r="GR58" s="44"/>
      <c r="GS58" s="44"/>
      <c r="GT58" s="44"/>
      <c r="GU58" s="44"/>
      <c r="GV58" s="44"/>
      <c r="GW58" s="44"/>
      <c r="GX58" s="44"/>
      <c r="GY58" s="44"/>
      <c r="GZ58" s="44"/>
      <c r="HA58" s="44"/>
      <c r="HB58" s="44"/>
      <c r="HC58" s="44"/>
      <c r="HD58" s="44"/>
      <c r="HE58" s="44"/>
      <c r="HF58" s="44"/>
      <c r="HG58" s="44"/>
      <c r="HH58" s="44"/>
      <c r="HI58" s="44"/>
      <c r="HJ58" s="44"/>
      <c r="HK58" s="44"/>
      <c r="HL58" s="44"/>
      <c r="HM58" s="44"/>
      <c r="HN58" s="44"/>
      <c r="HO58" s="44"/>
      <c r="HP58" s="44"/>
      <c r="HQ58" s="44"/>
      <c r="HR58" s="44"/>
      <c r="HS58" s="44"/>
      <c r="HT58" s="44"/>
      <c r="HU58" s="44"/>
      <c r="HV58" s="44"/>
      <c r="HW58" s="44"/>
      <c r="HX58" s="44"/>
      <c r="HY58" s="44"/>
      <c r="HZ58" s="44"/>
      <c r="IA58" s="44"/>
      <c r="IB58" s="44"/>
      <c r="IC58" s="44"/>
      <c r="ID58" s="44"/>
      <c r="IE58" s="44"/>
      <c r="IF58" s="44"/>
      <c r="IG58" s="44"/>
      <c r="IH58" s="44"/>
      <c r="II58" s="44"/>
      <c r="IJ58" s="44"/>
      <c r="IK58" s="44"/>
      <c r="IL58" s="44"/>
    </row>
    <row r="59" spans="1:246" ht="12.75" customHeight="1" hidden="1" outlineLevel="1">
      <c r="A59" s="239" t="s">
        <v>126</v>
      </c>
      <c r="B59" s="239"/>
      <c r="C59" s="239"/>
      <c r="D59" s="220">
        <v>409998</v>
      </c>
      <c r="E59" s="220">
        <v>409998</v>
      </c>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c r="HA59" s="44"/>
      <c r="HB59" s="44"/>
      <c r="HC59" s="44"/>
      <c r="HD59" s="44"/>
      <c r="HE59" s="44"/>
      <c r="HF59" s="44"/>
      <c r="HG59" s="44"/>
      <c r="HH59" s="44"/>
      <c r="HI59" s="44"/>
      <c r="HJ59" s="44"/>
      <c r="HK59" s="44"/>
      <c r="HL59" s="44"/>
      <c r="HM59" s="44"/>
      <c r="HN59" s="44"/>
      <c r="HO59" s="44"/>
      <c r="HP59" s="44"/>
      <c r="HQ59" s="44"/>
      <c r="HR59" s="44"/>
      <c r="HS59" s="44"/>
      <c r="HT59" s="44"/>
      <c r="HU59" s="44"/>
      <c r="HV59" s="44"/>
      <c r="HW59" s="44"/>
      <c r="HX59" s="44"/>
      <c r="HY59" s="44"/>
      <c r="HZ59" s="44"/>
      <c r="IA59" s="44"/>
      <c r="IB59" s="44"/>
      <c r="IC59" s="44"/>
      <c r="ID59" s="44"/>
      <c r="IE59" s="44"/>
      <c r="IF59" s="44"/>
      <c r="IG59" s="44"/>
      <c r="IH59" s="44"/>
      <c r="II59" s="44"/>
      <c r="IJ59" s="44"/>
      <c r="IK59" s="44"/>
      <c r="IL59" s="44"/>
    </row>
    <row r="60" spans="1:246" ht="12.75" customHeight="1" hidden="1" outlineLevel="1">
      <c r="A60" s="239" t="s">
        <v>127</v>
      </c>
      <c r="B60" s="239"/>
      <c r="C60" s="239"/>
      <c r="D60" s="220">
        <v>0</v>
      </c>
      <c r="E60" s="220">
        <v>0</v>
      </c>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c r="GN60" s="44"/>
      <c r="GO60" s="44"/>
      <c r="GP60" s="44"/>
      <c r="GQ60" s="44"/>
      <c r="GR60" s="44"/>
      <c r="GS60" s="44"/>
      <c r="GT60" s="44"/>
      <c r="GU60" s="44"/>
      <c r="GV60" s="44"/>
      <c r="GW60" s="44"/>
      <c r="GX60" s="44"/>
      <c r="GY60" s="44"/>
      <c r="GZ60" s="44"/>
      <c r="HA60" s="44"/>
      <c r="HB60" s="44"/>
      <c r="HC60" s="44"/>
      <c r="HD60" s="44"/>
      <c r="HE60" s="44"/>
      <c r="HF60" s="44"/>
      <c r="HG60" s="44"/>
      <c r="HH60" s="44"/>
      <c r="HI60" s="44"/>
      <c r="HJ60" s="44"/>
      <c r="HK60" s="44"/>
      <c r="HL60" s="44"/>
      <c r="HM60" s="44"/>
      <c r="HN60" s="44"/>
      <c r="HO60" s="44"/>
      <c r="HP60" s="44"/>
      <c r="HQ60" s="44"/>
      <c r="HR60" s="44"/>
      <c r="HS60" s="44"/>
      <c r="HT60" s="44"/>
      <c r="HU60" s="44"/>
      <c r="HV60" s="44"/>
      <c r="HW60" s="44"/>
      <c r="HX60" s="44"/>
      <c r="HY60" s="44"/>
      <c r="HZ60" s="44"/>
      <c r="IA60" s="44"/>
      <c r="IB60" s="44"/>
      <c r="IC60" s="44"/>
      <c r="ID60" s="44"/>
      <c r="IE60" s="44"/>
      <c r="IF60" s="44"/>
      <c r="IG60" s="44"/>
      <c r="IH60" s="44"/>
      <c r="II60" s="44"/>
      <c r="IJ60" s="44"/>
      <c r="IK60" s="44"/>
      <c r="IL60" s="44"/>
    </row>
    <row r="61" spans="1:246" ht="12.75" customHeight="1" hidden="1" outlineLevel="1">
      <c r="A61" s="239" t="s">
        <v>128</v>
      </c>
      <c r="B61" s="239"/>
      <c r="C61" s="239"/>
      <c r="D61" s="220">
        <v>93047</v>
      </c>
      <c r="E61" s="220">
        <v>93047</v>
      </c>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c r="GN61" s="44"/>
      <c r="GO61" s="44"/>
      <c r="GP61" s="44"/>
      <c r="GQ61" s="44"/>
      <c r="GR61" s="44"/>
      <c r="GS61" s="44"/>
      <c r="GT61" s="44"/>
      <c r="GU61" s="44"/>
      <c r="GV61" s="44"/>
      <c r="GW61" s="44"/>
      <c r="GX61" s="44"/>
      <c r="GY61" s="44"/>
      <c r="GZ61" s="44"/>
      <c r="HA61" s="44"/>
      <c r="HB61" s="44"/>
      <c r="HC61" s="44"/>
      <c r="HD61" s="44"/>
      <c r="HE61" s="44"/>
      <c r="HF61" s="44"/>
      <c r="HG61" s="44"/>
      <c r="HH61" s="44"/>
      <c r="HI61" s="44"/>
      <c r="HJ61" s="44"/>
      <c r="HK61" s="44"/>
      <c r="HL61" s="44"/>
      <c r="HM61" s="44"/>
      <c r="HN61" s="44"/>
      <c r="HO61" s="44"/>
      <c r="HP61" s="44"/>
      <c r="HQ61" s="44"/>
      <c r="HR61" s="44"/>
      <c r="HS61" s="44"/>
      <c r="HT61" s="44"/>
      <c r="HU61" s="44"/>
      <c r="HV61" s="44"/>
      <c r="HW61" s="44"/>
      <c r="HX61" s="44"/>
      <c r="HY61" s="44"/>
      <c r="HZ61" s="44"/>
      <c r="IA61" s="44"/>
      <c r="IB61" s="44"/>
      <c r="IC61" s="44"/>
      <c r="ID61" s="44"/>
      <c r="IE61" s="44"/>
      <c r="IF61" s="44"/>
      <c r="IG61" s="44"/>
      <c r="IH61" s="44"/>
      <c r="II61" s="44"/>
      <c r="IJ61" s="44"/>
      <c r="IK61" s="44"/>
      <c r="IL61" s="44"/>
    </row>
    <row r="62" spans="1:246" ht="12.75" customHeight="1" hidden="1" outlineLevel="1">
      <c r="A62" s="239" t="s">
        <v>129</v>
      </c>
      <c r="B62" s="239"/>
      <c r="C62" s="239"/>
      <c r="D62" s="220">
        <v>1596914</v>
      </c>
      <c r="E62" s="220">
        <v>1028852</v>
      </c>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c r="GN62" s="44"/>
      <c r="GO62" s="44"/>
      <c r="GP62" s="44"/>
      <c r="GQ62" s="44"/>
      <c r="GR62" s="44"/>
      <c r="GS62" s="44"/>
      <c r="GT62" s="44"/>
      <c r="GU62" s="44"/>
      <c r="GV62" s="44"/>
      <c r="GW62" s="44"/>
      <c r="GX62" s="44"/>
      <c r="GY62" s="44"/>
      <c r="GZ62" s="44"/>
      <c r="HA62" s="44"/>
      <c r="HB62" s="44"/>
      <c r="HC62" s="44"/>
      <c r="HD62" s="44"/>
      <c r="HE62" s="44"/>
      <c r="HF62" s="44"/>
      <c r="HG62" s="44"/>
      <c r="HH62" s="44"/>
      <c r="HI62" s="44"/>
      <c r="HJ62" s="44"/>
      <c r="HK62" s="44"/>
      <c r="HL62" s="44"/>
      <c r="HM62" s="44"/>
      <c r="HN62" s="44"/>
      <c r="HO62" s="44"/>
      <c r="HP62" s="44"/>
      <c r="HQ62" s="44"/>
      <c r="HR62" s="44"/>
      <c r="HS62" s="44"/>
      <c r="HT62" s="44"/>
      <c r="HU62" s="44"/>
      <c r="HV62" s="44"/>
      <c r="HW62" s="44"/>
      <c r="HX62" s="44"/>
      <c r="HY62" s="44"/>
      <c r="HZ62" s="44"/>
      <c r="IA62" s="44"/>
      <c r="IB62" s="44"/>
      <c r="IC62" s="44"/>
      <c r="ID62" s="44"/>
      <c r="IE62" s="44"/>
      <c r="IF62" s="44"/>
      <c r="IG62" s="44"/>
      <c r="IH62" s="44"/>
      <c r="II62" s="44"/>
      <c r="IJ62" s="44"/>
      <c r="IK62" s="44"/>
      <c r="IL62" s="44"/>
    </row>
    <row r="63" spans="1:246" ht="12.75" customHeight="1" hidden="1" outlineLevel="1">
      <c r="A63" s="239" t="s">
        <v>130</v>
      </c>
      <c r="B63" s="239"/>
      <c r="C63" s="239"/>
      <c r="D63" s="220">
        <v>118856</v>
      </c>
      <c r="E63" s="220">
        <v>64806</v>
      </c>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c r="GN63" s="44"/>
      <c r="GO63" s="44"/>
      <c r="GP63" s="44"/>
      <c r="GQ63" s="44"/>
      <c r="GR63" s="44"/>
      <c r="GS63" s="44"/>
      <c r="GT63" s="44"/>
      <c r="GU63" s="44"/>
      <c r="GV63" s="44"/>
      <c r="GW63" s="44"/>
      <c r="GX63" s="44"/>
      <c r="GY63" s="44"/>
      <c r="GZ63" s="44"/>
      <c r="HA63" s="44"/>
      <c r="HB63" s="44"/>
      <c r="HC63" s="44"/>
      <c r="HD63" s="44"/>
      <c r="HE63" s="44"/>
      <c r="HF63" s="44"/>
      <c r="HG63" s="44"/>
      <c r="HH63" s="44"/>
      <c r="HI63" s="44"/>
      <c r="HJ63" s="44"/>
      <c r="HK63" s="44"/>
      <c r="HL63" s="44"/>
      <c r="HM63" s="44"/>
      <c r="HN63" s="44"/>
      <c r="HO63" s="44"/>
      <c r="HP63" s="44"/>
      <c r="HQ63" s="44"/>
      <c r="HR63" s="44"/>
      <c r="HS63" s="44"/>
      <c r="HT63" s="44"/>
      <c r="HU63" s="44"/>
      <c r="HV63" s="44"/>
      <c r="HW63" s="44"/>
      <c r="HX63" s="44"/>
      <c r="HY63" s="44"/>
      <c r="HZ63" s="44"/>
      <c r="IA63" s="44"/>
      <c r="IB63" s="44"/>
      <c r="IC63" s="44"/>
      <c r="ID63" s="44"/>
      <c r="IE63" s="44"/>
      <c r="IF63" s="44"/>
      <c r="IG63" s="44"/>
      <c r="IH63" s="44"/>
      <c r="II63" s="44"/>
      <c r="IJ63" s="44"/>
      <c r="IK63" s="44"/>
      <c r="IL63" s="44"/>
    </row>
    <row r="64" spans="1:246" ht="12.75" customHeight="1" hidden="1" outlineLevel="1">
      <c r="A64" s="240" t="s">
        <v>131</v>
      </c>
      <c r="B64" s="240"/>
      <c r="C64" s="240"/>
      <c r="D64" s="221">
        <v>57081883</v>
      </c>
      <c r="E64" s="221">
        <v>32486152</v>
      </c>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c r="GN64" s="44"/>
      <c r="GO64" s="44"/>
      <c r="GP64" s="44"/>
      <c r="GQ64" s="44"/>
      <c r="GR64" s="44"/>
      <c r="GS64" s="44"/>
      <c r="GT64" s="44"/>
      <c r="GU64" s="44"/>
      <c r="GV64" s="44"/>
      <c r="GW64" s="44"/>
      <c r="GX64" s="44"/>
      <c r="GY64" s="44"/>
      <c r="GZ64" s="44"/>
      <c r="HA64" s="44"/>
      <c r="HB64" s="44"/>
      <c r="HC64" s="44"/>
      <c r="HD64" s="44"/>
      <c r="HE64" s="44"/>
      <c r="HF64" s="44"/>
      <c r="HG64" s="44"/>
      <c r="HH64" s="44"/>
      <c r="HI64" s="44"/>
      <c r="HJ64" s="44"/>
      <c r="HK64" s="44"/>
      <c r="HL64" s="44"/>
      <c r="HM64" s="44"/>
      <c r="HN64" s="44"/>
      <c r="HO64" s="44"/>
      <c r="HP64" s="44"/>
      <c r="HQ64" s="44"/>
      <c r="HR64" s="44"/>
      <c r="HS64" s="44"/>
      <c r="HT64" s="44"/>
      <c r="HU64" s="44"/>
      <c r="HV64" s="44"/>
      <c r="HW64" s="44"/>
      <c r="HX64" s="44"/>
      <c r="HY64" s="44"/>
      <c r="HZ64" s="44"/>
      <c r="IA64" s="44"/>
      <c r="IB64" s="44"/>
      <c r="IC64" s="44"/>
      <c r="ID64" s="44"/>
      <c r="IE64" s="44"/>
      <c r="IF64" s="44"/>
      <c r="IG64" s="44"/>
      <c r="IH64" s="44"/>
      <c r="II64" s="44"/>
      <c r="IJ64" s="44"/>
      <c r="IK64" s="44"/>
      <c r="IL64" s="44"/>
    </row>
    <row r="65" spans="1:246" ht="12.75" customHeight="1">
      <c r="A65" s="201"/>
      <c r="B65" s="201"/>
      <c r="C65" s="201"/>
      <c r="D65" s="201"/>
      <c r="E65" s="201"/>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c r="GN65" s="44"/>
      <c r="GO65" s="44"/>
      <c r="GP65" s="44"/>
      <c r="GQ65" s="44"/>
      <c r="GR65" s="44"/>
      <c r="GS65" s="44"/>
      <c r="GT65" s="44"/>
      <c r="GU65" s="44"/>
      <c r="GV65" s="44"/>
      <c r="GW65" s="44"/>
      <c r="GX65" s="44"/>
      <c r="GY65" s="44"/>
      <c r="GZ65" s="44"/>
      <c r="HA65" s="44"/>
      <c r="HB65" s="44"/>
      <c r="HC65" s="44"/>
      <c r="HD65" s="44"/>
      <c r="HE65" s="44"/>
      <c r="HF65" s="44"/>
      <c r="HG65" s="44"/>
      <c r="HH65" s="44"/>
      <c r="HI65" s="44"/>
      <c r="HJ65" s="44"/>
      <c r="HK65" s="44"/>
      <c r="HL65" s="44"/>
      <c r="HM65" s="44"/>
      <c r="HN65" s="44"/>
      <c r="HO65" s="44"/>
      <c r="HP65" s="44"/>
      <c r="HQ65" s="44"/>
      <c r="HR65" s="44"/>
      <c r="HS65" s="44"/>
      <c r="HT65" s="44"/>
      <c r="HU65" s="44"/>
      <c r="HV65" s="44"/>
      <c r="HW65" s="44"/>
      <c r="HX65" s="44"/>
      <c r="HY65" s="44"/>
      <c r="HZ65" s="44"/>
      <c r="IA65" s="44"/>
      <c r="IB65" s="44"/>
      <c r="IC65" s="44"/>
      <c r="ID65" s="44"/>
      <c r="IE65" s="44"/>
      <c r="IF65" s="44"/>
      <c r="IG65" s="44"/>
      <c r="IH65" s="44"/>
      <c r="II65" s="44"/>
      <c r="IJ65" s="44"/>
      <c r="IK65" s="44"/>
      <c r="IL65" s="44"/>
    </row>
    <row r="66" spans="1:5" ht="12.75" customHeight="1" collapsed="1">
      <c r="A66" s="241" t="s">
        <v>330</v>
      </c>
      <c r="B66" s="241"/>
      <c r="C66" s="241"/>
      <c r="D66" s="203" t="s">
        <v>24</v>
      </c>
      <c r="E66" s="204" t="s">
        <v>105</v>
      </c>
    </row>
    <row r="67" spans="1:5" ht="12.75" customHeight="1" hidden="1" outlineLevel="1">
      <c r="A67" s="239" t="s">
        <v>106</v>
      </c>
      <c r="B67" s="239"/>
      <c r="C67" s="239"/>
      <c r="D67" s="46">
        <v>8725197</v>
      </c>
      <c r="E67" s="46">
        <v>8724679</v>
      </c>
    </row>
    <row r="68" spans="1:5" ht="12.75" customHeight="1" hidden="1" outlineLevel="1">
      <c r="A68" s="244" t="s">
        <v>107</v>
      </c>
      <c r="B68" s="244"/>
      <c r="C68" s="244"/>
      <c r="D68" s="48" t="s">
        <v>331</v>
      </c>
      <c r="E68" s="46" t="s">
        <v>332</v>
      </c>
    </row>
    <row r="69" spans="1:5" ht="12.75" customHeight="1" hidden="1" outlineLevel="1">
      <c r="A69" s="47"/>
      <c r="B69" s="47"/>
      <c r="C69" s="49" t="s">
        <v>109</v>
      </c>
      <c r="D69" s="46" t="s">
        <v>331</v>
      </c>
      <c r="E69" s="46" t="s">
        <v>332</v>
      </c>
    </row>
    <row r="70" spans="1:5" ht="12.75" customHeight="1" hidden="1" outlineLevel="1">
      <c r="A70" s="242"/>
      <c r="B70" s="242"/>
      <c r="C70" s="50" t="s">
        <v>110</v>
      </c>
      <c r="D70" s="46" t="s">
        <v>331</v>
      </c>
      <c r="E70" s="46" t="s">
        <v>332</v>
      </c>
    </row>
    <row r="71" spans="1:5" ht="12.75" customHeight="1" hidden="1" outlineLevel="1">
      <c r="A71" s="239" t="s">
        <v>111</v>
      </c>
      <c r="B71" s="239"/>
      <c r="C71" s="239"/>
      <c r="D71" s="51">
        <v>19583197</v>
      </c>
      <c r="E71" s="51">
        <v>7584793</v>
      </c>
    </row>
    <row r="72" spans="1:5" ht="12.75" customHeight="1" hidden="1" outlineLevel="1">
      <c r="A72" s="242"/>
      <c r="B72" s="242"/>
      <c r="C72" s="50" t="s">
        <v>112</v>
      </c>
      <c r="D72" s="46">
        <v>4834391</v>
      </c>
      <c r="E72" s="46">
        <v>2567130</v>
      </c>
    </row>
    <row r="73" spans="1:5" ht="12.75" customHeight="1" hidden="1" outlineLevel="1">
      <c r="A73" s="242"/>
      <c r="B73" s="242"/>
      <c r="C73" s="50" t="s">
        <v>113</v>
      </c>
      <c r="D73" s="46">
        <v>14748806</v>
      </c>
      <c r="E73" s="46">
        <v>5017663</v>
      </c>
    </row>
    <row r="74" spans="1:5" ht="12.75" customHeight="1" hidden="1" outlineLevel="1">
      <c r="A74" s="239" t="s">
        <v>114</v>
      </c>
      <c r="B74" s="239"/>
      <c r="C74" s="239"/>
      <c r="D74" s="46">
        <v>20466560</v>
      </c>
      <c r="E74" s="46">
        <v>12295992</v>
      </c>
    </row>
    <row r="75" spans="1:5" ht="12.75" customHeight="1" hidden="1" outlineLevel="1">
      <c r="A75" s="243"/>
      <c r="B75" s="243"/>
      <c r="C75" s="52" t="s">
        <v>115</v>
      </c>
      <c r="D75" s="53">
        <v>9737718</v>
      </c>
      <c r="E75" s="53">
        <v>9501690</v>
      </c>
    </row>
    <row r="76" spans="1:5" ht="12.75" customHeight="1" hidden="1" outlineLevel="1">
      <c r="A76" s="239" t="s">
        <v>116</v>
      </c>
      <c r="B76" s="239"/>
      <c r="C76" s="239"/>
      <c r="D76" s="51">
        <v>3951068</v>
      </c>
      <c r="E76" s="51">
        <v>16332</v>
      </c>
    </row>
    <row r="77" spans="1:5" ht="12.75" customHeight="1" hidden="1" outlineLevel="1">
      <c r="A77" s="54"/>
      <c r="B77" s="239" t="s">
        <v>117</v>
      </c>
      <c r="C77" s="239"/>
      <c r="D77" s="51">
        <v>166218</v>
      </c>
      <c r="E77" s="46" t="s">
        <v>332</v>
      </c>
    </row>
    <row r="78" spans="1:5" ht="12.75" customHeight="1" hidden="1" outlineLevel="1">
      <c r="A78" s="242"/>
      <c r="B78" s="242"/>
      <c r="C78" s="47" t="s">
        <v>118</v>
      </c>
      <c r="D78" s="46">
        <v>36499</v>
      </c>
      <c r="E78" s="46" t="s">
        <v>332</v>
      </c>
    </row>
    <row r="79" spans="1:5" ht="12.75" customHeight="1" hidden="1" outlineLevel="1">
      <c r="A79" s="242"/>
      <c r="B79" s="242"/>
      <c r="C79" s="47" t="s">
        <v>119</v>
      </c>
      <c r="D79" s="46">
        <v>129719</v>
      </c>
      <c r="E79" s="46" t="s">
        <v>332</v>
      </c>
    </row>
    <row r="80" spans="1:5" ht="12.75" customHeight="1" hidden="1" outlineLevel="1">
      <c r="A80" s="242"/>
      <c r="B80" s="242"/>
      <c r="C80" s="52" t="s">
        <v>115</v>
      </c>
      <c r="D80" s="46" t="s">
        <v>333</v>
      </c>
      <c r="E80" s="46" t="s">
        <v>332</v>
      </c>
    </row>
    <row r="81" spans="1:5" ht="12.75" customHeight="1" hidden="1" outlineLevel="1">
      <c r="A81" s="54"/>
      <c r="B81" s="239" t="s">
        <v>120</v>
      </c>
      <c r="C81" s="239"/>
      <c r="D81" s="51">
        <v>3784850</v>
      </c>
      <c r="E81" s="51">
        <v>16332</v>
      </c>
    </row>
    <row r="82" spans="1:5" ht="12.75" customHeight="1" hidden="1" outlineLevel="1">
      <c r="A82" s="242"/>
      <c r="B82" s="242"/>
      <c r="C82" s="50" t="s">
        <v>118</v>
      </c>
      <c r="D82" s="46">
        <v>272832</v>
      </c>
      <c r="E82" s="46">
        <v>500</v>
      </c>
    </row>
    <row r="83" spans="1:5" ht="12.75" customHeight="1" hidden="1" outlineLevel="1">
      <c r="A83" s="242"/>
      <c r="B83" s="242"/>
      <c r="C83" s="50" t="s">
        <v>119</v>
      </c>
      <c r="D83" s="46">
        <v>3512018</v>
      </c>
      <c r="E83" s="46">
        <v>15832</v>
      </c>
    </row>
    <row r="84" spans="1:5" ht="12.75" customHeight="1" hidden="1" outlineLevel="1">
      <c r="A84" s="243"/>
      <c r="B84" s="243"/>
      <c r="C84" s="52" t="s">
        <v>121</v>
      </c>
      <c r="D84" s="46">
        <v>5285</v>
      </c>
      <c r="E84" s="46">
        <v>5285</v>
      </c>
    </row>
    <row r="85" spans="1:5" ht="12.75" customHeight="1" hidden="1" outlineLevel="1">
      <c r="A85" s="239" t="s">
        <v>122</v>
      </c>
      <c r="B85" s="239"/>
      <c r="C85" s="239"/>
      <c r="D85" s="46">
        <v>494987</v>
      </c>
      <c r="E85" s="46">
        <v>388646</v>
      </c>
    </row>
    <row r="86" spans="1:5" ht="12.75" customHeight="1" hidden="1" outlineLevel="1">
      <c r="A86" s="239" t="s">
        <v>123</v>
      </c>
      <c r="B86" s="239"/>
      <c r="C86" s="239"/>
      <c r="D86" s="46">
        <v>380</v>
      </c>
      <c r="E86" s="46">
        <v>280</v>
      </c>
    </row>
    <row r="87" spans="1:5" ht="12.75" customHeight="1" hidden="1" outlineLevel="1">
      <c r="A87" s="239" t="s">
        <v>124</v>
      </c>
      <c r="B87" s="239"/>
      <c r="C87" s="239"/>
      <c r="D87" s="46">
        <v>407882</v>
      </c>
      <c r="E87" s="46">
        <v>259243</v>
      </c>
    </row>
    <row r="88" spans="1:5" ht="12.75" customHeight="1" hidden="1" outlineLevel="1">
      <c r="A88" s="239" t="s">
        <v>125</v>
      </c>
      <c r="B88" s="239"/>
      <c r="C88" s="239"/>
      <c r="D88" s="46">
        <v>116148</v>
      </c>
      <c r="E88" s="46">
        <v>116148</v>
      </c>
    </row>
    <row r="89" spans="1:5" ht="12.75" customHeight="1" hidden="1" outlineLevel="1">
      <c r="A89" s="239" t="s">
        <v>126</v>
      </c>
      <c r="B89" s="239"/>
      <c r="C89" s="239"/>
      <c r="D89" s="46">
        <v>427556</v>
      </c>
      <c r="E89" s="46">
        <v>427556</v>
      </c>
    </row>
    <row r="90" spans="1:5" ht="12.75" customHeight="1" hidden="1" outlineLevel="1">
      <c r="A90" s="239" t="s">
        <v>127</v>
      </c>
      <c r="B90" s="239"/>
      <c r="C90" s="239"/>
      <c r="D90" s="46" t="s">
        <v>331</v>
      </c>
      <c r="E90" s="46" t="s">
        <v>332</v>
      </c>
    </row>
    <row r="91" spans="1:5" ht="12.75" customHeight="1" hidden="1" outlineLevel="1">
      <c r="A91" s="239" t="s">
        <v>128</v>
      </c>
      <c r="B91" s="239"/>
      <c r="C91" s="239"/>
      <c r="D91" s="46">
        <v>88914</v>
      </c>
      <c r="E91" s="46">
        <v>88914</v>
      </c>
    </row>
    <row r="92" spans="1:5" ht="12.75" customHeight="1" hidden="1" outlineLevel="1">
      <c r="A92" s="239" t="s">
        <v>129</v>
      </c>
      <c r="B92" s="239"/>
      <c r="C92" s="239"/>
      <c r="D92" s="46">
        <v>1519044</v>
      </c>
      <c r="E92" s="46">
        <v>915298</v>
      </c>
    </row>
    <row r="93" spans="1:5" ht="12.75" customHeight="1" hidden="1" outlineLevel="1">
      <c r="A93" s="239" t="s">
        <v>130</v>
      </c>
      <c r="B93" s="239"/>
      <c r="C93" s="239"/>
      <c r="D93" s="46">
        <v>121038</v>
      </c>
      <c r="E93" s="46">
        <v>64620</v>
      </c>
    </row>
    <row r="94" spans="1:5" ht="12.75" customHeight="1" hidden="1" outlineLevel="1">
      <c r="A94" s="240" t="s">
        <v>131</v>
      </c>
      <c r="B94" s="240"/>
      <c r="C94" s="240"/>
      <c r="D94" s="56">
        <v>55901971</v>
      </c>
      <c r="E94" s="56">
        <v>30882501</v>
      </c>
    </row>
    <row r="95" spans="1:246" ht="12.75" customHeight="1">
      <c r="A95" s="201"/>
      <c r="B95" s="201"/>
      <c r="C95" s="201"/>
      <c r="D95" s="201"/>
      <c r="E95" s="201"/>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c r="CC95" s="44"/>
      <c r="CD95" s="44"/>
      <c r="CE95" s="44"/>
      <c r="CF95" s="44"/>
      <c r="CG95" s="44"/>
      <c r="CH95" s="44"/>
      <c r="CI95" s="44"/>
      <c r="CJ95" s="44"/>
      <c r="CK95" s="44"/>
      <c r="CL95" s="44"/>
      <c r="CM95" s="44"/>
      <c r="CN95" s="44"/>
      <c r="CO95" s="44"/>
      <c r="CP95" s="44"/>
      <c r="CQ95" s="44"/>
      <c r="CR95" s="44"/>
      <c r="CS95" s="44"/>
      <c r="CT95" s="44"/>
      <c r="CU95" s="44"/>
      <c r="CV95" s="44"/>
      <c r="CW95" s="44"/>
      <c r="CX95" s="44"/>
      <c r="CY95" s="44"/>
      <c r="CZ95" s="44"/>
      <c r="DA95" s="44"/>
      <c r="DB95" s="44"/>
      <c r="DC95" s="44"/>
      <c r="DD95" s="44"/>
      <c r="DE95" s="44"/>
      <c r="DF95" s="44"/>
      <c r="DG95" s="44"/>
      <c r="DH95" s="44"/>
      <c r="DI95" s="44"/>
      <c r="DJ95" s="44"/>
      <c r="DK95" s="44"/>
      <c r="DL95" s="44"/>
      <c r="DM95" s="44"/>
      <c r="DN95" s="44"/>
      <c r="DO95" s="44"/>
      <c r="DP95" s="44"/>
      <c r="DQ95" s="44"/>
      <c r="DR95" s="44"/>
      <c r="DS95" s="44"/>
      <c r="DT95" s="44"/>
      <c r="DU95" s="44"/>
      <c r="DV95" s="44"/>
      <c r="DW95" s="44"/>
      <c r="DX95" s="44"/>
      <c r="DY95" s="44"/>
      <c r="DZ95" s="44"/>
      <c r="EA95" s="44"/>
      <c r="EB95" s="44"/>
      <c r="EC95" s="44"/>
      <c r="ED95" s="44"/>
      <c r="EE95" s="44"/>
      <c r="EF95" s="44"/>
      <c r="EG95" s="44"/>
      <c r="EH95" s="44"/>
      <c r="EI95" s="44"/>
      <c r="EJ95" s="44"/>
      <c r="EK95" s="44"/>
      <c r="EL95" s="44"/>
      <c r="EM95" s="44"/>
      <c r="EN95" s="44"/>
      <c r="EO95" s="44"/>
      <c r="EP95" s="44"/>
      <c r="EQ95" s="44"/>
      <c r="ER95" s="44"/>
      <c r="ES95" s="44"/>
      <c r="ET95" s="44"/>
      <c r="EU95" s="44"/>
      <c r="EV95" s="44"/>
      <c r="EW95" s="44"/>
      <c r="EX95" s="44"/>
      <c r="EY95" s="44"/>
      <c r="EZ95" s="44"/>
      <c r="FA95" s="44"/>
      <c r="FB95" s="44"/>
      <c r="FC95" s="44"/>
      <c r="FD95" s="44"/>
      <c r="FE95" s="44"/>
      <c r="FF95" s="44"/>
      <c r="FG95" s="44"/>
      <c r="FH95" s="44"/>
      <c r="FI95" s="44"/>
      <c r="FJ95" s="44"/>
      <c r="FK95" s="44"/>
      <c r="FL95" s="44"/>
      <c r="FM95" s="44"/>
      <c r="FN95" s="44"/>
      <c r="FO95" s="44"/>
      <c r="FP95" s="44"/>
      <c r="FQ95" s="44"/>
      <c r="FR95" s="44"/>
      <c r="FS95" s="44"/>
      <c r="FT95" s="44"/>
      <c r="FU95" s="44"/>
      <c r="FV95" s="44"/>
      <c r="FW95" s="44"/>
      <c r="FX95" s="44"/>
      <c r="FY95" s="44"/>
      <c r="FZ95" s="44"/>
      <c r="GA95" s="44"/>
      <c r="GB95" s="44"/>
      <c r="GC95" s="44"/>
      <c r="GD95" s="44"/>
      <c r="GE95" s="44"/>
      <c r="GF95" s="44"/>
      <c r="GG95" s="44"/>
      <c r="GH95" s="44"/>
      <c r="GI95" s="44"/>
      <c r="GJ95" s="44"/>
      <c r="GK95" s="44"/>
      <c r="GL95" s="44"/>
      <c r="GM95" s="44"/>
      <c r="GN95" s="44"/>
      <c r="GO95" s="44"/>
      <c r="GP95" s="44"/>
      <c r="GQ95" s="44"/>
      <c r="GR95" s="44"/>
      <c r="GS95" s="44"/>
      <c r="GT95" s="44"/>
      <c r="GU95" s="44"/>
      <c r="GV95" s="44"/>
      <c r="GW95" s="44"/>
      <c r="GX95" s="44"/>
      <c r="GY95" s="44"/>
      <c r="GZ95" s="44"/>
      <c r="HA95" s="44"/>
      <c r="HB95" s="44"/>
      <c r="HC95" s="44"/>
      <c r="HD95" s="44"/>
      <c r="HE95" s="44"/>
      <c r="HF95" s="44"/>
      <c r="HG95" s="44"/>
      <c r="HH95" s="44"/>
      <c r="HI95" s="44"/>
      <c r="HJ95" s="44"/>
      <c r="HK95" s="44"/>
      <c r="HL95" s="44"/>
      <c r="HM95" s="44"/>
      <c r="HN95" s="44"/>
      <c r="HO95" s="44"/>
      <c r="HP95" s="44"/>
      <c r="HQ95" s="44"/>
      <c r="HR95" s="44"/>
      <c r="HS95" s="44"/>
      <c r="HT95" s="44"/>
      <c r="HU95" s="44"/>
      <c r="HV95" s="44"/>
      <c r="HW95" s="44"/>
      <c r="HX95" s="44"/>
      <c r="HY95" s="44"/>
      <c r="HZ95" s="44"/>
      <c r="IA95" s="44"/>
      <c r="IB95" s="44"/>
      <c r="IC95" s="44"/>
      <c r="ID95" s="44"/>
      <c r="IE95" s="44"/>
      <c r="IF95" s="44"/>
      <c r="IG95" s="44"/>
      <c r="IH95" s="44"/>
      <c r="II95" s="44"/>
      <c r="IJ95" s="44"/>
      <c r="IK95" s="44"/>
      <c r="IL95" s="44"/>
    </row>
    <row r="96" spans="1:5" ht="12.75" customHeight="1" collapsed="1">
      <c r="A96" s="241" t="s">
        <v>324</v>
      </c>
      <c r="B96" s="241"/>
      <c r="C96" s="241"/>
      <c r="D96" s="203" t="s">
        <v>24</v>
      </c>
      <c r="E96" s="204" t="s">
        <v>105</v>
      </c>
    </row>
    <row r="97" spans="1:5" ht="12.75" customHeight="1" hidden="1" outlineLevel="1">
      <c r="A97" s="239" t="s">
        <v>106</v>
      </c>
      <c r="B97" s="239"/>
      <c r="C97" s="239"/>
      <c r="D97" s="46">
        <v>3619681</v>
      </c>
      <c r="E97" s="46">
        <v>3619370</v>
      </c>
    </row>
    <row r="98" spans="1:5" ht="12.75" customHeight="1" hidden="1" outlineLevel="1">
      <c r="A98" s="244" t="s">
        <v>107</v>
      </c>
      <c r="B98" s="244"/>
      <c r="C98" s="244"/>
      <c r="D98" s="48">
        <v>182021</v>
      </c>
      <c r="E98" s="46" t="s">
        <v>108</v>
      </c>
    </row>
    <row r="99" spans="1:5" ht="12.75" customHeight="1" hidden="1" outlineLevel="1">
      <c r="A99" s="47"/>
      <c r="B99" s="47"/>
      <c r="C99" s="49" t="s">
        <v>109</v>
      </c>
      <c r="D99" s="46">
        <v>182021</v>
      </c>
      <c r="E99" s="46" t="s">
        <v>108</v>
      </c>
    </row>
    <row r="100" spans="1:5" ht="12.75" customHeight="1" hidden="1" outlineLevel="1">
      <c r="A100" s="242"/>
      <c r="B100" s="242"/>
      <c r="C100" s="50" t="s">
        <v>110</v>
      </c>
      <c r="D100" s="46" t="s">
        <v>108</v>
      </c>
      <c r="E100" s="46" t="s">
        <v>108</v>
      </c>
    </row>
    <row r="101" spans="1:5" ht="12.75" customHeight="1" hidden="1" outlineLevel="1">
      <c r="A101" s="239" t="s">
        <v>111</v>
      </c>
      <c r="B101" s="239"/>
      <c r="C101" s="239"/>
      <c r="D101" s="51">
        <v>23015198</v>
      </c>
      <c r="E101" s="51">
        <v>7066972</v>
      </c>
    </row>
    <row r="102" spans="1:5" ht="12.75" customHeight="1" hidden="1" outlineLevel="1">
      <c r="A102" s="242"/>
      <c r="B102" s="242"/>
      <c r="C102" s="50" t="s">
        <v>112</v>
      </c>
      <c r="D102" s="46">
        <v>5278262</v>
      </c>
      <c r="E102" s="46">
        <v>2229406</v>
      </c>
    </row>
    <row r="103" spans="1:5" ht="12.75" customHeight="1" hidden="1" outlineLevel="1">
      <c r="A103" s="242"/>
      <c r="B103" s="242"/>
      <c r="C103" s="50" t="s">
        <v>113</v>
      </c>
      <c r="D103" s="46">
        <v>17736936</v>
      </c>
      <c r="E103" s="46">
        <v>4837566</v>
      </c>
    </row>
    <row r="104" spans="1:5" ht="12.75" customHeight="1" hidden="1" outlineLevel="1">
      <c r="A104" s="239" t="s">
        <v>114</v>
      </c>
      <c r="B104" s="239"/>
      <c r="C104" s="239"/>
      <c r="D104" s="46">
        <v>18626385</v>
      </c>
      <c r="E104" s="46">
        <v>12877673</v>
      </c>
    </row>
    <row r="105" spans="1:5" ht="12.75" customHeight="1" hidden="1" outlineLevel="1">
      <c r="A105" s="243"/>
      <c r="B105" s="243"/>
      <c r="C105" s="52" t="s">
        <v>115</v>
      </c>
      <c r="D105" s="53">
        <v>9227547</v>
      </c>
      <c r="E105" s="53">
        <v>9002862</v>
      </c>
    </row>
    <row r="106" spans="1:5" ht="12.75" customHeight="1" hidden="1" outlineLevel="1">
      <c r="A106" s="239" t="s">
        <v>116</v>
      </c>
      <c r="B106" s="239"/>
      <c r="C106" s="239"/>
      <c r="D106" s="51">
        <v>4923308</v>
      </c>
      <c r="E106" s="51">
        <v>454857</v>
      </c>
    </row>
    <row r="107" spans="1:5" ht="12.75" customHeight="1" hidden="1" outlineLevel="1">
      <c r="A107" s="54"/>
      <c r="B107" s="239" t="s">
        <v>117</v>
      </c>
      <c r="C107" s="239"/>
      <c r="D107" s="51">
        <v>573239</v>
      </c>
      <c r="E107" s="46">
        <v>124938</v>
      </c>
    </row>
    <row r="108" spans="1:5" ht="12.75" customHeight="1" hidden="1" outlineLevel="1">
      <c r="A108" s="242"/>
      <c r="B108" s="242"/>
      <c r="C108" s="47" t="s">
        <v>118</v>
      </c>
      <c r="D108" s="46">
        <v>162458</v>
      </c>
      <c r="E108" s="46">
        <v>124938</v>
      </c>
    </row>
    <row r="109" spans="1:5" ht="12.75" customHeight="1" hidden="1" outlineLevel="1">
      <c r="A109" s="242"/>
      <c r="B109" s="242"/>
      <c r="C109" s="47" t="s">
        <v>119</v>
      </c>
      <c r="D109" s="46">
        <v>410781</v>
      </c>
      <c r="E109" s="46" t="s">
        <v>108</v>
      </c>
    </row>
    <row r="110" spans="1:5" ht="12.75" customHeight="1" hidden="1" outlineLevel="1">
      <c r="A110" s="242"/>
      <c r="B110" s="242"/>
      <c r="C110" s="52" t="s">
        <v>115</v>
      </c>
      <c r="D110" s="46" t="s">
        <v>108</v>
      </c>
      <c r="E110" s="46" t="s">
        <v>108</v>
      </c>
    </row>
    <row r="111" spans="1:5" ht="12.75" customHeight="1" hidden="1" outlineLevel="1">
      <c r="A111" s="54"/>
      <c r="B111" s="239" t="s">
        <v>120</v>
      </c>
      <c r="C111" s="239"/>
      <c r="D111" s="51">
        <v>4350069</v>
      </c>
      <c r="E111" s="51">
        <v>329919</v>
      </c>
    </row>
    <row r="112" spans="1:5" ht="12.75" customHeight="1" hidden="1" outlineLevel="1">
      <c r="A112" s="242"/>
      <c r="B112" s="242"/>
      <c r="C112" s="50" t="s">
        <v>118</v>
      </c>
      <c r="D112" s="46">
        <v>233739</v>
      </c>
      <c r="E112" s="46">
        <v>15406</v>
      </c>
    </row>
    <row r="113" spans="1:5" ht="12.75" customHeight="1" hidden="1" outlineLevel="1">
      <c r="A113" s="242"/>
      <c r="B113" s="242"/>
      <c r="C113" s="50" t="s">
        <v>119</v>
      </c>
      <c r="D113" s="46">
        <v>4116330</v>
      </c>
      <c r="E113" s="46">
        <v>314513</v>
      </c>
    </row>
    <row r="114" spans="1:5" ht="12.75" customHeight="1" hidden="1" outlineLevel="1">
      <c r="A114" s="243"/>
      <c r="B114" s="243"/>
      <c r="C114" s="52" t="s">
        <v>121</v>
      </c>
      <c r="D114" s="46" t="s">
        <v>108</v>
      </c>
      <c r="E114" s="46" t="s">
        <v>108</v>
      </c>
    </row>
    <row r="115" spans="1:5" ht="12.75" customHeight="1" hidden="1" outlineLevel="1">
      <c r="A115" s="239" t="s">
        <v>122</v>
      </c>
      <c r="B115" s="239"/>
      <c r="C115" s="239"/>
      <c r="D115" s="46">
        <v>529337</v>
      </c>
      <c r="E115" s="46">
        <v>434954</v>
      </c>
    </row>
    <row r="116" spans="1:5" ht="12.75" customHeight="1" hidden="1" outlineLevel="1">
      <c r="A116" s="239" t="s">
        <v>123</v>
      </c>
      <c r="B116" s="239"/>
      <c r="C116" s="239"/>
      <c r="D116" s="46">
        <v>777</v>
      </c>
      <c r="E116" s="46">
        <v>623</v>
      </c>
    </row>
    <row r="117" spans="1:5" ht="12.75" customHeight="1" hidden="1" outlineLevel="1">
      <c r="A117" s="239" t="s">
        <v>124</v>
      </c>
      <c r="B117" s="239"/>
      <c r="C117" s="239"/>
      <c r="D117" s="46">
        <v>435539</v>
      </c>
      <c r="E117" s="46">
        <v>288823</v>
      </c>
    </row>
    <row r="118" spans="1:5" ht="12.75" customHeight="1" hidden="1" outlineLevel="1">
      <c r="A118" s="239" t="s">
        <v>125</v>
      </c>
      <c r="B118" s="239"/>
      <c r="C118" s="239"/>
      <c r="D118" s="46">
        <v>134030</v>
      </c>
      <c r="E118" s="46">
        <v>134030</v>
      </c>
    </row>
    <row r="119" spans="1:5" ht="12.75" customHeight="1" hidden="1" outlineLevel="1">
      <c r="A119" s="239" t="s">
        <v>126</v>
      </c>
      <c r="B119" s="239"/>
      <c r="C119" s="239"/>
      <c r="D119" s="46">
        <v>430742</v>
      </c>
      <c r="E119" s="46">
        <v>430742</v>
      </c>
    </row>
    <row r="120" spans="1:5" ht="12.75" customHeight="1" hidden="1" outlineLevel="1">
      <c r="A120" s="239" t="s">
        <v>127</v>
      </c>
      <c r="B120" s="239"/>
      <c r="C120" s="239"/>
      <c r="D120" s="46" t="s">
        <v>108</v>
      </c>
      <c r="E120" s="46" t="s">
        <v>108</v>
      </c>
    </row>
    <row r="121" spans="1:5" ht="12.75" customHeight="1" hidden="1" outlineLevel="1">
      <c r="A121" s="239" t="s">
        <v>128</v>
      </c>
      <c r="B121" s="239"/>
      <c r="C121" s="239"/>
      <c r="D121" s="46">
        <v>123433</v>
      </c>
      <c r="E121" s="46">
        <v>123433</v>
      </c>
    </row>
    <row r="122" spans="1:5" ht="12.75" customHeight="1" hidden="1" outlineLevel="1">
      <c r="A122" s="239" t="s">
        <v>129</v>
      </c>
      <c r="B122" s="239"/>
      <c r="C122" s="239"/>
      <c r="D122" s="46">
        <v>2476764</v>
      </c>
      <c r="E122" s="46">
        <v>1635742</v>
      </c>
    </row>
    <row r="123" spans="1:5" ht="12.75" customHeight="1" hidden="1" outlineLevel="1">
      <c r="A123" s="239" t="s">
        <v>130</v>
      </c>
      <c r="B123" s="239"/>
      <c r="C123" s="239"/>
      <c r="D123" s="46">
        <v>146057</v>
      </c>
      <c r="E123" s="46">
        <v>78855</v>
      </c>
    </row>
    <row r="124" spans="1:5" ht="12.75" customHeight="1" hidden="1" outlineLevel="1">
      <c r="A124" s="240" t="s">
        <v>131</v>
      </c>
      <c r="B124" s="240"/>
      <c r="C124" s="240"/>
      <c r="D124" s="56">
        <v>54643272</v>
      </c>
      <c r="E124" s="56">
        <v>27146074</v>
      </c>
    </row>
    <row r="125" spans="1:246" ht="12.75" customHeight="1">
      <c r="A125" s="201"/>
      <c r="B125" s="201"/>
      <c r="C125" s="201"/>
      <c r="D125" s="201"/>
      <c r="E125" s="201"/>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4"/>
      <c r="DH125" s="44"/>
      <c r="DI125" s="44"/>
      <c r="DJ125" s="44"/>
      <c r="DK125" s="44"/>
      <c r="DL125" s="44"/>
      <c r="DM125" s="44"/>
      <c r="DN125" s="44"/>
      <c r="DO125" s="44"/>
      <c r="DP125" s="44"/>
      <c r="DQ125" s="44"/>
      <c r="DR125" s="44"/>
      <c r="DS125" s="44"/>
      <c r="DT125" s="44"/>
      <c r="DU125" s="44"/>
      <c r="DV125" s="44"/>
      <c r="DW125" s="44"/>
      <c r="DX125" s="44"/>
      <c r="DY125" s="44"/>
      <c r="DZ125" s="44"/>
      <c r="EA125" s="44"/>
      <c r="EB125" s="44"/>
      <c r="EC125" s="44"/>
      <c r="ED125" s="44"/>
      <c r="EE125" s="44"/>
      <c r="EF125" s="44"/>
      <c r="EG125" s="44"/>
      <c r="EH125" s="44"/>
      <c r="EI125" s="44"/>
      <c r="EJ125" s="44"/>
      <c r="EK125" s="44"/>
      <c r="EL125" s="44"/>
      <c r="EM125" s="44"/>
      <c r="EN125" s="44"/>
      <c r="EO125" s="44"/>
      <c r="EP125" s="44"/>
      <c r="EQ125" s="44"/>
      <c r="ER125" s="44"/>
      <c r="ES125" s="44"/>
      <c r="ET125" s="44"/>
      <c r="EU125" s="44"/>
      <c r="EV125" s="44"/>
      <c r="EW125" s="44"/>
      <c r="EX125" s="44"/>
      <c r="EY125" s="44"/>
      <c r="EZ125" s="44"/>
      <c r="FA125" s="44"/>
      <c r="FB125" s="44"/>
      <c r="FC125" s="44"/>
      <c r="FD125" s="44"/>
      <c r="FE125" s="44"/>
      <c r="FF125" s="44"/>
      <c r="FG125" s="44"/>
      <c r="FH125" s="44"/>
      <c r="FI125" s="44"/>
      <c r="FJ125" s="44"/>
      <c r="FK125" s="44"/>
      <c r="FL125" s="44"/>
      <c r="FM125" s="44"/>
      <c r="FN125" s="44"/>
      <c r="FO125" s="44"/>
      <c r="FP125" s="44"/>
      <c r="FQ125" s="44"/>
      <c r="FR125" s="44"/>
      <c r="FS125" s="44"/>
      <c r="FT125" s="44"/>
      <c r="FU125" s="44"/>
      <c r="FV125" s="44"/>
      <c r="FW125" s="44"/>
      <c r="FX125" s="44"/>
      <c r="FY125" s="44"/>
      <c r="FZ125" s="44"/>
      <c r="GA125" s="44"/>
      <c r="GB125" s="44"/>
      <c r="GC125" s="44"/>
      <c r="GD125" s="44"/>
      <c r="GE125" s="44"/>
      <c r="GF125" s="44"/>
      <c r="GG125" s="44"/>
      <c r="GH125" s="44"/>
      <c r="GI125" s="44"/>
      <c r="GJ125" s="44"/>
      <c r="GK125" s="44"/>
      <c r="GL125" s="44"/>
      <c r="GM125" s="44"/>
      <c r="GN125" s="44"/>
      <c r="GO125" s="44"/>
      <c r="GP125" s="44"/>
      <c r="GQ125" s="44"/>
      <c r="GR125" s="44"/>
      <c r="GS125" s="44"/>
      <c r="GT125" s="44"/>
      <c r="GU125" s="44"/>
      <c r="GV125" s="44"/>
      <c r="GW125" s="44"/>
      <c r="GX125" s="44"/>
      <c r="GY125" s="44"/>
      <c r="GZ125" s="44"/>
      <c r="HA125" s="44"/>
      <c r="HB125" s="44"/>
      <c r="HC125" s="44"/>
      <c r="HD125" s="44"/>
      <c r="HE125" s="44"/>
      <c r="HF125" s="44"/>
      <c r="HG125" s="44"/>
      <c r="HH125" s="44"/>
      <c r="HI125" s="44"/>
      <c r="HJ125" s="44"/>
      <c r="HK125" s="44"/>
      <c r="HL125" s="44"/>
      <c r="HM125" s="44"/>
      <c r="HN125" s="44"/>
      <c r="HO125" s="44"/>
      <c r="HP125" s="44"/>
      <c r="HQ125" s="44"/>
      <c r="HR125" s="44"/>
      <c r="HS125" s="44"/>
      <c r="HT125" s="44"/>
      <c r="HU125" s="44"/>
      <c r="HV125" s="44"/>
      <c r="HW125" s="44"/>
      <c r="HX125" s="44"/>
      <c r="HY125" s="44"/>
      <c r="HZ125" s="44"/>
      <c r="IA125" s="44"/>
      <c r="IB125" s="44"/>
      <c r="IC125" s="44"/>
      <c r="ID125" s="44"/>
      <c r="IE125" s="44"/>
      <c r="IF125" s="44"/>
      <c r="IG125" s="44"/>
      <c r="IH125" s="44"/>
      <c r="II125" s="44"/>
      <c r="IJ125" s="44"/>
      <c r="IK125" s="44"/>
      <c r="IL125" s="44"/>
    </row>
    <row r="126" spans="1:5" ht="12.75" customHeight="1" collapsed="1">
      <c r="A126" s="241" t="s">
        <v>321</v>
      </c>
      <c r="B126" s="241"/>
      <c r="C126" s="241"/>
      <c r="D126" s="203" t="s">
        <v>24</v>
      </c>
      <c r="E126" s="204" t="s">
        <v>105</v>
      </c>
    </row>
    <row r="127" spans="1:5" ht="12.75" customHeight="1" hidden="1" outlineLevel="1">
      <c r="A127" s="239" t="s">
        <v>106</v>
      </c>
      <c r="B127" s="239"/>
      <c r="C127" s="239"/>
      <c r="D127" s="46">
        <v>858564</v>
      </c>
      <c r="E127" s="46">
        <v>858564</v>
      </c>
    </row>
    <row r="128" spans="1:5" ht="12.75" customHeight="1" hidden="1" outlineLevel="1">
      <c r="A128" s="244" t="s">
        <v>107</v>
      </c>
      <c r="B128" s="244"/>
      <c r="C128" s="244"/>
      <c r="D128" s="48">
        <v>2131208</v>
      </c>
      <c r="E128" s="46">
        <v>2131208</v>
      </c>
    </row>
    <row r="129" spans="1:5" ht="12.75" customHeight="1" hidden="1" outlineLevel="1">
      <c r="A129" s="47"/>
      <c r="B129" s="47"/>
      <c r="C129" s="49" t="s">
        <v>109</v>
      </c>
      <c r="D129" s="46">
        <v>2131208</v>
      </c>
      <c r="E129" s="46">
        <v>2131208</v>
      </c>
    </row>
    <row r="130" spans="1:5" ht="12.75" customHeight="1" hidden="1" outlineLevel="1">
      <c r="A130" s="242"/>
      <c r="B130" s="242"/>
      <c r="C130" s="50" t="s">
        <v>110</v>
      </c>
      <c r="D130" s="46" t="s">
        <v>108</v>
      </c>
      <c r="E130" s="46" t="s">
        <v>108</v>
      </c>
    </row>
    <row r="131" spans="1:5" ht="12.75" customHeight="1" hidden="1" outlineLevel="1">
      <c r="A131" s="239" t="s">
        <v>111</v>
      </c>
      <c r="B131" s="239"/>
      <c r="C131" s="239"/>
      <c r="D131" s="51">
        <v>22762086</v>
      </c>
      <c r="E131" s="51">
        <v>8666343</v>
      </c>
    </row>
    <row r="132" spans="1:5" ht="12.75" customHeight="1" hidden="1" outlineLevel="1">
      <c r="A132" s="242"/>
      <c r="B132" s="242"/>
      <c r="C132" s="50" t="s">
        <v>112</v>
      </c>
      <c r="D132" s="46">
        <v>5744953</v>
      </c>
      <c r="E132" s="46">
        <v>3233022</v>
      </c>
    </row>
    <row r="133" spans="1:5" ht="12.75" customHeight="1" hidden="1" outlineLevel="1">
      <c r="A133" s="242"/>
      <c r="B133" s="242"/>
      <c r="C133" s="50" t="s">
        <v>113</v>
      </c>
      <c r="D133" s="46">
        <v>17017133</v>
      </c>
      <c r="E133" s="46">
        <v>5433321</v>
      </c>
    </row>
    <row r="134" spans="1:5" ht="12.75" customHeight="1" hidden="1" outlineLevel="1">
      <c r="A134" s="239" t="s">
        <v>114</v>
      </c>
      <c r="B134" s="239"/>
      <c r="C134" s="239"/>
      <c r="D134" s="46">
        <v>17331356</v>
      </c>
      <c r="E134" s="46">
        <v>11998645</v>
      </c>
    </row>
    <row r="135" spans="1:5" ht="12.75" customHeight="1" hidden="1" outlineLevel="1">
      <c r="A135" s="243"/>
      <c r="B135" s="243"/>
      <c r="C135" s="52" t="s">
        <v>115</v>
      </c>
      <c r="D135" s="53">
        <v>8516204</v>
      </c>
      <c r="E135" s="53">
        <v>8429992</v>
      </c>
    </row>
    <row r="136" spans="1:5" ht="12.75" customHeight="1" hidden="1" outlineLevel="1">
      <c r="A136" s="239" t="s">
        <v>116</v>
      </c>
      <c r="B136" s="239"/>
      <c r="C136" s="239"/>
      <c r="D136" s="51">
        <v>5120560</v>
      </c>
      <c r="E136" s="51">
        <v>1010994</v>
      </c>
    </row>
    <row r="137" spans="1:5" ht="12.75" customHeight="1" hidden="1" outlineLevel="1">
      <c r="A137" s="54"/>
      <c r="B137" s="239" t="s">
        <v>117</v>
      </c>
      <c r="C137" s="239"/>
      <c r="D137" s="51">
        <v>1098887</v>
      </c>
      <c r="E137" s="46">
        <v>676550</v>
      </c>
    </row>
    <row r="138" spans="1:5" ht="12.75" customHeight="1" hidden="1" outlineLevel="1">
      <c r="A138" s="242"/>
      <c r="B138" s="242"/>
      <c r="C138" s="47" t="s">
        <v>118</v>
      </c>
      <c r="D138" s="46">
        <v>427180</v>
      </c>
      <c r="E138" s="46">
        <v>389687</v>
      </c>
    </row>
    <row r="139" spans="1:5" ht="12.75" customHeight="1" hidden="1" outlineLevel="1">
      <c r="A139" s="242"/>
      <c r="B139" s="242"/>
      <c r="C139" s="47" t="s">
        <v>119</v>
      </c>
      <c r="D139" s="46">
        <v>671707</v>
      </c>
      <c r="E139" s="46">
        <v>286863</v>
      </c>
    </row>
    <row r="140" spans="1:5" ht="12.75" customHeight="1" hidden="1" outlineLevel="1">
      <c r="A140" s="242"/>
      <c r="B140" s="242"/>
      <c r="C140" s="52" t="s">
        <v>115</v>
      </c>
      <c r="D140" s="46" t="s">
        <v>108</v>
      </c>
      <c r="E140" s="46" t="s">
        <v>108</v>
      </c>
    </row>
    <row r="141" spans="1:5" ht="12.75" customHeight="1" hidden="1" outlineLevel="1">
      <c r="A141" s="54"/>
      <c r="B141" s="239" t="s">
        <v>120</v>
      </c>
      <c r="C141" s="239"/>
      <c r="D141" s="51">
        <v>4021673</v>
      </c>
      <c r="E141" s="51">
        <v>334444</v>
      </c>
    </row>
    <row r="142" spans="1:5" ht="12.75" customHeight="1" hidden="1" outlineLevel="1">
      <c r="A142" s="242"/>
      <c r="B142" s="242"/>
      <c r="C142" s="50" t="s">
        <v>118</v>
      </c>
      <c r="D142" s="46">
        <v>175448</v>
      </c>
      <c r="E142" s="46">
        <v>21889</v>
      </c>
    </row>
    <row r="143" spans="1:5" ht="12.75" customHeight="1" hidden="1" outlineLevel="1">
      <c r="A143" s="242"/>
      <c r="B143" s="242"/>
      <c r="C143" s="50" t="s">
        <v>119</v>
      </c>
      <c r="D143" s="46">
        <v>3846225</v>
      </c>
      <c r="E143" s="46">
        <v>312555</v>
      </c>
    </row>
    <row r="144" spans="1:5" ht="12.75" customHeight="1" hidden="1" outlineLevel="1">
      <c r="A144" s="243"/>
      <c r="B144" s="243"/>
      <c r="C144" s="52" t="s">
        <v>121</v>
      </c>
      <c r="D144" s="46" t="s">
        <v>108</v>
      </c>
      <c r="E144" s="46" t="s">
        <v>108</v>
      </c>
    </row>
    <row r="145" spans="1:5" ht="12.75" customHeight="1" hidden="1" outlineLevel="1">
      <c r="A145" s="239" t="s">
        <v>122</v>
      </c>
      <c r="B145" s="239"/>
      <c r="C145" s="239"/>
      <c r="D145" s="46">
        <v>469310</v>
      </c>
      <c r="E145" s="46">
        <v>384249</v>
      </c>
    </row>
    <row r="146" spans="1:5" ht="12.75" customHeight="1" hidden="1" outlineLevel="1">
      <c r="A146" s="239" t="s">
        <v>123</v>
      </c>
      <c r="B146" s="239"/>
      <c r="C146" s="239"/>
      <c r="D146" s="46">
        <v>5926</v>
      </c>
      <c r="E146" s="46">
        <v>5683</v>
      </c>
    </row>
    <row r="147" spans="1:5" ht="12.75" customHeight="1" hidden="1" outlineLevel="1">
      <c r="A147" s="239" t="s">
        <v>124</v>
      </c>
      <c r="B147" s="239"/>
      <c r="C147" s="239"/>
      <c r="D147" s="46">
        <v>459184</v>
      </c>
      <c r="E147" s="46">
        <v>324664</v>
      </c>
    </row>
    <row r="148" spans="1:5" ht="12.75" customHeight="1" hidden="1" outlineLevel="1">
      <c r="A148" s="239" t="s">
        <v>125</v>
      </c>
      <c r="B148" s="239"/>
      <c r="C148" s="239"/>
      <c r="D148" s="46">
        <v>144270</v>
      </c>
      <c r="E148" s="46">
        <v>144270</v>
      </c>
    </row>
    <row r="149" spans="1:5" ht="12.75" customHeight="1" hidden="1" outlineLevel="1">
      <c r="A149" s="239" t="s">
        <v>126</v>
      </c>
      <c r="B149" s="239"/>
      <c r="C149" s="239"/>
      <c r="D149" s="46">
        <v>434376</v>
      </c>
      <c r="E149" s="46">
        <v>434376</v>
      </c>
    </row>
    <row r="150" spans="1:5" ht="12.75" customHeight="1" hidden="1" outlineLevel="1">
      <c r="A150" s="239" t="s">
        <v>127</v>
      </c>
      <c r="B150" s="239"/>
      <c r="C150" s="239"/>
      <c r="D150" s="46" t="s">
        <v>108</v>
      </c>
      <c r="E150" s="46" t="s">
        <v>108</v>
      </c>
    </row>
    <row r="151" spans="1:5" ht="12.75" customHeight="1" hidden="1" outlineLevel="1">
      <c r="A151" s="239" t="s">
        <v>128</v>
      </c>
      <c r="B151" s="239"/>
      <c r="C151" s="239"/>
      <c r="D151" s="46">
        <v>187121</v>
      </c>
      <c r="E151" s="46">
        <v>187121</v>
      </c>
    </row>
    <row r="152" spans="1:5" ht="12.75" customHeight="1" hidden="1" outlineLevel="1">
      <c r="A152" s="239" t="s">
        <v>129</v>
      </c>
      <c r="B152" s="239"/>
      <c r="C152" s="239"/>
      <c r="D152" s="46">
        <v>2420643</v>
      </c>
      <c r="E152" s="46">
        <v>1823295</v>
      </c>
    </row>
    <row r="153" spans="1:5" ht="12.75" customHeight="1" hidden="1" outlineLevel="1">
      <c r="A153" s="239" t="s">
        <v>130</v>
      </c>
      <c r="B153" s="239"/>
      <c r="C153" s="239"/>
      <c r="D153" s="46">
        <v>141784</v>
      </c>
      <c r="E153" s="46">
        <v>83359</v>
      </c>
    </row>
    <row r="154" spans="1:5" ht="12.75" customHeight="1" hidden="1" outlineLevel="1">
      <c r="A154" s="240" t="s">
        <v>131</v>
      </c>
      <c r="B154" s="240"/>
      <c r="C154" s="240"/>
      <c r="D154" s="56">
        <v>52466388</v>
      </c>
      <c r="E154" s="56">
        <v>28052771</v>
      </c>
    </row>
    <row r="155" spans="1:246" ht="12.75" customHeight="1">
      <c r="A155" s="201"/>
      <c r="B155" s="201"/>
      <c r="C155" s="201"/>
      <c r="D155" s="201"/>
      <c r="E155" s="201"/>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c r="BE155" s="44"/>
      <c r="BF155" s="44"/>
      <c r="BG155" s="44"/>
      <c r="BH155" s="44"/>
      <c r="BI155" s="44"/>
      <c r="BJ155" s="44"/>
      <c r="BK155" s="44"/>
      <c r="BL155" s="44"/>
      <c r="BM155" s="44"/>
      <c r="BN155" s="44"/>
      <c r="BO155" s="44"/>
      <c r="BP155" s="44"/>
      <c r="BQ155" s="44"/>
      <c r="BR155" s="44"/>
      <c r="BS155" s="44"/>
      <c r="BT155" s="44"/>
      <c r="BU155" s="44"/>
      <c r="BV155" s="44"/>
      <c r="BW155" s="44"/>
      <c r="BX155" s="44"/>
      <c r="BY155" s="44"/>
      <c r="BZ155" s="44"/>
      <c r="CA155" s="44"/>
      <c r="CB155" s="44"/>
      <c r="CC155" s="44"/>
      <c r="CD155" s="44"/>
      <c r="CE155" s="44"/>
      <c r="CF155" s="44"/>
      <c r="CG155" s="44"/>
      <c r="CH155" s="44"/>
      <c r="CI155" s="44"/>
      <c r="CJ155" s="44"/>
      <c r="CK155" s="44"/>
      <c r="CL155" s="44"/>
      <c r="CM155" s="44"/>
      <c r="CN155" s="44"/>
      <c r="CO155" s="44"/>
      <c r="CP155" s="44"/>
      <c r="CQ155" s="44"/>
      <c r="CR155" s="44"/>
      <c r="CS155" s="44"/>
      <c r="CT155" s="44"/>
      <c r="CU155" s="44"/>
      <c r="CV155" s="44"/>
      <c r="CW155" s="44"/>
      <c r="CX155" s="44"/>
      <c r="CY155" s="44"/>
      <c r="CZ155" s="44"/>
      <c r="DA155" s="44"/>
      <c r="DB155" s="44"/>
      <c r="DC155" s="44"/>
      <c r="DD155" s="44"/>
      <c r="DE155" s="44"/>
      <c r="DF155" s="44"/>
      <c r="DG155" s="44"/>
      <c r="DH155" s="44"/>
      <c r="DI155" s="44"/>
      <c r="DJ155" s="44"/>
      <c r="DK155" s="44"/>
      <c r="DL155" s="44"/>
      <c r="DM155" s="44"/>
      <c r="DN155" s="44"/>
      <c r="DO155" s="44"/>
      <c r="DP155" s="44"/>
      <c r="DQ155" s="44"/>
      <c r="DR155" s="44"/>
      <c r="DS155" s="44"/>
      <c r="DT155" s="44"/>
      <c r="DU155" s="44"/>
      <c r="DV155" s="44"/>
      <c r="DW155" s="44"/>
      <c r="DX155" s="44"/>
      <c r="DY155" s="44"/>
      <c r="DZ155" s="44"/>
      <c r="EA155" s="44"/>
      <c r="EB155" s="44"/>
      <c r="EC155" s="44"/>
      <c r="ED155" s="44"/>
      <c r="EE155" s="44"/>
      <c r="EF155" s="44"/>
      <c r="EG155" s="44"/>
      <c r="EH155" s="44"/>
      <c r="EI155" s="44"/>
      <c r="EJ155" s="44"/>
      <c r="EK155" s="44"/>
      <c r="EL155" s="44"/>
      <c r="EM155" s="44"/>
      <c r="EN155" s="44"/>
      <c r="EO155" s="44"/>
      <c r="EP155" s="44"/>
      <c r="EQ155" s="44"/>
      <c r="ER155" s="44"/>
      <c r="ES155" s="44"/>
      <c r="ET155" s="44"/>
      <c r="EU155" s="44"/>
      <c r="EV155" s="44"/>
      <c r="EW155" s="44"/>
      <c r="EX155" s="44"/>
      <c r="EY155" s="44"/>
      <c r="EZ155" s="44"/>
      <c r="FA155" s="44"/>
      <c r="FB155" s="44"/>
      <c r="FC155" s="44"/>
      <c r="FD155" s="44"/>
      <c r="FE155" s="44"/>
      <c r="FF155" s="44"/>
      <c r="FG155" s="44"/>
      <c r="FH155" s="44"/>
      <c r="FI155" s="44"/>
      <c r="FJ155" s="44"/>
      <c r="FK155" s="44"/>
      <c r="FL155" s="44"/>
      <c r="FM155" s="44"/>
      <c r="FN155" s="44"/>
      <c r="FO155" s="44"/>
      <c r="FP155" s="44"/>
      <c r="FQ155" s="44"/>
      <c r="FR155" s="44"/>
      <c r="FS155" s="44"/>
      <c r="FT155" s="44"/>
      <c r="FU155" s="44"/>
      <c r="FV155" s="44"/>
      <c r="FW155" s="44"/>
      <c r="FX155" s="44"/>
      <c r="FY155" s="44"/>
      <c r="FZ155" s="44"/>
      <c r="GA155" s="44"/>
      <c r="GB155" s="44"/>
      <c r="GC155" s="44"/>
      <c r="GD155" s="44"/>
      <c r="GE155" s="44"/>
      <c r="GF155" s="44"/>
      <c r="GG155" s="44"/>
      <c r="GH155" s="44"/>
      <c r="GI155" s="44"/>
      <c r="GJ155" s="44"/>
      <c r="GK155" s="44"/>
      <c r="GL155" s="44"/>
      <c r="GM155" s="44"/>
      <c r="GN155" s="44"/>
      <c r="GO155" s="44"/>
      <c r="GP155" s="44"/>
      <c r="GQ155" s="44"/>
      <c r="GR155" s="44"/>
      <c r="GS155" s="44"/>
      <c r="GT155" s="44"/>
      <c r="GU155" s="44"/>
      <c r="GV155" s="44"/>
      <c r="GW155" s="44"/>
      <c r="GX155" s="44"/>
      <c r="GY155" s="44"/>
      <c r="GZ155" s="44"/>
      <c r="HA155" s="44"/>
      <c r="HB155" s="44"/>
      <c r="HC155" s="44"/>
      <c r="HD155" s="44"/>
      <c r="HE155" s="44"/>
      <c r="HF155" s="44"/>
      <c r="HG155" s="44"/>
      <c r="HH155" s="44"/>
      <c r="HI155" s="44"/>
      <c r="HJ155" s="44"/>
      <c r="HK155" s="44"/>
      <c r="HL155" s="44"/>
      <c r="HM155" s="44"/>
      <c r="HN155" s="44"/>
      <c r="HO155" s="44"/>
      <c r="HP155" s="44"/>
      <c r="HQ155" s="44"/>
      <c r="HR155" s="44"/>
      <c r="HS155" s="44"/>
      <c r="HT155" s="44"/>
      <c r="HU155" s="44"/>
      <c r="HV155" s="44"/>
      <c r="HW155" s="44"/>
      <c r="HX155" s="44"/>
      <c r="HY155" s="44"/>
      <c r="HZ155" s="44"/>
      <c r="IA155" s="44"/>
      <c r="IB155" s="44"/>
      <c r="IC155" s="44"/>
      <c r="ID155" s="44"/>
      <c r="IE155" s="44"/>
      <c r="IF155" s="44"/>
      <c r="IG155" s="44"/>
      <c r="IH155" s="44"/>
      <c r="II155" s="44"/>
      <c r="IJ155" s="44"/>
      <c r="IK155" s="44"/>
      <c r="IL155" s="44"/>
    </row>
    <row r="156" spans="1:5" ht="12.75" customHeight="1" collapsed="1">
      <c r="A156" s="241" t="s">
        <v>299</v>
      </c>
      <c r="B156" s="241"/>
      <c r="C156" s="241"/>
      <c r="D156" s="203" t="s">
        <v>24</v>
      </c>
      <c r="E156" s="204" t="s">
        <v>105</v>
      </c>
    </row>
    <row r="157" spans="1:5" ht="12.75" customHeight="1" hidden="1" outlineLevel="1">
      <c r="A157" s="239" t="s">
        <v>106</v>
      </c>
      <c r="B157" s="239"/>
      <c r="C157" s="239"/>
      <c r="D157" s="46">
        <v>1126763</v>
      </c>
      <c r="E157" s="46">
        <v>1122659</v>
      </c>
    </row>
    <row r="158" spans="1:5" ht="12.75" customHeight="1" hidden="1" outlineLevel="1">
      <c r="A158" s="244" t="s">
        <v>107</v>
      </c>
      <c r="B158" s="244"/>
      <c r="C158" s="244"/>
      <c r="D158" s="48">
        <v>185006</v>
      </c>
      <c r="E158" s="46" t="s">
        <v>108</v>
      </c>
    </row>
    <row r="159" spans="1:5" ht="12.75" customHeight="1" hidden="1" outlineLevel="1">
      <c r="A159" s="47"/>
      <c r="B159" s="47"/>
      <c r="C159" s="49" t="s">
        <v>109</v>
      </c>
      <c r="D159" s="46">
        <v>185006</v>
      </c>
      <c r="E159" s="46" t="s">
        <v>108</v>
      </c>
    </row>
    <row r="160" spans="1:5" ht="12.75" customHeight="1" hidden="1" outlineLevel="1">
      <c r="A160" s="242"/>
      <c r="B160" s="242"/>
      <c r="C160" s="50" t="s">
        <v>110</v>
      </c>
      <c r="D160" s="46" t="s">
        <v>108</v>
      </c>
      <c r="E160" s="46" t="s">
        <v>108</v>
      </c>
    </row>
    <row r="161" spans="1:5" ht="12.75" customHeight="1" hidden="1" outlineLevel="1">
      <c r="A161" s="239" t="s">
        <v>111</v>
      </c>
      <c r="B161" s="239"/>
      <c r="C161" s="239"/>
      <c r="D161" s="51">
        <v>28043803</v>
      </c>
      <c r="E161" s="51">
        <v>7187423</v>
      </c>
    </row>
    <row r="162" spans="1:5" ht="12.75" customHeight="1" hidden="1" outlineLevel="1">
      <c r="A162" s="242"/>
      <c r="B162" s="242"/>
      <c r="C162" s="50" t="s">
        <v>112</v>
      </c>
      <c r="D162" s="46">
        <v>5030746</v>
      </c>
      <c r="E162" s="46">
        <v>1868097</v>
      </c>
    </row>
    <row r="163" spans="1:5" ht="12.75" customHeight="1" hidden="1" outlineLevel="1">
      <c r="A163" s="242"/>
      <c r="B163" s="242"/>
      <c r="C163" s="50" t="s">
        <v>113</v>
      </c>
      <c r="D163" s="46">
        <v>23013057</v>
      </c>
      <c r="E163" s="46">
        <v>5319326</v>
      </c>
    </row>
    <row r="164" spans="1:5" ht="12.75" customHeight="1" hidden="1" outlineLevel="1">
      <c r="A164" s="239" t="s">
        <v>114</v>
      </c>
      <c r="B164" s="239"/>
      <c r="C164" s="239"/>
      <c r="D164" s="46">
        <v>17389466</v>
      </c>
      <c r="E164" s="46">
        <v>11573021</v>
      </c>
    </row>
    <row r="165" spans="1:5" ht="12.75" customHeight="1" hidden="1" outlineLevel="1">
      <c r="A165" s="243"/>
      <c r="B165" s="243"/>
      <c r="C165" s="52" t="s">
        <v>115</v>
      </c>
      <c r="D165" s="53">
        <v>7859882</v>
      </c>
      <c r="E165" s="53">
        <v>7696033</v>
      </c>
    </row>
    <row r="166" spans="1:5" ht="12.75" customHeight="1" hidden="1" outlineLevel="1">
      <c r="A166" s="239" t="s">
        <v>116</v>
      </c>
      <c r="B166" s="239"/>
      <c r="C166" s="239"/>
      <c r="D166" s="51">
        <v>4598695</v>
      </c>
      <c r="E166" s="51">
        <v>722139</v>
      </c>
    </row>
    <row r="167" spans="1:5" ht="12.75" customHeight="1" hidden="1" outlineLevel="1">
      <c r="A167" s="54"/>
      <c r="B167" s="239" t="s">
        <v>117</v>
      </c>
      <c r="C167" s="239"/>
      <c r="D167" s="51">
        <v>1172553</v>
      </c>
      <c r="E167" s="46">
        <v>708182</v>
      </c>
    </row>
    <row r="168" spans="1:5" ht="12.75" customHeight="1" hidden="1" outlineLevel="1">
      <c r="A168" s="242"/>
      <c r="B168" s="242"/>
      <c r="C168" s="47" t="s">
        <v>118</v>
      </c>
      <c r="D168" s="46">
        <v>718204</v>
      </c>
      <c r="E168" s="46">
        <v>677310</v>
      </c>
    </row>
    <row r="169" spans="1:5" ht="12.75" customHeight="1" hidden="1" outlineLevel="1">
      <c r="A169" s="242"/>
      <c r="B169" s="242"/>
      <c r="C169" s="47" t="s">
        <v>119</v>
      </c>
      <c r="D169" s="46">
        <v>454349</v>
      </c>
      <c r="E169" s="46">
        <v>30872</v>
      </c>
    </row>
    <row r="170" spans="1:5" ht="12.75" customHeight="1" hidden="1" outlineLevel="1">
      <c r="A170" s="242"/>
      <c r="B170" s="242"/>
      <c r="C170" s="52" t="s">
        <v>115</v>
      </c>
      <c r="D170" s="46" t="s">
        <v>108</v>
      </c>
      <c r="E170" s="46" t="s">
        <v>108</v>
      </c>
    </row>
    <row r="171" spans="1:5" ht="12.75" customHeight="1" hidden="1" outlineLevel="1">
      <c r="A171" s="54"/>
      <c r="B171" s="239" t="s">
        <v>120</v>
      </c>
      <c r="C171" s="239"/>
      <c r="D171" s="51">
        <v>3426142</v>
      </c>
      <c r="E171" s="51">
        <v>13957</v>
      </c>
    </row>
    <row r="172" spans="1:5" ht="12.75" customHeight="1" hidden="1" outlineLevel="1">
      <c r="A172" s="242"/>
      <c r="B172" s="242"/>
      <c r="C172" s="50" t="s">
        <v>118</v>
      </c>
      <c r="D172" s="46">
        <v>308342</v>
      </c>
      <c r="E172" s="46" t="s">
        <v>108</v>
      </c>
    </row>
    <row r="173" spans="1:5" ht="12.75" customHeight="1" hidden="1" outlineLevel="1">
      <c r="A173" s="242"/>
      <c r="B173" s="242"/>
      <c r="C173" s="50" t="s">
        <v>119</v>
      </c>
      <c r="D173" s="46">
        <v>3117800</v>
      </c>
      <c r="E173" s="46">
        <v>13957</v>
      </c>
    </row>
    <row r="174" spans="1:5" ht="12.75" customHeight="1" hidden="1" outlineLevel="1">
      <c r="A174" s="243"/>
      <c r="B174" s="243"/>
      <c r="C174" s="52" t="s">
        <v>121</v>
      </c>
      <c r="D174" s="46" t="s">
        <v>108</v>
      </c>
      <c r="E174" s="46" t="s">
        <v>108</v>
      </c>
    </row>
    <row r="175" spans="1:5" ht="12.75" customHeight="1" hidden="1" outlineLevel="1">
      <c r="A175" s="239" t="s">
        <v>122</v>
      </c>
      <c r="B175" s="239"/>
      <c r="C175" s="239"/>
      <c r="D175" s="46">
        <v>503307</v>
      </c>
      <c r="E175" s="46">
        <v>398333</v>
      </c>
    </row>
    <row r="176" spans="1:5" ht="12.75" customHeight="1" hidden="1" outlineLevel="1">
      <c r="A176" s="239" t="s">
        <v>123</v>
      </c>
      <c r="B176" s="239"/>
      <c r="C176" s="239"/>
      <c r="D176" s="46">
        <v>8050</v>
      </c>
      <c r="E176" s="46">
        <v>7807</v>
      </c>
    </row>
    <row r="177" spans="1:5" ht="12.75" customHeight="1" hidden="1" outlineLevel="1">
      <c r="A177" s="239" t="s">
        <v>124</v>
      </c>
      <c r="B177" s="239"/>
      <c r="C177" s="239"/>
      <c r="D177" s="46">
        <v>855226</v>
      </c>
      <c r="E177" s="46">
        <v>299998</v>
      </c>
    </row>
    <row r="178" spans="1:5" ht="12.75" customHeight="1" hidden="1" outlineLevel="1">
      <c r="A178" s="239" t="s">
        <v>125</v>
      </c>
      <c r="B178" s="239"/>
      <c r="C178" s="239"/>
      <c r="D178" s="46">
        <v>132160</v>
      </c>
      <c r="E178" s="46">
        <v>132160</v>
      </c>
    </row>
    <row r="179" spans="1:5" ht="12.75" customHeight="1" hidden="1" outlineLevel="1">
      <c r="A179" s="239" t="s">
        <v>126</v>
      </c>
      <c r="B179" s="239"/>
      <c r="C179" s="239"/>
      <c r="D179" s="46">
        <v>476848</v>
      </c>
      <c r="E179" s="46">
        <v>476848</v>
      </c>
    </row>
    <row r="180" spans="1:5" ht="12.75" customHeight="1" hidden="1" outlineLevel="1">
      <c r="A180" s="239" t="s">
        <v>127</v>
      </c>
      <c r="B180" s="239"/>
      <c r="C180" s="239"/>
      <c r="D180" s="46" t="s">
        <v>108</v>
      </c>
      <c r="E180" s="46" t="s">
        <v>108</v>
      </c>
    </row>
    <row r="181" spans="1:5" ht="12.75" customHeight="1" hidden="1" outlineLevel="1">
      <c r="A181" s="239" t="s">
        <v>128</v>
      </c>
      <c r="B181" s="239"/>
      <c r="C181" s="239"/>
      <c r="D181" s="46">
        <v>177218</v>
      </c>
      <c r="E181" s="46">
        <v>177218</v>
      </c>
    </row>
    <row r="182" spans="1:5" ht="12.75" customHeight="1" hidden="1" outlineLevel="1">
      <c r="A182" s="239" t="s">
        <v>129</v>
      </c>
      <c r="B182" s="239"/>
      <c r="C182" s="239"/>
      <c r="D182" s="46">
        <v>1399148</v>
      </c>
      <c r="E182" s="46">
        <v>914734</v>
      </c>
    </row>
    <row r="183" spans="1:5" ht="12.75" customHeight="1" hidden="1" outlineLevel="1">
      <c r="A183" s="239" t="s">
        <v>130</v>
      </c>
      <c r="B183" s="239"/>
      <c r="C183" s="239"/>
      <c r="D183" s="46">
        <v>157706</v>
      </c>
      <c r="E183" s="46">
        <v>70044</v>
      </c>
    </row>
    <row r="184" spans="1:5" ht="12.75" customHeight="1" hidden="1" outlineLevel="1">
      <c r="A184" s="240" t="s">
        <v>131</v>
      </c>
      <c r="B184" s="240"/>
      <c r="C184" s="240"/>
      <c r="D184" s="56">
        <v>55053396</v>
      </c>
      <c r="E184" s="56">
        <v>23082384</v>
      </c>
    </row>
    <row r="185" spans="1:3" ht="12.75" customHeight="1">
      <c r="A185" s="43"/>
      <c r="B185" s="43"/>
      <c r="C185" s="43"/>
    </row>
    <row r="186" spans="1:5" ht="12.75" customHeight="1" collapsed="1">
      <c r="A186" s="241" t="s">
        <v>284</v>
      </c>
      <c r="B186" s="241"/>
      <c r="C186" s="241"/>
      <c r="D186" s="203" t="s">
        <v>24</v>
      </c>
      <c r="E186" s="204" t="s">
        <v>105</v>
      </c>
    </row>
    <row r="187" spans="1:5" ht="12.75" customHeight="1" hidden="1" outlineLevel="1">
      <c r="A187" s="239" t="s">
        <v>106</v>
      </c>
      <c r="B187" s="239"/>
      <c r="C187" s="239"/>
      <c r="D187" s="46">
        <v>1012038</v>
      </c>
      <c r="E187" s="46">
        <v>993906</v>
      </c>
    </row>
    <row r="188" spans="1:5" ht="12.75" customHeight="1" hidden="1" outlineLevel="1">
      <c r="A188" s="244" t="s">
        <v>107</v>
      </c>
      <c r="B188" s="244"/>
      <c r="C188" s="244"/>
      <c r="D188" s="48">
        <v>10401</v>
      </c>
      <c r="E188" s="48" t="s">
        <v>108</v>
      </c>
    </row>
    <row r="189" spans="1:5" ht="12.75" customHeight="1" hidden="1" outlineLevel="1">
      <c r="A189" s="47"/>
      <c r="B189" s="47"/>
      <c r="C189" s="49" t="s">
        <v>109</v>
      </c>
      <c r="D189" s="46">
        <v>10401</v>
      </c>
      <c r="E189" s="46" t="s">
        <v>108</v>
      </c>
    </row>
    <row r="190" spans="1:5" ht="12.75" customHeight="1" hidden="1" outlineLevel="1">
      <c r="A190" s="242"/>
      <c r="B190" s="242"/>
      <c r="C190" s="50" t="s">
        <v>110</v>
      </c>
      <c r="D190" s="46" t="s">
        <v>108</v>
      </c>
      <c r="E190" s="46" t="s">
        <v>108</v>
      </c>
    </row>
    <row r="191" spans="1:5" ht="12.75" customHeight="1" hidden="1" outlineLevel="1">
      <c r="A191" s="239" t="s">
        <v>111</v>
      </c>
      <c r="B191" s="239"/>
      <c r="C191" s="239"/>
      <c r="D191" s="51">
        <v>27395469</v>
      </c>
      <c r="E191" s="51">
        <v>8215080</v>
      </c>
    </row>
    <row r="192" spans="1:5" ht="12.75" customHeight="1" hidden="1" outlineLevel="1">
      <c r="A192" s="242"/>
      <c r="B192" s="242"/>
      <c r="C192" s="50" t="s">
        <v>112</v>
      </c>
      <c r="D192" s="46">
        <v>4664349</v>
      </c>
      <c r="E192" s="46">
        <v>2245190</v>
      </c>
    </row>
    <row r="193" spans="1:5" ht="12.75" customHeight="1" hidden="1" outlineLevel="1">
      <c r="A193" s="242"/>
      <c r="B193" s="242"/>
      <c r="C193" s="50" t="s">
        <v>113</v>
      </c>
      <c r="D193" s="46">
        <v>22731120</v>
      </c>
      <c r="E193" s="46">
        <v>5969890</v>
      </c>
    </row>
    <row r="194" spans="1:5" ht="12.75" customHeight="1" hidden="1" outlineLevel="1">
      <c r="A194" s="239" t="s">
        <v>114</v>
      </c>
      <c r="B194" s="239"/>
      <c r="C194" s="239"/>
      <c r="D194" s="46">
        <v>17202120</v>
      </c>
      <c r="E194" s="46">
        <v>11236563</v>
      </c>
    </row>
    <row r="195" spans="1:5" s="44" customFormat="1" ht="12.75" customHeight="1" hidden="1" outlineLevel="1">
      <c r="A195" s="243"/>
      <c r="B195" s="243"/>
      <c r="C195" s="52" t="s">
        <v>115</v>
      </c>
      <c r="D195" s="53">
        <v>7367011</v>
      </c>
      <c r="E195" s="53">
        <v>6988740</v>
      </c>
    </row>
    <row r="196" spans="1:5" ht="12.75" customHeight="1" hidden="1" outlineLevel="1">
      <c r="A196" s="239" t="s">
        <v>116</v>
      </c>
      <c r="B196" s="239"/>
      <c r="C196" s="239"/>
      <c r="D196" s="51">
        <v>5122207</v>
      </c>
      <c r="E196" s="51">
        <v>29554</v>
      </c>
    </row>
    <row r="197" spans="1:5" ht="12.75" customHeight="1" hidden="1" outlineLevel="1">
      <c r="A197" s="54"/>
      <c r="B197" s="239" t="s">
        <v>117</v>
      </c>
      <c r="C197" s="239"/>
      <c r="D197" s="51">
        <v>1834314</v>
      </c>
      <c r="E197" s="46" t="s">
        <v>108</v>
      </c>
    </row>
    <row r="198" spans="1:5" ht="12.75" customHeight="1" hidden="1" outlineLevel="1">
      <c r="A198" s="242"/>
      <c r="B198" s="242"/>
      <c r="C198" s="47" t="s">
        <v>118</v>
      </c>
      <c r="D198" s="46">
        <v>59605</v>
      </c>
      <c r="E198" s="46" t="s">
        <v>108</v>
      </c>
    </row>
    <row r="199" spans="1:5" ht="12.75" customHeight="1" hidden="1" outlineLevel="1">
      <c r="A199" s="242"/>
      <c r="B199" s="242"/>
      <c r="C199" s="47" t="s">
        <v>119</v>
      </c>
      <c r="D199" s="46">
        <v>1774709</v>
      </c>
      <c r="E199" s="46" t="s">
        <v>108</v>
      </c>
    </row>
    <row r="200" spans="1:5" ht="12.75" customHeight="1" hidden="1" outlineLevel="1">
      <c r="A200" s="242"/>
      <c r="B200" s="242"/>
      <c r="C200" s="52" t="s">
        <v>115</v>
      </c>
      <c r="D200" s="53" t="s">
        <v>108</v>
      </c>
      <c r="E200" s="53" t="s">
        <v>108</v>
      </c>
    </row>
    <row r="201" spans="1:5" ht="12.75" customHeight="1" hidden="1" outlineLevel="1">
      <c r="A201" s="54"/>
      <c r="B201" s="239" t="s">
        <v>120</v>
      </c>
      <c r="C201" s="239"/>
      <c r="D201" s="51">
        <v>3287893</v>
      </c>
      <c r="E201" s="51">
        <v>29554</v>
      </c>
    </row>
    <row r="202" spans="1:5" ht="12.75" customHeight="1" hidden="1" outlineLevel="1">
      <c r="A202" s="242"/>
      <c r="B202" s="242"/>
      <c r="C202" s="50" t="s">
        <v>118</v>
      </c>
      <c r="D202" s="46">
        <v>259172</v>
      </c>
      <c r="E202" s="46" t="s">
        <v>108</v>
      </c>
    </row>
    <row r="203" spans="1:5" ht="12.75" customHeight="1" hidden="1" outlineLevel="1">
      <c r="A203" s="242"/>
      <c r="B203" s="242"/>
      <c r="C203" s="50" t="s">
        <v>119</v>
      </c>
      <c r="D203" s="46">
        <v>3028721</v>
      </c>
      <c r="E203" s="46">
        <v>29554</v>
      </c>
    </row>
    <row r="204" spans="1:5" s="44" customFormat="1" ht="12.75" customHeight="1" hidden="1" outlineLevel="1">
      <c r="A204" s="243"/>
      <c r="B204" s="243"/>
      <c r="C204" s="52" t="s">
        <v>121</v>
      </c>
      <c r="D204" s="53" t="s">
        <v>108</v>
      </c>
      <c r="E204" s="53" t="s">
        <v>108</v>
      </c>
    </row>
    <row r="205" spans="1:5" ht="12.75" customHeight="1" hidden="1" outlineLevel="1">
      <c r="A205" s="239" t="s">
        <v>122</v>
      </c>
      <c r="B205" s="239"/>
      <c r="C205" s="239"/>
      <c r="D205" s="46">
        <v>547180</v>
      </c>
      <c r="E205" s="46">
        <v>406762</v>
      </c>
    </row>
    <row r="206" spans="1:5" ht="12.75" customHeight="1" hidden="1" outlineLevel="1">
      <c r="A206" s="239" t="s">
        <v>123</v>
      </c>
      <c r="B206" s="239"/>
      <c r="C206" s="239"/>
      <c r="D206" s="46">
        <v>28273</v>
      </c>
      <c r="E206" s="46">
        <v>8453</v>
      </c>
    </row>
    <row r="207" spans="1:5" ht="12.75" customHeight="1" hidden="1" outlineLevel="1">
      <c r="A207" s="239" t="s">
        <v>124</v>
      </c>
      <c r="B207" s="239"/>
      <c r="C207" s="239"/>
      <c r="D207" s="46">
        <v>735006</v>
      </c>
      <c r="E207" s="46">
        <v>206408</v>
      </c>
    </row>
    <row r="208" spans="1:5" ht="12.75" customHeight="1" hidden="1" outlineLevel="1">
      <c r="A208" s="239" t="s">
        <v>125</v>
      </c>
      <c r="B208" s="239"/>
      <c r="C208" s="239"/>
      <c r="D208" s="46">
        <v>83990</v>
      </c>
      <c r="E208" s="46">
        <v>83112</v>
      </c>
    </row>
    <row r="209" spans="1:5" ht="12.75" customHeight="1" hidden="1" outlineLevel="1">
      <c r="A209" s="239" t="s">
        <v>126</v>
      </c>
      <c r="B209" s="239"/>
      <c r="C209" s="239"/>
      <c r="D209" s="46">
        <v>469485</v>
      </c>
      <c r="E209" s="46">
        <v>439078</v>
      </c>
    </row>
    <row r="210" spans="1:5" ht="12.75" customHeight="1" hidden="1" outlineLevel="1">
      <c r="A210" s="239" t="s">
        <v>127</v>
      </c>
      <c r="B210" s="239"/>
      <c r="C210" s="239"/>
      <c r="D210" s="46" t="s">
        <v>108</v>
      </c>
      <c r="E210" s="46" t="s">
        <v>108</v>
      </c>
    </row>
    <row r="211" spans="1:5" ht="12.75" customHeight="1" hidden="1" outlineLevel="1">
      <c r="A211" s="239" t="s">
        <v>128</v>
      </c>
      <c r="B211" s="239"/>
      <c r="C211" s="239"/>
      <c r="D211" s="46">
        <v>139307</v>
      </c>
      <c r="E211" s="46">
        <v>139307</v>
      </c>
    </row>
    <row r="212" spans="1:5" ht="12.75" customHeight="1" hidden="1" outlineLevel="1">
      <c r="A212" s="239" t="s">
        <v>129</v>
      </c>
      <c r="B212" s="239"/>
      <c r="C212" s="239"/>
      <c r="D212" s="46">
        <v>2686085</v>
      </c>
      <c r="E212" s="46">
        <v>1166971</v>
      </c>
    </row>
    <row r="213" spans="1:5" ht="12.75" customHeight="1" hidden="1" outlineLevel="1">
      <c r="A213" s="239" t="s">
        <v>130</v>
      </c>
      <c r="B213" s="239"/>
      <c r="C213" s="239"/>
      <c r="D213" s="46">
        <v>240572</v>
      </c>
      <c r="E213" s="46">
        <v>115990</v>
      </c>
    </row>
    <row r="214" spans="1:5" ht="12.75" customHeight="1" hidden="1" outlineLevel="1">
      <c r="A214" s="240" t="s">
        <v>131</v>
      </c>
      <c r="B214" s="240"/>
      <c r="C214" s="240"/>
      <c r="D214" s="56">
        <v>55672133</v>
      </c>
      <c r="E214" s="56">
        <v>23041184</v>
      </c>
    </row>
    <row r="215" spans="1:5" ht="12.75" customHeight="1">
      <c r="A215" s="57"/>
      <c r="B215" s="57"/>
      <c r="C215" s="57"/>
      <c r="D215" s="54"/>
      <c r="E215" s="57"/>
    </row>
    <row r="216" spans="1:5" ht="12.75" customHeight="1" collapsed="1">
      <c r="A216" s="241" t="s">
        <v>285</v>
      </c>
      <c r="B216" s="241"/>
      <c r="C216" s="241"/>
      <c r="D216" s="203" t="s">
        <v>24</v>
      </c>
      <c r="E216" s="204" t="s">
        <v>105</v>
      </c>
    </row>
    <row r="217" spans="1:5" ht="12.75" customHeight="1" hidden="1" outlineLevel="1">
      <c r="A217" s="239" t="s">
        <v>106</v>
      </c>
      <c r="B217" s="239"/>
      <c r="C217" s="239"/>
      <c r="D217" s="46">
        <v>444511</v>
      </c>
      <c r="E217" s="46">
        <v>437344</v>
      </c>
    </row>
    <row r="218" spans="1:5" ht="12.75" customHeight="1" hidden="1" outlineLevel="1">
      <c r="A218" s="239" t="s">
        <v>107</v>
      </c>
      <c r="B218" s="239"/>
      <c r="C218" s="239"/>
      <c r="D218" s="46">
        <v>11300</v>
      </c>
      <c r="E218" s="46" t="s">
        <v>108</v>
      </c>
    </row>
    <row r="219" spans="2:5" ht="12.75" customHeight="1" hidden="1" outlineLevel="1">
      <c r="B219" s="47"/>
      <c r="C219" s="47" t="s">
        <v>109</v>
      </c>
      <c r="D219" s="46">
        <v>11300</v>
      </c>
      <c r="E219" s="46" t="s">
        <v>108</v>
      </c>
    </row>
    <row r="220" spans="2:5" ht="12.75" customHeight="1" hidden="1" outlineLevel="1">
      <c r="B220" s="130"/>
      <c r="C220" s="47" t="s">
        <v>110</v>
      </c>
      <c r="D220" s="46" t="s">
        <v>108</v>
      </c>
      <c r="E220" s="46" t="s">
        <v>108</v>
      </c>
    </row>
    <row r="221" spans="1:5" ht="12.75" customHeight="1" hidden="1" outlineLevel="1">
      <c r="A221" s="239" t="s">
        <v>111</v>
      </c>
      <c r="B221" s="239"/>
      <c r="C221" s="239"/>
      <c r="D221" s="46">
        <v>21307173</v>
      </c>
      <c r="E221" s="46">
        <v>6951961</v>
      </c>
    </row>
    <row r="222" spans="2:5" ht="12.75" customHeight="1" hidden="1" outlineLevel="1">
      <c r="B222" s="130"/>
      <c r="C222" s="47" t="s">
        <v>112</v>
      </c>
      <c r="D222" s="46">
        <v>4803955</v>
      </c>
      <c r="E222" s="46">
        <v>1686196</v>
      </c>
    </row>
    <row r="223" spans="2:5" ht="12.75" customHeight="1" hidden="1" outlineLevel="1">
      <c r="B223" s="130"/>
      <c r="C223" s="47" t="s">
        <v>113</v>
      </c>
      <c r="D223" s="46">
        <v>16503218</v>
      </c>
      <c r="E223" s="46">
        <v>5265765</v>
      </c>
    </row>
    <row r="224" spans="1:5" ht="12.75" customHeight="1" hidden="1" outlineLevel="1">
      <c r="A224" s="239" t="s">
        <v>114</v>
      </c>
      <c r="B224" s="239"/>
      <c r="C224" s="239"/>
      <c r="D224" s="46">
        <v>18191710</v>
      </c>
      <c r="E224" s="46">
        <v>10832460</v>
      </c>
    </row>
    <row r="225" spans="2:5" ht="12.75" customHeight="1" hidden="1" outlineLevel="1">
      <c r="B225" s="130"/>
      <c r="C225" s="131" t="s">
        <v>115</v>
      </c>
      <c r="D225" s="53">
        <v>6923285</v>
      </c>
      <c r="E225" s="53">
        <v>6851510</v>
      </c>
    </row>
    <row r="226" spans="1:5" ht="12.75" customHeight="1" hidden="1" outlineLevel="1">
      <c r="A226" s="239" t="s">
        <v>116</v>
      </c>
      <c r="B226" s="239"/>
      <c r="C226" s="239"/>
      <c r="D226" s="46">
        <v>5423417</v>
      </c>
      <c r="E226" s="46">
        <v>40083</v>
      </c>
    </row>
    <row r="227" spans="2:5" ht="12.75" customHeight="1" hidden="1" outlineLevel="1">
      <c r="B227" s="47" t="s">
        <v>117</v>
      </c>
      <c r="C227" s="47"/>
      <c r="D227" s="46">
        <v>1973821</v>
      </c>
      <c r="E227" s="46" t="s">
        <v>108</v>
      </c>
    </row>
    <row r="228" spans="2:5" ht="12.75" customHeight="1" hidden="1" outlineLevel="1">
      <c r="B228" s="130"/>
      <c r="C228" s="47" t="s">
        <v>118</v>
      </c>
      <c r="D228" s="46" t="s">
        <v>108</v>
      </c>
      <c r="E228" s="46" t="s">
        <v>108</v>
      </c>
    </row>
    <row r="229" spans="2:5" ht="12.75" customHeight="1" hidden="1" outlineLevel="1">
      <c r="B229" s="130"/>
      <c r="C229" s="47" t="s">
        <v>119</v>
      </c>
      <c r="D229" s="46">
        <v>1973821</v>
      </c>
      <c r="E229" s="46" t="s">
        <v>108</v>
      </c>
    </row>
    <row r="230" spans="3:5" ht="12.75" customHeight="1" hidden="1" outlineLevel="1">
      <c r="C230" s="52" t="s">
        <v>115</v>
      </c>
      <c r="D230" s="46" t="s">
        <v>108</v>
      </c>
      <c r="E230" s="46" t="s">
        <v>108</v>
      </c>
    </row>
    <row r="231" spans="2:5" ht="12.75" customHeight="1" hidden="1" outlineLevel="1">
      <c r="B231" s="47" t="s">
        <v>120</v>
      </c>
      <c r="C231" s="45"/>
      <c r="D231" s="46">
        <v>3449596</v>
      </c>
      <c r="E231" s="46">
        <v>40083</v>
      </c>
    </row>
    <row r="232" spans="2:5" ht="12.75" customHeight="1" hidden="1" outlineLevel="1">
      <c r="B232" s="130"/>
      <c r="C232" s="47" t="s">
        <v>118</v>
      </c>
      <c r="D232" s="46">
        <v>381393</v>
      </c>
      <c r="E232" s="46">
        <v>498</v>
      </c>
    </row>
    <row r="233" spans="2:5" ht="12.75" customHeight="1" hidden="1" outlineLevel="1">
      <c r="B233" s="130"/>
      <c r="C233" s="47" t="s">
        <v>119</v>
      </c>
      <c r="D233" s="46">
        <v>3068203</v>
      </c>
      <c r="E233" s="46">
        <v>39585</v>
      </c>
    </row>
    <row r="234" spans="2:5" ht="12.75" customHeight="1" hidden="1" outlineLevel="1">
      <c r="B234" s="130"/>
      <c r="C234" s="131" t="s">
        <v>121</v>
      </c>
      <c r="D234" s="46" t="s">
        <v>108</v>
      </c>
      <c r="E234" s="46" t="s">
        <v>108</v>
      </c>
    </row>
    <row r="235" spans="1:5" ht="12.75" customHeight="1" hidden="1" outlineLevel="1">
      <c r="A235" s="47" t="s">
        <v>122</v>
      </c>
      <c r="B235" s="47"/>
      <c r="C235" s="45"/>
      <c r="D235" s="46">
        <v>662816</v>
      </c>
      <c r="E235" s="46">
        <v>515721</v>
      </c>
    </row>
    <row r="236" spans="1:5" ht="12.75" customHeight="1" hidden="1" outlineLevel="1">
      <c r="A236" s="47" t="s">
        <v>123</v>
      </c>
      <c r="B236" s="47"/>
      <c r="C236" s="45"/>
      <c r="D236" s="46">
        <v>1536</v>
      </c>
      <c r="E236" s="46">
        <v>1156</v>
      </c>
    </row>
    <row r="237" spans="1:5" ht="12.75" customHeight="1" hidden="1" outlineLevel="1">
      <c r="A237" s="47" t="s">
        <v>124</v>
      </c>
      <c r="B237" s="47"/>
      <c r="C237" s="45"/>
      <c r="D237" s="46">
        <v>1112468</v>
      </c>
      <c r="E237" s="46">
        <v>218410</v>
      </c>
    </row>
    <row r="238" spans="1:5" ht="12.75" customHeight="1" hidden="1" outlineLevel="1">
      <c r="A238" s="47" t="s">
        <v>125</v>
      </c>
      <c r="B238" s="47"/>
      <c r="C238" s="45"/>
      <c r="D238" s="46">
        <v>36896</v>
      </c>
      <c r="E238" s="46">
        <v>36490</v>
      </c>
    </row>
    <row r="239" spans="1:5" ht="12.75" customHeight="1" hidden="1" outlineLevel="1">
      <c r="A239" s="47" t="s">
        <v>126</v>
      </c>
      <c r="B239" s="47"/>
      <c r="C239" s="45"/>
      <c r="D239" s="46">
        <v>447878</v>
      </c>
      <c r="E239" s="46">
        <v>441314</v>
      </c>
    </row>
    <row r="240" spans="1:5" ht="12.75" customHeight="1" hidden="1" outlineLevel="1">
      <c r="A240" s="47" t="s">
        <v>127</v>
      </c>
      <c r="B240" s="47"/>
      <c r="C240" s="45"/>
      <c r="D240" s="46" t="s">
        <v>108</v>
      </c>
      <c r="E240" s="46" t="s">
        <v>108</v>
      </c>
    </row>
    <row r="241" spans="1:5" ht="12.75" customHeight="1" hidden="1" outlineLevel="1">
      <c r="A241" s="47" t="s">
        <v>128</v>
      </c>
      <c r="B241" s="47"/>
      <c r="C241" s="45"/>
      <c r="D241" s="46">
        <v>216014</v>
      </c>
      <c r="E241" s="46">
        <v>216014</v>
      </c>
    </row>
    <row r="242" spans="1:5" ht="12.75" customHeight="1" hidden="1" outlineLevel="1">
      <c r="A242" s="47" t="s">
        <v>129</v>
      </c>
      <c r="B242" s="47"/>
      <c r="C242" s="45"/>
      <c r="D242" s="46">
        <v>1595921</v>
      </c>
      <c r="E242" s="46">
        <v>790119</v>
      </c>
    </row>
    <row r="243" spans="1:5" ht="12.75" customHeight="1" hidden="1" outlineLevel="1">
      <c r="A243" s="47" t="s">
        <v>130</v>
      </c>
      <c r="B243" s="47"/>
      <c r="C243" s="45"/>
      <c r="D243" s="46">
        <v>242666</v>
      </c>
      <c r="E243" s="46">
        <v>122510</v>
      </c>
    </row>
    <row r="244" spans="1:5" ht="12.75" customHeight="1" hidden="1" outlineLevel="1">
      <c r="A244" s="132" t="s">
        <v>131</v>
      </c>
      <c r="B244" s="132"/>
      <c r="C244" s="45"/>
      <c r="D244" s="56">
        <v>49694306</v>
      </c>
      <c r="E244" s="56">
        <v>20603582</v>
      </c>
    </row>
    <row r="246" spans="1:5" ht="12.75" customHeight="1" collapsed="1">
      <c r="A246" s="241" t="s">
        <v>288</v>
      </c>
      <c r="B246" s="241"/>
      <c r="C246" s="241"/>
      <c r="D246" s="203" t="s">
        <v>24</v>
      </c>
      <c r="E246" s="204" t="s">
        <v>105</v>
      </c>
    </row>
    <row r="247" spans="1:7" ht="12.75" hidden="1" outlineLevel="1">
      <c r="A247" s="239" t="s">
        <v>106</v>
      </c>
      <c r="B247" s="239"/>
      <c r="C247" s="239"/>
      <c r="D247" s="46">
        <v>443641</v>
      </c>
      <c r="E247" s="46">
        <v>437769</v>
      </c>
      <c r="G247" s="134"/>
    </row>
    <row r="248" spans="1:7" ht="12.75" hidden="1" outlineLevel="1">
      <c r="A248" s="239" t="s">
        <v>107</v>
      </c>
      <c r="B248" s="239"/>
      <c r="C248" s="239"/>
      <c r="D248" s="46">
        <v>8548</v>
      </c>
      <c r="E248" s="46" t="s">
        <v>108</v>
      </c>
      <c r="G248" s="135"/>
    </row>
    <row r="249" spans="2:7" ht="12.75" hidden="1" outlineLevel="1">
      <c r="B249" s="47"/>
      <c r="C249" s="47" t="s">
        <v>109</v>
      </c>
      <c r="D249" s="46">
        <v>8548</v>
      </c>
      <c r="E249" s="46" t="s">
        <v>108</v>
      </c>
      <c r="G249" s="134"/>
    </row>
    <row r="250" spans="2:7" ht="12.75" hidden="1" outlineLevel="1">
      <c r="B250" s="130"/>
      <c r="C250" s="47" t="s">
        <v>110</v>
      </c>
      <c r="D250" s="46" t="s">
        <v>108</v>
      </c>
      <c r="E250" s="46" t="s">
        <v>108</v>
      </c>
      <c r="G250" s="134"/>
    </row>
    <row r="251" spans="1:7" ht="12.75" hidden="1" outlineLevel="1">
      <c r="A251" s="239" t="s">
        <v>111</v>
      </c>
      <c r="B251" s="239"/>
      <c r="C251" s="239"/>
      <c r="D251" s="46">
        <v>18846355</v>
      </c>
      <c r="E251" s="46">
        <v>6952955</v>
      </c>
      <c r="G251" s="135"/>
    </row>
    <row r="252" spans="2:7" ht="12.75" hidden="1" outlineLevel="1">
      <c r="B252" s="130"/>
      <c r="C252" s="47" t="s">
        <v>112</v>
      </c>
      <c r="D252" s="46">
        <v>5637456</v>
      </c>
      <c r="E252" s="46">
        <v>1592357</v>
      </c>
      <c r="G252" s="134"/>
    </row>
    <row r="253" spans="2:7" ht="12.75" hidden="1" outlineLevel="1">
      <c r="B253" s="130"/>
      <c r="C253" s="47" t="s">
        <v>113</v>
      </c>
      <c r="D253" s="46">
        <v>13208899</v>
      </c>
      <c r="E253" s="46">
        <v>5360598</v>
      </c>
      <c r="G253" s="134"/>
    </row>
    <row r="254" spans="1:7" ht="12.75" hidden="1" outlineLevel="1">
      <c r="A254" s="239" t="s">
        <v>114</v>
      </c>
      <c r="B254" s="239"/>
      <c r="C254" s="239"/>
      <c r="D254" s="46">
        <v>15739494</v>
      </c>
      <c r="E254" s="46">
        <v>10338883</v>
      </c>
      <c r="G254" s="134"/>
    </row>
    <row r="255" spans="2:7" ht="12.75" hidden="1" outlineLevel="1">
      <c r="B255" s="130"/>
      <c r="C255" s="131" t="s">
        <v>115</v>
      </c>
      <c r="D255" s="53">
        <v>6613423</v>
      </c>
      <c r="E255" s="53">
        <v>6557264</v>
      </c>
      <c r="G255" s="138"/>
    </row>
    <row r="256" spans="1:7" ht="12.75" hidden="1" outlineLevel="1">
      <c r="A256" s="239" t="s">
        <v>116</v>
      </c>
      <c r="B256" s="239"/>
      <c r="C256" s="239"/>
      <c r="D256" s="46">
        <v>4938508</v>
      </c>
      <c r="E256" s="46">
        <v>57219</v>
      </c>
      <c r="G256" s="135"/>
    </row>
    <row r="257" spans="2:7" ht="12.75" hidden="1" outlineLevel="1">
      <c r="B257" s="47" t="s">
        <v>117</v>
      </c>
      <c r="C257" s="47"/>
      <c r="D257" s="46">
        <v>1645509</v>
      </c>
      <c r="E257" s="46" t="s">
        <v>108</v>
      </c>
      <c r="G257" s="135"/>
    </row>
    <row r="258" spans="2:7" ht="12.75" hidden="1" outlineLevel="1">
      <c r="B258" s="130"/>
      <c r="C258" s="47" t="s">
        <v>118</v>
      </c>
      <c r="D258" s="46" t="s">
        <v>108</v>
      </c>
      <c r="E258" s="46" t="s">
        <v>108</v>
      </c>
      <c r="G258" s="134"/>
    </row>
    <row r="259" spans="2:7" ht="12.75" hidden="1" outlineLevel="1">
      <c r="B259" s="130"/>
      <c r="C259" s="47" t="s">
        <v>119</v>
      </c>
      <c r="D259" s="46">
        <v>1645509</v>
      </c>
      <c r="E259" s="46" t="s">
        <v>108</v>
      </c>
      <c r="G259" s="134"/>
    </row>
    <row r="260" spans="3:7" ht="12.75" hidden="1" outlineLevel="1">
      <c r="C260" s="52" t="s">
        <v>115</v>
      </c>
      <c r="D260" s="46" t="s">
        <v>108</v>
      </c>
      <c r="E260" s="46" t="s">
        <v>108</v>
      </c>
      <c r="G260" s="139"/>
    </row>
    <row r="261" spans="2:7" ht="12.75" hidden="1" outlineLevel="1">
      <c r="B261" s="47" t="s">
        <v>120</v>
      </c>
      <c r="C261" s="45"/>
      <c r="D261" s="46">
        <v>3292999</v>
      </c>
      <c r="E261" s="46">
        <v>57219</v>
      </c>
      <c r="G261" s="135"/>
    </row>
    <row r="262" spans="2:7" ht="12.75" hidden="1" outlineLevel="1">
      <c r="B262" s="130"/>
      <c r="C262" s="47" t="s">
        <v>118</v>
      </c>
      <c r="D262" s="46">
        <v>243643</v>
      </c>
      <c r="E262" s="46">
        <v>8915</v>
      </c>
      <c r="G262" s="134"/>
    </row>
    <row r="263" spans="2:7" ht="12.75" hidden="1" outlineLevel="1">
      <c r="B263" s="130"/>
      <c r="C263" s="47" t="s">
        <v>119</v>
      </c>
      <c r="D263" s="46">
        <v>3049356</v>
      </c>
      <c r="E263" s="46">
        <v>48304</v>
      </c>
      <c r="G263" s="134"/>
    </row>
    <row r="264" spans="2:7" ht="12.75" hidden="1" outlineLevel="1">
      <c r="B264" s="130"/>
      <c r="C264" s="131" t="s">
        <v>121</v>
      </c>
      <c r="D264" s="46" t="s">
        <v>108</v>
      </c>
      <c r="E264" s="46" t="s">
        <v>108</v>
      </c>
      <c r="G264" s="139"/>
    </row>
    <row r="265" spans="1:7" ht="12.75" hidden="1" outlineLevel="1">
      <c r="A265" s="47" t="s">
        <v>122</v>
      </c>
      <c r="B265" s="47"/>
      <c r="C265" s="45"/>
      <c r="D265" s="46">
        <v>392572</v>
      </c>
      <c r="E265" s="46">
        <v>241454</v>
      </c>
      <c r="G265" s="134"/>
    </row>
    <row r="266" spans="1:7" ht="12.75" hidden="1" outlineLevel="1">
      <c r="A266" s="47" t="s">
        <v>123</v>
      </c>
      <c r="B266" s="47"/>
      <c r="C266" s="45"/>
      <c r="D266" s="46">
        <v>10011</v>
      </c>
      <c r="E266" s="46">
        <v>9631</v>
      </c>
      <c r="G266" s="134"/>
    </row>
    <row r="267" spans="1:7" ht="12.75" hidden="1" outlineLevel="1">
      <c r="A267" s="47" t="s">
        <v>124</v>
      </c>
      <c r="B267" s="47"/>
      <c r="C267" s="45"/>
      <c r="D267" s="46">
        <v>997542</v>
      </c>
      <c r="E267" s="46">
        <v>112427</v>
      </c>
      <c r="G267" s="134"/>
    </row>
    <row r="268" spans="1:7" ht="12.75" hidden="1" outlineLevel="1">
      <c r="A268" s="47" t="s">
        <v>125</v>
      </c>
      <c r="B268" s="47"/>
      <c r="C268" s="45"/>
      <c r="D268" s="46">
        <v>23745</v>
      </c>
      <c r="E268" s="46">
        <v>23226</v>
      </c>
      <c r="G268" s="134"/>
    </row>
    <row r="269" spans="1:7" ht="12.75" hidden="1" outlineLevel="1">
      <c r="A269" s="47" t="s">
        <v>126</v>
      </c>
      <c r="B269" s="47"/>
      <c r="C269" s="45"/>
      <c r="D269" s="46">
        <v>434610</v>
      </c>
      <c r="E269" s="46">
        <v>433635</v>
      </c>
      <c r="G269" s="134"/>
    </row>
    <row r="270" spans="1:7" ht="12.75" hidden="1" outlineLevel="1">
      <c r="A270" s="47" t="s">
        <v>127</v>
      </c>
      <c r="B270" s="47"/>
      <c r="C270" s="45"/>
      <c r="D270" s="46" t="s">
        <v>108</v>
      </c>
      <c r="E270" s="46" t="s">
        <v>108</v>
      </c>
      <c r="G270" s="134"/>
    </row>
    <row r="271" spans="1:7" ht="12.75" hidden="1" outlineLevel="1">
      <c r="A271" s="47" t="s">
        <v>128</v>
      </c>
      <c r="B271" s="47"/>
      <c r="C271" s="45"/>
      <c r="D271" s="46">
        <v>402812</v>
      </c>
      <c r="E271" s="46">
        <v>402812</v>
      </c>
      <c r="G271" s="134"/>
    </row>
    <row r="272" spans="1:7" ht="12.75" hidden="1" outlineLevel="1">
      <c r="A272" s="47" t="s">
        <v>129</v>
      </c>
      <c r="B272" s="47"/>
      <c r="C272" s="45"/>
      <c r="D272" s="46">
        <v>964362</v>
      </c>
      <c r="E272" s="46">
        <v>470924</v>
      </c>
      <c r="G272" s="134"/>
    </row>
    <row r="273" spans="1:7" ht="12.75" hidden="1" outlineLevel="1">
      <c r="A273" s="47" t="s">
        <v>130</v>
      </c>
      <c r="B273" s="47"/>
      <c r="C273" s="45"/>
      <c r="D273" s="46">
        <v>174781</v>
      </c>
      <c r="E273" s="46">
        <v>105240</v>
      </c>
      <c r="G273" s="134"/>
    </row>
    <row r="274" spans="1:7" ht="12.75" hidden="1" outlineLevel="1">
      <c r="A274" s="132" t="s">
        <v>131</v>
      </c>
      <c r="B274" s="132"/>
      <c r="C274" s="45"/>
      <c r="D274" s="56">
        <v>43376981</v>
      </c>
      <c r="E274" s="56">
        <v>19586175</v>
      </c>
      <c r="G274" s="140"/>
    </row>
    <row r="276" spans="1:5" ht="12.75" customHeight="1" collapsed="1">
      <c r="A276" s="241" t="s">
        <v>290</v>
      </c>
      <c r="B276" s="241"/>
      <c r="C276" s="241"/>
      <c r="D276" s="203" t="s">
        <v>24</v>
      </c>
      <c r="E276" s="204" t="s">
        <v>105</v>
      </c>
    </row>
    <row r="277" spans="1:5" ht="12" hidden="1" outlineLevel="1">
      <c r="A277" s="239" t="s">
        <v>106</v>
      </c>
      <c r="B277" s="239"/>
      <c r="C277" s="239"/>
      <c r="D277" s="46">
        <v>462666</v>
      </c>
      <c r="E277" s="46">
        <v>460496</v>
      </c>
    </row>
    <row r="278" spans="1:5" ht="12" hidden="1" outlineLevel="1">
      <c r="A278" s="239" t="s">
        <v>107</v>
      </c>
      <c r="B278" s="239"/>
      <c r="C278" s="239"/>
      <c r="D278" s="46">
        <v>122590</v>
      </c>
      <c r="E278" s="46">
        <v>121931</v>
      </c>
    </row>
    <row r="279" spans="2:5" ht="12" hidden="1" outlineLevel="1">
      <c r="B279" s="47"/>
      <c r="C279" s="47" t="s">
        <v>109</v>
      </c>
      <c r="D279" s="46">
        <v>122590</v>
      </c>
      <c r="E279" s="46">
        <v>121931</v>
      </c>
    </row>
    <row r="280" spans="2:5" ht="12" hidden="1" outlineLevel="1">
      <c r="B280" s="130"/>
      <c r="C280" s="47" t="s">
        <v>110</v>
      </c>
      <c r="D280" s="46" t="s">
        <v>108</v>
      </c>
      <c r="E280" s="46" t="s">
        <v>108</v>
      </c>
    </row>
    <row r="281" spans="1:5" ht="12" hidden="1" outlineLevel="1">
      <c r="A281" s="239" t="s">
        <v>111</v>
      </c>
      <c r="B281" s="239"/>
      <c r="C281" s="239"/>
      <c r="D281" s="46">
        <v>16949731.45</v>
      </c>
      <c r="E281" s="46">
        <v>5678142</v>
      </c>
    </row>
    <row r="282" spans="2:5" ht="12" hidden="1" outlineLevel="1">
      <c r="B282" s="130"/>
      <c r="C282" s="47" t="s">
        <v>112</v>
      </c>
      <c r="D282" s="46">
        <v>3673339.45</v>
      </c>
      <c r="E282" s="46">
        <v>1349044</v>
      </c>
    </row>
    <row r="283" spans="2:5" ht="12" hidden="1" outlineLevel="1">
      <c r="B283" s="130"/>
      <c r="C283" s="47" t="s">
        <v>113</v>
      </c>
      <c r="D283" s="46">
        <v>13276392</v>
      </c>
      <c r="E283" s="46">
        <v>4329098</v>
      </c>
    </row>
    <row r="284" spans="1:5" ht="12" hidden="1" outlineLevel="1">
      <c r="A284" s="239" t="s">
        <v>114</v>
      </c>
      <c r="B284" s="239"/>
      <c r="C284" s="239"/>
      <c r="D284" s="46">
        <v>13350865</v>
      </c>
      <c r="E284" s="46">
        <v>10132534</v>
      </c>
    </row>
    <row r="285" spans="2:5" ht="12" hidden="1" outlineLevel="1">
      <c r="B285" s="130"/>
      <c r="C285" s="131" t="s">
        <v>115</v>
      </c>
      <c r="D285" s="53">
        <v>6268022</v>
      </c>
      <c r="E285" s="53">
        <v>6244358</v>
      </c>
    </row>
    <row r="286" spans="1:5" ht="12" hidden="1" outlineLevel="1">
      <c r="A286" s="239" t="s">
        <v>116</v>
      </c>
      <c r="B286" s="239"/>
      <c r="C286" s="239"/>
      <c r="D286" s="46">
        <v>4070655</v>
      </c>
      <c r="E286" s="46">
        <v>129193</v>
      </c>
    </row>
    <row r="287" spans="2:5" ht="12" hidden="1" outlineLevel="1">
      <c r="B287" s="47" t="s">
        <v>117</v>
      </c>
      <c r="C287" s="47"/>
      <c r="D287" s="46">
        <v>924907</v>
      </c>
      <c r="E287" s="46" t="s">
        <v>108</v>
      </c>
    </row>
    <row r="288" spans="2:5" ht="12" hidden="1" outlineLevel="1">
      <c r="B288" s="130"/>
      <c r="C288" s="47" t="s">
        <v>118</v>
      </c>
      <c r="D288" s="46" t="s">
        <v>108</v>
      </c>
      <c r="E288" s="46" t="s">
        <v>108</v>
      </c>
    </row>
    <row r="289" spans="2:5" ht="12" hidden="1" outlineLevel="1">
      <c r="B289" s="130"/>
      <c r="C289" s="47" t="s">
        <v>119</v>
      </c>
      <c r="D289" s="46">
        <v>924907</v>
      </c>
      <c r="E289" s="46" t="s">
        <v>108</v>
      </c>
    </row>
    <row r="290" spans="3:5" ht="12" hidden="1" outlineLevel="1">
      <c r="C290" s="52" t="s">
        <v>115</v>
      </c>
      <c r="D290" s="46" t="s">
        <v>108</v>
      </c>
      <c r="E290" s="46" t="s">
        <v>108</v>
      </c>
    </row>
    <row r="291" spans="2:5" ht="12" hidden="1" outlineLevel="1">
      <c r="B291" s="47" t="s">
        <v>120</v>
      </c>
      <c r="C291" s="45"/>
      <c r="D291" s="46">
        <v>3145748</v>
      </c>
      <c r="E291" s="46">
        <v>129193</v>
      </c>
    </row>
    <row r="292" spans="2:5" ht="12" hidden="1" outlineLevel="1">
      <c r="B292" s="130"/>
      <c r="C292" s="47" t="s">
        <v>118</v>
      </c>
      <c r="D292" s="46">
        <v>436102</v>
      </c>
      <c r="E292" s="46">
        <v>75644</v>
      </c>
    </row>
    <row r="293" spans="2:5" ht="12" hidden="1" outlineLevel="1">
      <c r="B293" s="130"/>
      <c r="C293" s="47" t="s">
        <v>119</v>
      </c>
      <c r="D293" s="46">
        <v>2709646</v>
      </c>
      <c r="E293" s="46">
        <v>53549</v>
      </c>
    </row>
    <row r="294" spans="2:5" ht="12" hidden="1" outlineLevel="1">
      <c r="B294" s="130"/>
      <c r="C294" s="131" t="s">
        <v>121</v>
      </c>
      <c r="D294" s="46" t="s">
        <v>108</v>
      </c>
      <c r="E294" s="46" t="s">
        <v>108</v>
      </c>
    </row>
    <row r="295" spans="1:5" ht="12" hidden="1" outlineLevel="1">
      <c r="A295" s="47" t="s">
        <v>122</v>
      </c>
      <c r="B295" s="47"/>
      <c r="C295" s="45"/>
      <c r="D295" s="46">
        <v>391985</v>
      </c>
      <c r="E295" s="46">
        <v>284061</v>
      </c>
    </row>
    <row r="296" spans="1:5" ht="12" hidden="1" outlineLevel="1">
      <c r="A296" s="47" t="s">
        <v>123</v>
      </c>
      <c r="B296" s="47"/>
      <c r="C296" s="45"/>
      <c r="D296" s="46">
        <v>9033.45</v>
      </c>
      <c r="E296" s="46">
        <v>8516</v>
      </c>
    </row>
    <row r="297" spans="1:5" ht="12" hidden="1" outlineLevel="1">
      <c r="A297" s="47" t="s">
        <v>124</v>
      </c>
      <c r="B297" s="47"/>
      <c r="C297" s="45"/>
      <c r="D297" s="46">
        <v>1017994</v>
      </c>
      <c r="E297" s="46">
        <v>127286</v>
      </c>
    </row>
    <row r="298" spans="1:5" ht="12" hidden="1" outlineLevel="1">
      <c r="A298" s="47" t="s">
        <v>125</v>
      </c>
      <c r="B298" s="47"/>
      <c r="C298" s="45"/>
      <c r="D298" s="46">
        <v>19929</v>
      </c>
      <c r="E298" s="46">
        <v>19326</v>
      </c>
    </row>
    <row r="299" spans="1:5" ht="12" hidden="1" outlineLevel="1">
      <c r="A299" s="47" t="s">
        <v>126</v>
      </c>
      <c r="B299" s="47"/>
      <c r="C299" s="45"/>
      <c r="D299" s="46">
        <v>427266</v>
      </c>
      <c r="E299" s="46">
        <v>426771</v>
      </c>
    </row>
    <row r="300" spans="1:5" ht="12" hidden="1" outlineLevel="1">
      <c r="A300" s="47" t="s">
        <v>127</v>
      </c>
      <c r="B300" s="47"/>
      <c r="C300" s="45"/>
      <c r="D300" s="46" t="s">
        <v>108</v>
      </c>
      <c r="E300" s="46" t="s">
        <v>108</v>
      </c>
    </row>
    <row r="301" spans="1:5" ht="12" hidden="1" outlineLevel="1">
      <c r="A301" s="47" t="s">
        <v>128</v>
      </c>
      <c r="B301" s="47"/>
      <c r="C301" s="45"/>
      <c r="D301" s="46">
        <v>14248</v>
      </c>
      <c r="E301" s="46">
        <v>14248</v>
      </c>
    </row>
    <row r="302" spans="1:5" ht="12" hidden="1" outlineLevel="1">
      <c r="A302" s="47" t="s">
        <v>129</v>
      </c>
      <c r="B302" s="47"/>
      <c r="C302" s="45"/>
      <c r="D302" s="46">
        <v>1201205</v>
      </c>
      <c r="E302" s="46">
        <v>597841</v>
      </c>
    </row>
    <row r="303" spans="1:5" ht="12" hidden="1" outlineLevel="1">
      <c r="A303" s="47" t="s">
        <v>130</v>
      </c>
      <c r="B303" s="47"/>
      <c r="C303" s="45"/>
      <c r="D303" s="46">
        <v>137397</v>
      </c>
      <c r="E303" s="46">
        <v>91781</v>
      </c>
    </row>
    <row r="304" spans="1:5" ht="12" hidden="1" outlineLevel="1">
      <c r="A304" s="132" t="s">
        <v>131</v>
      </c>
      <c r="B304" s="132"/>
      <c r="C304" s="45"/>
      <c r="D304" s="56">
        <v>38175564.900000006</v>
      </c>
      <c r="E304" s="56">
        <v>18092126</v>
      </c>
    </row>
    <row r="306" spans="1:5" ht="12.75" customHeight="1" collapsed="1">
      <c r="A306" s="241" t="s">
        <v>292</v>
      </c>
      <c r="B306" s="241"/>
      <c r="C306" s="241"/>
      <c r="D306" s="203" t="s">
        <v>24</v>
      </c>
      <c r="E306" s="204" t="s">
        <v>105</v>
      </c>
    </row>
    <row r="307" spans="1:5" ht="12" hidden="1" outlineLevel="1">
      <c r="A307" s="239" t="s">
        <v>106</v>
      </c>
      <c r="B307" s="239"/>
      <c r="C307" s="239"/>
      <c r="D307" s="46">
        <v>300251</v>
      </c>
      <c r="E307" s="46">
        <v>298795</v>
      </c>
    </row>
    <row r="308" spans="1:5" ht="12" hidden="1" outlineLevel="1">
      <c r="A308" s="239" t="s">
        <v>107</v>
      </c>
      <c r="B308" s="239"/>
      <c r="C308" s="239"/>
      <c r="D308" s="46">
        <v>212379</v>
      </c>
      <c r="E308" s="46">
        <v>212379</v>
      </c>
    </row>
    <row r="309" spans="2:5" ht="12" hidden="1" outlineLevel="1">
      <c r="B309" s="47"/>
      <c r="C309" s="47" t="s">
        <v>109</v>
      </c>
      <c r="D309" s="46">
        <v>212379</v>
      </c>
      <c r="E309" s="46">
        <v>212379</v>
      </c>
    </row>
    <row r="310" spans="2:5" ht="12" hidden="1" outlineLevel="1">
      <c r="B310" s="130"/>
      <c r="C310" s="47" t="s">
        <v>110</v>
      </c>
      <c r="D310" s="46" t="s">
        <v>108</v>
      </c>
      <c r="E310" s="46" t="s">
        <v>108</v>
      </c>
    </row>
    <row r="311" spans="1:5" ht="12" hidden="1" outlineLevel="1">
      <c r="A311" s="239" t="s">
        <v>111</v>
      </c>
      <c r="B311" s="239"/>
      <c r="C311" s="239"/>
      <c r="D311" s="46">
        <v>15027357.2</v>
      </c>
      <c r="E311" s="46">
        <v>5259575.5</v>
      </c>
    </row>
    <row r="312" spans="2:5" ht="12" hidden="1" outlineLevel="1">
      <c r="B312" s="130"/>
      <c r="C312" s="47" t="s">
        <v>112</v>
      </c>
      <c r="D312" s="46">
        <v>3006043.2</v>
      </c>
      <c r="E312" s="46">
        <v>1009853.5</v>
      </c>
    </row>
    <row r="313" spans="2:5" ht="12" hidden="1" outlineLevel="1">
      <c r="B313" s="130"/>
      <c r="C313" s="47" t="s">
        <v>113</v>
      </c>
      <c r="D313" s="46">
        <v>12021314</v>
      </c>
      <c r="E313" s="46">
        <v>4249722</v>
      </c>
    </row>
    <row r="314" spans="1:5" ht="12" hidden="1" outlineLevel="1">
      <c r="A314" s="239" t="s">
        <v>114</v>
      </c>
      <c r="B314" s="239"/>
      <c r="C314" s="239"/>
      <c r="D314" s="46">
        <v>12313228</v>
      </c>
      <c r="E314" s="46">
        <v>9919304</v>
      </c>
    </row>
    <row r="315" spans="2:5" ht="12" hidden="1" outlineLevel="1">
      <c r="B315" s="130"/>
      <c r="C315" s="131" t="s">
        <v>115</v>
      </c>
      <c r="D315" s="53">
        <v>6125669</v>
      </c>
      <c r="E315" s="53">
        <v>6023686</v>
      </c>
    </row>
    <row r="316" spans="1:5" ht="12" hidden="1" outlineLevel="1">
      <c r="A316" s="239" t="s">
        <v>116</v>
      </c>
      <c r="B316" s="239"/>
      <c r="C316" s="239"/>
      <c r="D316" s="46">
        <v>3423801</v>
      </c>
      <c r="E316" s="46">
        <v>51374</v>
      </c>
    </row>
    <row r="317" spans="2:5" ht="12" hidden="1" outlineLevel="1">
      <c r="B317" s="47" t="s">
        <v>117</v>
      </c>
      <c r="C317" s="47"/>
      <c r="D317" s="46">
        <v>1037700</v>
      </c>
      <c r="E317" s="46" t="s">
        <v>108</v>
      </c>
    </row>
    <row r="318" spans="2:5" ht="12" hidden="1" outlineLevel="1">
      <c r="B318" s="130"/>
      <c r="C318" s="47" t="s">
        <v>118</v>
      </c>
      <c r="D318" s="46" t="s">
        <v>108</v>
      </c>
      <c r="E318" s="46" t="s">
        <v>108</v>
      </c>
    </row>
    <row r="319" spans="2:5" ht="12" hidden="1" outlineLevel="1">
      <c r="B319" s="130"/>
      <c r="C319" s="47" t="s">
        <v>119</v>
      </c>
      <c r="D319" s="46">
        <v>1037700</v>
      </c>
      <c r="E319" s="46">
        <v>300</v>
      </c>
    </row>
    <row r="320" spans="3:5" ht="12" hidden="1" outlineLevel="1">
      <c r="C320" s="52" t="s">
        <v>115</v>
      </c>
      <c r="D320" s="46" t="s">
        <v>108</v>
      </c>
      <c r="E320" s="46" t="s">
        <v>108</v>
      </c>
    </row>
    <row r="321" spans="2:5" ht="12" hidden="1" outlineLevel="1">
      <c r="B321" s="47" t="s">
        <v>120</v>
      </c>
      <c r="C321" s="45"/>
      <c r="D321" s="46">
        <v>2386101</v>
      </c>
      <c r="E321" s="46">
        <v>51374</v>
      </c>
    </row>
    <row r="322" spans="2:5" ht="12" hidden="1" outlineLevel="1">
      <c r="B322" s="130"/>
      <c r="C322" s="47" t="s">
        <v>118</v>
      </c>
      <c r="D322" s="46">
        <v>198329</v>
      </c>
      <c r="E322" s="46">
        <v>8245</v>
      </c>
    </row>
    <row r="323" spans="2:5" ht="12" hidden="1" outlineLevel="1">
      <c r="B323" s="130"/>
      <c r="C323" s="47" t="s">
        <v>119</v>
      </c>
      <c r="D323" s="46">
        <v>2187772</v>
      </c>
      <c r="E323" s="46">
        <v>43129</v>
      </c>
    </row>
    <row r="324" spans="2:5" ht="12" hidden="1" outlineLevel="1">
      <c r="B324" s="130"/>
      <c r="C324" s="131" t="s">
        <v>121</v>
      </c>
      <c r="D324" s="46" t="s">
        <v>108</v>
      </c>
      <c r="E324" s="46" t="s">
        <v>108</v>
      </c>
    </row>
    <row r="325" spans="1:5" ht="12" hidden="1" outlineLevel="1">
      <c r="A325" s="47" t="s">
        <v>122</v>
      </c>
      <c r="B325" s="47"/>
      <c r="C325" s="45"/>
      <c r="D325" s="46">
        <v>261124</v>
      </c>
      <c r="E325" s="46">
        <v>144315</v>
      </c>
    </row>
    <row r="326" spans="1:5" ht="12" hidden="1" outlineLevel="1">
      <c r="A326" s="47" t="s">
        <v>123</v>
      </c>
      <c r="B326" s="47"/>
      <c r="C326" s="45"/>
      <c r="D326" s="46">
        <v>40230</v>
      </c>
      <c r="E326" s="46">
        <v>39478</v>
      </c>
    </row>
    <row r="327" spans="1:5" ht="12" hidden="1" outlineLevel="1">
      <c r="A327" s="47" t="s">
        <v>124</v>
      </c>
      <c r="B327" s="47"/>
      <c r="C327" s="45"/>
      <c r="D327" s="46">
        <v>923195</v>
      </c>
      <c r="E327" s="46">
        <v>43330</v>
      </c>
    </row>
    <row r="328" spans="1:5" ht="12" hidden="1" outlineLevel="1">
      <c r="A328" s="47" t="s">
        <v>125</v>
      </c>
      <c r="B328" s="47"/>
      <c r="C328" s="45"/>
      <c r="D328" s="46">
        <v>15316</v>
      </c>
      <c r="E328" s="46">
        <v>15036</v>
      </c>
    </row>
    <row r="329" spans="1:5" ht="12" hidden="1" outlineLevel="1">
      <c r="A329" s="47" t="s">
        <v>126</v>
      </c>
      <c r="B329" s="47"/>
      <c r="C329" s="45"/>
      <c r="D329" s="46">
        <v>426880</v>
      </c>
      <c r="E329" s="46">
        <v>425990</v>
      </c>
    </row>
    <row r="330" spans="1:5" ht="12" hidden="1" outlineLevel="1">
      <c r="A330" s="47" t="s">
        <v>127</v>
      </c>
      <c r="B330" s="47"/>
      <c r="C330" s="45"/>
      <c r="D330" s="46" t="s">
        <v>108</v>
      </c>
      <c r="E330" s="46" t="s">
        <v>108</v>
      </c>
    </row>
    <row r="331" spans="1:5" ht="12" hidden="1" outlineLevel="1">
      <c r="A331" s="47" t="s">
        <v>128</v>
      </c>
      <c r="B331" s="47"/>
      <c r="C331" s="45"/>
      <c r="D331" s="46">
        <v>15350</v>
      </c>
      <c r="E331" s="46">
        <v>15350</v>
      </c>
    </row>
    <row r="332" spans="1:5" ht="12" hidden="1" outlineLevel="1">
      <c r="A332" s="47" t="s">
        <v>129</v>
      </c>
      <c r="B332" s="47"/>
      <c r="C332" s="45"/>
      <c r="D332" s="46">
        <v>1134760</v>
      </c>
      <c r="E332" s="46">
        <v>471207</v>
      </c>
    </row>
    <row r="333" spans="1:5" ht="12" hidden="1" outlineLevel="1">
      <c r="A333" s="47" t="s">
        <v>130</v>
      </c>
      <c r="B333" s="47"/>
      <c r="C333" s="45"/>
      <c r="D333" s="46">
        <v>111360</v>
      </c>
      <c r="E333" s="46">
        <v>77997</v>
      </c>
    </row>
    <row r="334" spans="1:5" ht="12" hidden="1" outlineLevel="1">
      <c r="A334" s="132" t="s">
        <v>131</v>
      </c>
      <c r="B334" s="132"/>
      <c r="C334" s="45"/>
      <c r="D334" s="56">
        <v>34205231.2</v>
      </c>
      <c r="E334" s="56">
        <v>16974130.5</v>
      </c>
    </row>
    <row r="336" spans="1:5" ht="12.75" customHeight="1" collapsed="1">
      <c r="A336" s="241" t="s">
        <v>294</v>
      </c>
      <c r="B336" s="241"/>
      <c r="C336" s="241"/>
      <c r="D336" s="203" t="s">
        <v>24</v>
      </c>
      <c r="E336" s="204" t="s">
        <v>105</v>
      </c>
    </row>
    <row r="337" spans="1:5" ht="12" hidden="1" outlineLevel="1">
      <c r="A337" s="239" t="s">
        <v>106</v>
      </c>
      <c r="B337" s="239"/>
      <c r="C337" s="239"/>
      <c r="D337" s="46">
        <v>397366</v>
      </c>
      <c r="E337" s="46">
        <v>94254</v>
      </c>
    </row>
    <row r="338" spans="1:5" ht="12" hidden="1" outlineLevel="1">
      <c r="A338" s="239" t="s">
        <v>107</v>
      </c>
      <c r="B338" s="239"/>
      <c r="C338" s="239"/>
      <c r="D338" s="46">
        <v>225949</v>
      </c>
      <c r="E338" s="46" t="s">
        <v>108</v>
      </c>
    </row>
    <row r="339" spans="2:5" ht="12" hidden="1" outlineLevel="1">
      <c r="B339" s="47"/>
      <c r="C339" s="47" t="s">
        <v>109</v>
      </c>
      <c r="D339" s="46">
        <v>225949</v>
      </c>
      <c r="E339" s="46" t="s">
        <v>108</v>
      </c>
    </row>
    <row r="340" spans="2:5" ht="12" hidden="1" outlineLevel="1">
      <c r="B340" s="130"/>
      <c r="C340" s="47" t="s">
        <v>110</v>
      </c>
      <c r="D340" s="46" t="s">
        <v>108</v>
      </c>
      <c r="E340" s="46" t="s">
        <v>108</v>
      </c>
    </row>
    <row r="341" spans="1:5" ht="12" hidden="1" outlineLevel="1">
      <c r="A341" s="239" t="s">
        <v>111</v>
      </c>
      <c r="B341" s="239"/>
      <c r="C341" s="239"/>
      <c r="D341" s="46">
        <v>16899022</v>
      </c>
      <c r="E341" s="46">
        <v>360816</v>
      </c>
    </row>
    <row r="342" spans="2:5" ht="12" hidden="1" outlineLevel="1">
      <c r="B342" s="130"/>
      <c r="C342" s="47" t="s">
        <v>112</v>
      </c>
      <c r="D342" s="46">
        <v>3617571</v>
      </c>
      <c r="E342" s="46">
        <v>78269</v>
      </c>
    </row>
    <row r="343" spans="2:5" ht="12" hidden="1" outlineLevel="1">
      <c r="B343" s="130"/>
      <c r="C343" s="47" t="s">
        <v>113</v>
      </c>
      <c r="D343" s="46">
        <v>13281451</v>
      </c>
      <c r="E343" s="46">
        <v>282547</v>
      </c>
    </row>
    <row r="344" spans="1:5" ht="12" hidden="1" outlineLevel="1">
      <c r="A344" s="239" t="s">
        <v>114</v>
      </c>
      <c r="B344" s="239"/>
      <c r="C344" s="239"/>
      <c r="D344" s="46">
        <v>11390164</v>
      </c>
      <c r="E344" s="46">
        <v>5920329</v>
      </c>
    </row>
    <row r="345" spans="2:5" ht="12" hidden="1" outlineLevel="1">
      <c r="B345" s="130"/>
      <c r="C345" s="131" t="s">
        <v>115</v>
      </c>
      <c r="D345" s="53">
        <v>5616882</v>
      </c>
      <c r="E345" s="53">
        <v>3858473</v>
      </c>
    </row>
    <row r="346" spans="1:5" ht="12" hidden="1" outlineLevel="1">
      <c r="A346" s="239" t="s">
        <v>116</v>
      </c>
      <c r="B346" s="239"/>
      <c r="C346" s="239"/>
      <c r="D346" s="46">
        <v>3413052</v>
      </c>
      <c r="E346" s="46">
        <v>52742</v>
      </c>
    </row>
    <row r="347" spans="2:5" ht="12" hidden="1" outlineLevel="1">
      <c r="B347" s="47" t="s">
        <v>117</v>
      </c>
      <c r="C347" s="47"/>
      <c r="D347" s="46">
        <v>1334100</v>
      </c>
      <c r="E347" s="46" t="s">
        <v>108</v>
      </c>
    </row>
    <row r="348" spans="2:5" ht="12" hidden="1" outlineLevel="1">
      <c r="B348" s="130"/>
      <c r="C348" s="47" t="s">
        <v>118</v>
      </c>
      <c r="D348" s="46" t="s">
        <v>108</v>
      </c>
      <c r="E348" s="46" t="s">
        <v>108</v>
      </c>
    </row>
    <row r="349" spans="2:5" ht="12" hidden="1" outlineLevel="1">
      <c r="B349" s="130"/>
      <c r="C349" s="47" t="s">
        <v>119</v>
      </c>
      <c r="D349" s="46">
        <v>1334100</v>
      </c>
      <c r="E349" s="46" t="s">
        <v>108</v>
      </c>
    </row>
    <row r="350" spans="3:5" ht="12" hidden="1" outlineLevel="1">
      <c r="C350" s="52" t="s">
        <v>115</v>
      </c>
      <c r="D350" s="46" t="s">
        <v>108</v>
      </c>
      <c r="E350" s="46" t="s">
        <v>108</v>
      </c>
    </row>
    <row r="351" spans="2:5" ht="12" hidden="1" outlineLevel="1">
      <c r="B351" s="47" t="s">
        <v>120</v>
      </c>
      <c r="C351" s="45"/>
      <c r="D351" s="46">
        <v>2078952</v>
      </c>
      <c r="E351" s="46">
        <v>52742</v>
      </c>
    </row>
    <row r="352" spans="2:5" ht="12" hidden="1" outlineLevel="1">
      <c r="B352" s="130"/>
      <c r="C352" s="47" t="s">
        <v>118</v>
      </c>
      <c r="D352" s="46">
        <v>302519</v>
      </c>
      <c r="E352" s="46">
        <v>5112</v>
      </c>
    </row>
    <row r="353" spans="2:5" ht="12" hidden="1" outlineLevel="1">
      <c r="B353" s="130"/>
      <c r="C353" s="47" t="s">
        <v>119</v>
      </c>
      <c r="D353" s="46">
        <v>1776433</v>
      </c>
      <c r="E353" s="46">
        <v>47630</v>
      </c>
    </row>
    <row r="354" spans="2:5" ht="12" hidden="1" outlineLevel="1">
      <c r="B354" s="130"/>
      <c r="C354" s="131" t="s">
        <v>121</v>
      </c>
      <c r="D354" s="46" t="s">
        <v>108</v>
      </c>
      <c r="E354" s="46" t="s">
        <v>108</v>
      </c>
    </row>
    <row r="355" spans="1:5" ht="12" hidden="1" outlineLevel="1">
      <c r="A355" s="47" t="s">
        <v>122</v>
      </c>
      <c r="B355" s="47"/>
      <c r="C355" s="45"/>
      <c r="D355" s="46">
        <v>209539</v>
      </c>
      <c r="E355" s="46">
        <v>75516</v>
      </c>
    </row>
    <row r="356" spans="1:5" ht="12" hidden="1" outlineLevel="1">
      <c r="A356" s="47" t="s">
        <v>123</v>
      </c>
      <c r="B356" s="47"/>
      <c r="C356" s="45"/>
      <c r="D356" s="46">
        <v>42602</v>
      </c>
      <c r="E356" s="46">
        <v>8065</v>
      </c>
    </row>
    <row r="357" spans="1:5" ht="12" hidden="1" outlineLevel="1">
      <c r="A357" s="47" t="s">
        <v>124</v>
      </c>
      <c r="B357" s="47"/>
      <c r="C357" s="45"/>
      <c r="D357" s="46">
        <v>929659</v>
      </c>
      <c r="E357" s="46">
        <v>8900</v>
      </c>
    </row>
    <row r="358" spans="1:5" ht="12" hidden="1" outlineLevel="1">
      <c r="A358" s="47" t="s">
        <v>125</v>
      </c>
      <c r="B358" s="47"/>
      <c r="C358" s="45"/>
      <c r="D358" s="46">
        <v>20238</v>
      </c>
      <c r="E358" s="46">
        <v>20145</v>
      </c>
    </row>
    <row r="359" spans="1:5" ht="12" hidden="1" outlineLevel="1">
      <c r="A359" s="47" t="s">
        <v>126</v>
      </c>
      <c r="B359" s="47"/>
      <c r="C359" s="45"/>
      <c r="D359" s="46">
        <v>440638</v>
      </c>
      <c r="E359" s="46">
        <v>439679</v>
      </c>
    </row>
    <row r="360" spans="1:5" ht="12" hidden="1" outlineLevel="1">
      <c r="A360" s="47" t="s">
        <v>127</v>
      </c>
      <c r="B360" s="47"/>
      <c r="C360" s="45"/>
      <c r="D360" s="46" t="s">
        <v>108</v>
      </c>
      <c r="E360" s="46" t="s">
        <v>108</v>
      </c>
    </row>
    <row r="361" spans="1:5" ht="12" hidden="1" outlineLevel="1">
      <c r="A361" s="47" t="s">
        <v>128</v>
      </c>
      <c r="B361" s="47"/>
      <c r="C361" s="45"/>
      <c r="D361" s="46">
        <v>729</v>
      </c>
      <c r="E361" s="46">
        <v>729</v>
      </c>
    </row>
    <row r="362" spans="1:5" ht="12" hidden="1" outlineLevel="1">
      <c r="A362" s="47" t="s">
        <v>129</v>
      </c>
      <c r="B362" s="47"/>
      <c r="C362" s="45"/>
      <c r="D362" s="46">
        <v>831016</v>
      </c>
      <c r="E362" s="46">
        <v>205026</v>
      </c>
    </row>
    <row r="363" spans="1:5" ht="12" hidden="1" outlineLevel="1">
      <c r="A363" s="47" t="s">
        <v>130</v>
      </c>
      <c r="B363" s="47"/>
      <c r="C363" s="45"/>
      <c r="D363" s="46">
        <v>108305</v>
      </c>
      <c r="E363" s="46">
        <v>55736</v>
      </c>
    </row>
    <row r="364" spans="1:5" ht="12" hidden="1" outlineLevel="1">
      <c r="A364" s="132" t="s">
        <v>131</v>
      </c>
      <c r="B364" s="132"/>
      <c r="C364" s="45"/>
      <c r="D364" s="56">
        <v>34908279</v>
      </c>
      <c r="E364" s="56">
        <v>7241937</v>
      </c>
    </row>
  </sheetData>
  <sheetProtection/>
  <mergeCells count="230">
    <mergeCell ref="A96:C96"/>
    <mergeCell ref="A97:C97"/>
    <mergeCell ref="A98:C98"/>
    <mergeCell ref="A100:B100"/>
    <mergeCell ref="A101:C101"/>
    <mergeCell ref="A102:B102"/>
    <mergeCell ref="A103:B103"/>
    <mergeCell ref="A104:C104"/>
    <mergeCell ref="A105:B105"/>
    <mergeCell ref="A106:C106"/>
    <mergeCell ref="B107:C107"/>
    <mergeCell ref="A108:B108"/>
    <mergeCell ref="A109:B109"/>
    <mergeCell ref="A110:B110"/>
    <mergeCell ref="B111:C111"/>
    <mergeCell ref="A112:B112"/>
    <mergeCell ref="A113:B113"/>
    <mergeCell ref="A114:B114"/>
    <mergeCell ref="A115:C115"/>
    <mergeCell ref="A116:C116"/>
    <mergeCell ref="A117:C117"/>
    <mergeCell ref="A118:C118"/>
    <mergeCell ref="A119:C119"/>
    <mergeCell ref="A120:C120"/>
    <mergeCell ref="A121:C121"/>
    <mergeCell ref="A122:C122"/>
    <mergeCell ref="A123:C123"/>
    <mergeCell ref="A124:C124"/>
    <mergeCell ref="A216:C216"/>
    <mergeCell ref="A246:C246"/>
    <mergeCell ref="A196:C196"/>
    <mergeCell ref="B197:C197"/>
    <mergeCell ref="B201:C201"/>
    <mergeCell ref="A212:C212"/>
    <mergeCell ref="A247:C247"/>
    <mergeCell ref="A248:C248"/>
    <mergeCell ref="A217:C217"/>
    <mergeCell ref="A218:C218"/>
    <mergeCell ref="A221:C221"/>
    <mergeCell ref="A224:C224"/>
    <mergeCell ref="A226:C226"/>
    <mergeCell ref="A251:C251"/>
    <mergeCell ref="A254:C254"/>
    <mergeCell ref="A256:C256"/>
    <mergeCell ref="A276:C276"/>
    <mergeCell ref="A277:C277"/>
    <mergeCell ref="A278:C278"/>
    <mergeCell ref="A281:C281"/>
    <mergeCell ref="A284:C284"/>
    <mergeCell ref="A286:C286"/>
    <mergeCell ref="A306:C306"/>
    <mergeCell ref="A307:C307"/>
    <mergeCell ref="A308:C308"/>
    <mergeCell ref="A311:C311"/>
    <mergeCell ref="A314:C314"/>
    <mergeCell ref="A316:C316"/>
    <mergeCell ref="A336:C336"/>
    <mergeCell ref="A337:C337"/>
    <mergeCell ref="A338:C338"/>
    <mergeCell ref="A341:C341"/>
    <mergeCell ref="A344:C344"/>
    <mergeCell ref="A346:C346"/>
    <mergeCell ref="A208:C208"/>
    <mergeCell ref="A209:C209"/>
    <mergeCell ref="A195:B195"/>
    <mergeCell ref="A198:B198"/>
    <mergeCell ref="A199:B199"/>
    <mergeCell ref="A204:B204"/>
    <mergeCell ref="A200:B200"/>
    <mergeCell ref="A213:C213"/>
    <mergeCell ref="A214:C214"/>
    <mergeCell ref="A210:C210"/>
    <mergeCell ref="A211:C211"/>
    <mergeCell ref="A190:B190"/>
    <mergeCell ref="A205:C205"/>
    <mergeCell ref="A206:C206"/>
    <mergeCell ref="A207:C207"/>
    <mergeCell ref="A202:B202"/>
    <mergeCell ref="A203:B203"/>
    <mergeCell ref="A194:C194"/>
    <mergeCell ref="A192:B192"/>
    <mergeCell ref="A193:B193"/>
    <mergeCell ref="A191:C191"/>
    <mergeCell ref="A188:C188"/>
    <mergeCell ref="A187:C187"/>
    <mergeCell ref="A1:E1"/>
    <mergeCell ref="A2:E2"/>
    <mergeCell ref="A186:C186"/>
    <mergeCell ref="A3:E3"/>
    <mergeCell ref="A4:E4"/>
    <mergeCell ref="A156:C156"/>
    <mergeCell ref="A157:C157"/>
    <mergeCell ref="A158:C158"/>
    <mergeCell ref="A160:B160"/>
    <mergeCell ref="A161:C161"/>
    <mergeCell ref="A162:B162"/>
    <mergeCell ref="A163:B163"/>
    <mergeCell ref="A164:C164"/>
    <mergeCell ref="A165:B165"/>
    <mergeCell ref="A166:C166"/>
    <mergeCell ref="B167:C167"/>
    <mergeCell ref="A168:B168"/>
    <mergeCell ref="A169:B169"/>
    <mergeCell ref="A170:B170"/>
    <mergeCell ref="B171:C171"/>
    <mergeCell ref="A172:B172"/>
    <mergeCell ref="A173:B173"/>
    <mergeCell ref="A174:B174"/>
    <mergeCell ref="A175:C175"/>
    <mergeCell ref="A176:C176"/>
    <mergeCell ref="A177:C177"/>
    <mergeCell ref="A178:C178"/>
    <mergeCell ref="A183:C183"/>
    <mergeCell ref="A184:C184"/>
    <mergeCell ref="A179:C179"/>
    <mergeCell ref="A180:C180"/>
    <mergeCell ref="A181:C181"/>
    <mergeCell ref="A182:C182"/>
    <mergeCell ref="A126:C126"/>
    <mergeCell ref="A127:C127"/>
    <mergeCell ref="A128:C128"/>
    <mergeCell ref="A130:B130"/>
    <mergeCell ref="A131:C131"/>
    <mergeCell ref="A132:B132"/>
    <mergeCell ref="A133:B133"/>
    <mergeCell ref="A134:C134"/>
    <mergeCell ref="A135:B135"/>
    <mergeCell ref="A136:C136"/>
    <mergeCell ref="B137:C137"/>
    <mergeCell ref="A138:B138"/>
    <mergeCell ref="A139:B139"/>
    <mergeCell ref="A140:B140"/>
    <mergeCell ref="B141:C141"/>
    <mergeCell ref="A142:B142"/>
    <mergeCell ref="A143:B143"/>
    <mergeCell ref="A144:B144"/>
    <mergeCell ref="A145:C145"/>
    <mergeCell ref="A146:C146"/>
    <mergeCell ref="A147:C147"/>
    <mergeCell ref="A148:C148"/>
    <mergeCell ref="A149:C149"/>
    <mergeCell ref="A150:C150"/>
    <mergeCell ref="A151:C151"/>
    <mergeCell ref="A152:C152"/>
    <mergeCell ref="A153:C153"/>
    <mergeCell ref="A154:C154"/>
    <mergeCell ref="A66:C66"/>
    <mergeCell ref="A67:C67"/>
    <mergeCell ref="A68:C68"/>
    <mergeCell ref="A70:B70"/>
    <mergeCell ref="A71:C71"/>
    <mergeCell ref="A72:B72"/>
    <mergeCell ref="A73:B73"/>
    <mergeCell ref="A74:C74"/>
    <mergeCell ref="A75:B75"/>
    <mergeCell ref="A76:C76"/>
    <mergeCell ref="B77:C77"/>
    <mergeCell ref="A89:C89"/>
    <mergeCell ref="A78:B78"/>
    <mergeCell ref="A79:B79"/>
    <mergeCell ref="A80:B80"/>
    <mergeCell ref="B81:C81"/>
    <mergeCell ref="A82:B82"/>
    <mergeCell ref="A83:B83"/>
    <mergeCell ref="A90:C90"/>
    <mergeCell ref="A91:C91"/>
    <mergeCell ref="A92:C92"/>
    <mergeCell ref="A93:C93"/>
    <mergeCell ref="A94:C94"/>
    <mergeCell ref="A84:B84"/>
    <mergeCell ref="A85:C85"/>
    <mergeCell ref="A86:C86"/>
    <mergeCell ref="A87:C87"/>
    <mergeCell ref="A88:C88"/>
    <mergeCell ref="A36:C36"/>
    <mergeCell ref="A37:C37"/>
    <mergeCell ref="A38:C38"/>
    <mergeCell ref="A40:B40"/>
    <mergeCell ref="A41:C41"/>
    <mergeCell ref="A42:B42"/>
    <mergeCell ref="A43:B43"/>
    <mergeCell ref="A44:C44"/>
    <mergeCell ref="A45:B45"/>
    <mergeCell ref="A46:C46"/>
    <mergeCell ref="B47:C47"/>
    <mergeCell ref="A48:B48"/>
    <mergeCell ref="A49:B49"/>
    <mergeCell ref="A50:B50"/>
    <mergeCell ref="B51:C51"/>
    <mergeCell ref="A52:B52"/>
    <mergeCell ref="A53:B53"/>
    <mergeCell ref="A54:B54"/>
    <mergeCell ref="A61:C61"/>
    <mergeCell ref="A62:C62"/>
    <mergeCell ref="A63:C63"/>
    <mergeCell ref="A64:C64"/>
    <mergeCell ref="A55:C55"/>
    <mergeCell ref="A56:C56"/>
    <mergeCell ref="A57:C57"/>
    <mergeCell ref="A58:C58"/>
    <mergeCell ref="A59:C59"/>
    <mergeCell ref="A60:C60"/>
    <mergeCell ref="A7:C7"/>
    <mergeCell ref="A8:C8"/>
    <mergeCell ref="A10:B10"/>
    <mergeCell ref="A11:C11"/>
    <mergeCell ref="A12:B12"/>
    <mergeCell ref="A13:B13"/>
    <mergeCell ref="A14:C14"/>
    <mergeCell ref="A15:B15"/>
    <mergeCell ref="A16:C16"/>
    <mergeCell ref="B17:C17"/>
    <mergeCell ref="A18:B18"/>
    <mergeCell ref="A19:B19"/>
    <mergeCell ref="A20:B20"/>
    <mergeCell ref="B21:C21"/>
    <mergeCell ref="A22:B22"/>
    <mergeCell ref="A23:B23"/>
    <mergeCell ref="A24:B24"/>
    <mergeCell ref="A25:C25"/>
    <mergeCell ref="A32:C32"/>
    <mergeCell ref="A33:C33"/>
    <mergeCell ref="A34:C34"/>
    <mergeCell ref="A6:C6"/>
    <mergeCell ref="A26:C26"/>
    <mergeCell ref="A27:C27"/>
    <mergeCell ref="A28:C28"/>
    <mergeCell ref="A29:C29"/>
    <mergeCell ref="A30:C30"/>
    <mergeCell ref="A31:C31"/>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outlinePr summaryBelow="0"/>
  </sheetPr>
  <dimension ref="A1:EK356"/>
  <sheetViews>
    <sheetView zoomScale="120" zoomScaleNormal="120" zoomScalePageLayoutView="0" workbookViewId="0" topLeftCell="A1">
      <pane ySplit="4" topLeftCell="A5" activePane="bottomLeft" state="frozen"/>
      <selection pane="topLeft" activeCell="A1" sqref="A1:M1"/>
      <selection pane="bottomLeft" activeCell="A1" sqref="A1:D1"/>
    </sheetView>
  </sheetViews>
  <sheetFormatPr defaultColWidth="11.421875" defaultRowHeight="12.75" outlineLevelRow="1"/>
  <cols>
    <col min="1" max="1" width="1.7109375" style="58" customWidth="1"/>
    <col min="2" max="2" width="54.7109375" style="58" customWidth="1"/>
    <col min="3" max="3" width="12.00390625" style="58" customWidth="1"/>
    <col min="4" max="4" width="19.140625" style="58" bestFit="1" customWidth="1"/>
    <col min="5" max="16384" width="11.421875" style="58" customWidth="1"/>
  </cols>
  <sheetData>
    <row r="1" spans="1:4" ht="18">
      <c r="A1" s="252" t="s">
        <v>316</v>
      </c>
      <c r="B1" s="252"/>
      <c r="C1" s="252"/>
      <c r="D1" s="252"/>
    </row>
    <row r="2" spans="1:4" ht="12.75" customHeight="1">
      <c r="A2" s="253" t="s">
        <v>103</v>
      </c>
      <c r="B2" s="253"/>
      <c r="C2" s="253"/>
      <c r="D2" s="253"/>
    </row>
    <row r="3" spans="1:141" ht="12.75" customHeight="1">
      <c r="A3" s="254"/>
      <c r="B3" s="254"/>
      <c r="C3" s="254"/>
      <c r="D3" s="254"/>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row>
    <row r="4" spans="1:141" ht="12.75" customHeight="1">
      <c r="A4" s="255" t="s">
        <v>132</v>
      </c>
      <c r="B4" s="255"/>
      <c r="C4" s="255"/>
      <c r="D4" s="255"/>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row>
    <row r="5" spans="1:141" ht="12.75" customHeight="1">
      <c r="A5" s="218"/>
      <c r="B5" s="218"/>
      <c r="C5" s="218"/>
      <c r="D5" s="218"/>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row>
    <row r="6" spans="1:141" ht="12.75" customHeight="1">
      <c r="A6" s="250" t="s">
        <v>356</v>
      </c>
      <c r="B6" s="250"/>
      <c r="C6" s="205" t="s">
        <v>24</v>
      </c>
      <c r="D6" s="204" t="s">
        <v>105</v>
      </c>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row>
    <row r="7" spans="1:141" ht="12.75" customHeight="1">
      <c r="A7" s="218"/>
      <c r="B7" s="218"/>
      <c r="C7" s="218"/>
      <c r="D7" s="218"/>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row>
    <row r="8" spans="1:141" ht="12.75" customHeight="1">
      <c r="A8" s="251" t="s">
        <v>133</v>
      </c>
      <c r="B8" s="251"/>
      <c r="C8" s="223">
        <v>13753441</v>
      </c>
      <c r="D8" s="223">
        <v>9051253</v>
      </c>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row>
    <row r="9" spans="1:141" ht="12.75" customHeight="1">
      <c r="A9" s="65"/>
      <c r="B9" s="66" t="s">
        <v>112</v>
      </c>
      <c r="C9" s="223">
        <v>10792819</v>
      </c>
      <c r="D9" s="223">
        <v>7357864</v>
      </c>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row>
    <row r="10" spans="1:141" ht="12.75" customHeight="1">
      <c r="A10" s="65"/>
      <c r="B10" s="66" t="s">
        <v>134</v>
      </c>
      <c r="C10" s="223">
        <v>2960622</v>
      </c>
      <c r="D10" s="223">
        <v>1693389</v>
      </c>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row>
    <row r="11" spans="1:141" ht="12.75" customHeight="1">
      <c r="A11" s="251" t="s">
        <v>135</v>
      </c>
      <c r="B11" s="251"/>
      <c r="C11" s="223">
        <v>39386101</v>
      </c>
      <c r="D11" s="223">
        <v>22971484</v>
      </c>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row>
    <row r="12" spans="1:141" ht="12.75" customHeight="1">
      <c r="A12" s="65"/>
      <c r="B12" s="68" t="s">
        <v>10</v>
      </c>
      <c r="C12" s="223">
        <v>4819422</v>
      </c>
      <c r="D12" s="223">
        <v>4187093</v>
      </c>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row>
    <row r="13" spans="1:141" ht="12.75" customHeight="1">
      <c r="A13" s="65"/>
      <c r="B13" s="68" t="s">
        <v>136</v>
      </c>
      <c r="C13" s="223">
        <v>34566679</v>
      </c>
      <c r="D13" s="223">
        <v>18784391</v>
      </c>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row>
    <row r="14" spans="1:141" ht="12.75" customHeight="1">
      <c r="A14" s="65"/>
      <c r="B14" s="66" t="s">
        <v>112</v>
      </c>
      <c r="C14" s="223">
        <v>28435113</v>
      </c>
      <c r="D14" s="223">
        <v>15401956</v>
      </c>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row>
    <row r="15" spans="1:141" ht="12.75" customHeight="1">
      <c r="A15" s="65"/>
      <c r="B15" s="66" t="s">
        <v>134</v>
      </c>
      <c r="C15" s="223">
        <v>6131566</v>
      </c>
      <c r="D15" s="223">
        <v>3382434</v>
      </c>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row>
    <row r="16" spans="1:141" ht="12.75" customHeight="1">
      <c r="A16" s="251" t="s">
        <v>137</v>
      </c>
      <c r="B16" s="251"/>
      <c r="C16" s="223">
        <v>2381564</v>
      </c>
      <c r="D16" s="223">
        <v>2381564</v>
      </c>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row>
    <row r="17" spans="1:141" ht="12.75" customHeight="1">
      <c r="A17" s="69"/>
      <c r="B17" s="70" t="s">
        <v>138</v>
      </c>
      <c r="C17" s="225">
        <v>676644</v>
      </c>
      <c r="D17" s="225">
        <v>676644</v>
      </c>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row>
    <row r="18" spans="1:141" ht="12.75" customHeight="1">
      <c r="A18" s="251" t="s">
        <v>139</v>
      </c>
      <c r="B18" s="251"/>
      <c r="C18" s="223">
        <v>1867733</v>
      </c>
      <c r="D18" s="223">
        <v>914031</v>
      </c>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row>
    <row r="19" spans="1:141" ht="12.75" customHeight="1">
      <c r="A19" s="251" t="s">
        <v>130</v>
      </c>
      <c r="B19" s="251"/>
      <c r="C19" s="223">
        <v>99401</v>
      </c>
      <c r="D19" s="223">
        <v>91049</v>
      </c>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row>
    <row r="20" spans="1:141" ht="12.75" customHeight="1">
      <c r="A20" s="251" t="s">
        <v>140</v>
      </c>
      <c r="B20" s="251"/>
      <c r="C20" s="223">
        <v>132162</v>
      </c>
      <c r="D20" s="223">
        <v>132162</v>
      </c>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row>
    <row r="21" spans="1:141" ht="12.75" customHeight="1">
      <c r="A21" s="65"/>
      <c r="B21" s="68" t="s">
        <v>141</v>
      </c>
      <c r="C21" s="223">
        <v>0</v>
      </c>
      <c r="D21" s="223">
        <v>0</v>
      </c>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row>
    <row r="22" spans="1:141" ht="12.75" customHeight="1">
      <c r="A22" s="65"/>
      <c r="B22" s="68" t="s">
        <v>142</v>
      </c>
      <c r="C22" s="223">
        <v>91792</v>
      </c>
      <c r="D22" s="223">
        <v>91792</v>
      </c>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row>
    <row r="23" spans="1:141" ht="12.75" customHeight="1">
      <c r="A23" s="65"/>
      <c r="B23" s="68" t="s">
        <v>143</v>
      </c>
      <c r="C23" s="223">
        <v>40370</v>
      </c>
      <c r="D23" s="223">
        <v>40370</v>
      </c>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row>
    <row r="24" spans="1:141" ht="12.75" customHeight="1">
      <c r="A24" s="251" t="s">
        <v>144</v>
      </c>
      <c r="B24" s="251"/>
      <c r="C24" s="223">
        <v>444746</v>
      </c>
      <c r="D24" s="223">
        <v>444746</v>
      </c>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row>
    <row r="25" spans="1:141" ht="12.75" customHeight="1">
      <c r="A25" s="251" t="s">
        <v>145</v>
      </c>
      <c r="B25" s="251"/>
      <c r="C25" s="223">
        <v>801849</v>
      </c>
      <c r="D25" s="223">
        <v>801849</v>
      </c>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row>
    <row r="26" spans="1:141" ht="12.75" customHeight="1">
      <c r="A26" s="251" t="s">
        <v>146</v>
      </c>
      <c r="B26" s="251"/>
      <c r="C26" s="223">
        <v>50129</v>
      </c>
      <c r="D26" s="223">
        <v>50129</v>
      </c>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row>
    <row r="27" spans="1:141" ht="12.75" customHeight="1">
      <c r="A27" s="251" t="s">
        <v>147</v>
      </c>
      <c r="B27" s="251"/>
      <c r="C27" s="223">
        <v>3587949</v>
      </c>
      <c r="D27" s="223">
        <v>3587949</v>
      </c>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row>
    <row r="28" spans="1:141" ht="12.75" customHeight="1">
      <c r="A28" s="65"/>
      <c r="B28" s="68" t="s">
        <v>148</v>
      </c>
      <c r="C28" s="223">
        <v>886521</v>
      </c>
      <c r="D28" s="223">
        <v>886521</v>
      </c>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row>
    <row r="29" spans="1:141" ht="12.75" customHeight="1">
      <c r="A29" s="65"/>
      <c r="B29" s="66" t="s">
        <v>149</v>
      </c>
      <c r="C29" s="223">
        <v>103242</v>
      </c>
      <c r="D29" s="223">
        <v>103242</v>
      </c>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row>
    <row r="30" spans="1:141" ht="12.75" customHeight="1">
      <c r="A30" s="65"/>
      <c r="B30" s="68" t="s">
        <v>150</v>
      </c>
      <c r="C30" s="223">
        <v>0</v>
      </c>
      <c r="D30" s="223">
        <v>0</v>
      </c>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row>
    <row r="31" spans="1:141" ht="12.75" customHeight="1">
      <c r="A31" s="65"/>
      <c r="B31" s="73" t="s">
        <v>151</v>
      </c>
      <c r="C31" s="223">
        <v>2598186</v>
      </c>
      <c r="D31" s="223">
        <v>2598186</v>
      </c>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row>
    <row r="32" spans="1:141" ht="12.75" customHeight="1">
      <c r="A32" s="251" t="s">
        <v>152</v>
      </c>
      <c r="B32" s="251"/>
      <c r="C32" s="223">
        <v>268973</v>
      </c>
      <c r="D32" s="223">
        <v>268973</v>
      </c>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row>
    <row r="33" spans="1:141" ht="12.75" customHeight="1">
      <c r="A33" s="251" t="s">
        <v>153</v>
      </c>
      <c r="B33" s="251"/>
      <c r="C33" s="223">
        <v>580389</v>
      </c>
      <c r="D33" s="223">
        <v>580389</v>
      </c>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row>
    <row r="34" spans="1:141" ht="12.75" customHeight="1">
      <c r="A34" s="249" t="s">
        <v>154</v>
      </c>
      <c r="B34" s="249"/>
      <c r="C34" s="224">
        <v>63354439</v>
      </c>
      <c r="D34" s="224">
        <v>41275579</v>
      </c>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row>
    <row r="35" spans="1:141" ht="12.75" customHeight="1">
      <c r="A35" s="218"/>
      <c r="B35" s="218"/>
      <c r="C35" s="218"/>
      <c r="D35" s="218"/>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row>
    <row r="36" spans="1:141" ht="12.75" customHeight="1" collapsed="1">
      <c r="A36" s="250" t="s">
        <v>344</v>
      </c>
      <c r="B36" s="250"/>
      <c r="C36" s="205" t="s">
        <v>24</v>
      </c>
      <c r="D36" s="204" t="s">
        <v>105</v>
      </c>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row>
    <row r="37" spans="1:141" ht="12.75" customHeight="1" hidden="1" outlineLevel="1">
      <c r="A37" s="218"/>
      <c r="B37" s="218"/>
      <c r="C37" s="218"/>
      <c r="D37" s="218"/>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row>
    <row r="38" spans="1:141" ht="12.75" customHeight="1" hidden="1" outlineLevel="1">
      <c r="A38" s="251" t="s">
        <v>133</v>
      </c>
      <c r="B38" s="251"/>
      <c r="C38" s="223">
        <v>10724810</v>
      </c>
      <c r="D38" s="223">
        <v>6976910</v>
      </c>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row>
    <row r="39" spans="1:141" ht="12.75" customHeight="1" hidden="1" outlineLevel="1">
      <c r="A39" s="65"/>
      <c r="B39" s="66" t="s">
        <v>112</v>
      </c>
      <c r="C39" s="223">
        <v>8045171</v>
      </c>
      <c r="D39" s="223">
        <v>5347015</v>
      </c>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row>
    <row r="40" spans="1:141" ht="12.75" customHeight="1" hidden="1" outlineLevel="1">
      <c r="A40" s="65"/>
      <c r="B40" s="66" t="s">
        <v>134</v>
      </c>
      <c r="C40" s="223">
        <v>2679639</v>
      </c>
      <c r="D40" s="223">
        <v>1629895</v>
      </c>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row>
    <row r="41" spans="1:141" ht="12.75" customHeight="1" hidden="1" outlineLevel="1">
      <c r="A41" s="251" t="s">
        <v>135</v>
      </c>
      <c r="B41" s="251"/>
      <c r="C41" s="223">
        <v>36984867</v>
      </c>
      <c r="D41" s="223">
        <v>22220416</v>
      </c>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row>
    <row r="42" spans="1:141" ht="12.75" customHeight="1" hidden="1" outlineLevel="1">
      <c r="A42" s="65"/>
      <c r="B42" s="68" t="s">
        <v>10</v>
      </c>
      <c r="C42" s="223">
        <v>5263269</v>
      </c>
      <c r="D42" s="223">
        <v>4587545</v>
      </c>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59"/>
      <c r="EH42" s="59"/>
      <c r="EI42" s="59"/>
      <c r="EJ42" s="59"/>
      <c r="EK42" s="59"/>
    </row>
    <row r="43" spans="1:141" ht="12.75" customHeight="1" hidden="1" outlineLevel="1">
      <c r="A43" s="65"/>
      <c r="B43" s="68" t="s">
        <v>136</v>
      </c>
      <c r="C43" s="223">
        <v>31721598</v>
      </c>
      <c r="D43" s="223">
        <v>17632871</v>
      </c>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59"/>
      <c r="DP43" s="59"/>
      <c r="DQ43" s="59"/>
      <c r="DR43" s="59"/>
      <c r="DS43" s="59"/>
      <c r="DT43" s="59"/>
      <c r="DU43" s="59"/>
      <c r="DV43" s="59"/>
      <c r="DW43" s="59"/>
      <c r="DX43" s="59"/>
      <c r="DY43" s="59"/>
      <c r="DZ43" s="59"/>
      <c r="EA43" s="59"/>
      <c r="EB43" s="59"/>
      <c r="EC43" s="59"/>
      <c r="ED43" s="59"/>
      <c r="EE43" s="59"/>
      <c r="EF43" s="59"/>
      <c r="EG43" s="59"/>
      <c r="EH43" s="59"/>
      <c r="EI43" s="59"/>
      <c r="EJ43" s="59"/>
      <c r="EK43" s="59"/>
    </row>
    <row r="44" spans="1:141" ht="12.75" customHeight="1" hidden="1" outlineLevel="1">
      <c r="A44" s="65"/>
      <c r="B44" s="66" t="s">
        <v>112</v>
      </c>
      <c r="C44" s="223">
        <v>25991941</v>
      </c>
      <c r="D44" s="223">
        <v>14620471</v>
      </c>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59"/>
      <c r="DP44" s="59"/>
      <c r="DQ44" s="59"/>
      <c r="DR44" s="59"/>
      <c r="DS44" s="59"/>
      <c r="DT44" s="59"/>
      <c r="DU44" s="59"/>
      <c r="DV44" s="59"/>
      <c r="DW44" s="59"/>
      <c r="DX44" s="59"/>
      <c r="DY44" s="59"/>
      <c r="DZ44" s="59"/>
      <c r="EA44" s="59"/>
      <c r="EB44" s="59"/>
      <c r="EC44" s="59"/>
      <c r="ED44" s="59"/>
      <c r="EE44" s="59"/>
      <c r="EF44" s="59"/>
      <c r="EG44" s="59"/>
      <c r="EH44" s="59"/>
      <c r="EI44" s="59"/>
      <c r="EJ44" s="59"/>
      <c r="EK44" s="59"/>
    </row>
    <row r="45" spans="1:141" ht="12.75" customHeight="1" hidden="1" outlineLevel="1">
      <c r="A45" s="65"/>
      <c r="B45" s="66" t="s">
        <v>134</v>
      </c>
      <c r="C45" s="223">
        <v>5729656</v>
      </c>
      <c r="D45" s="223">
        <v>3012400</v>
      </c>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59"/>
      <c r="DP45" s="59"/>
      <c r="DQ45" s="59"/>
      <c r="DR45" s="59"/>
      <c r="DS45" s="59"/>
      <c r="DT45" s="59"/>
      <c r="DU45" s="59"/>
      <c r="DV45" s="59"/>
      <c r="DW45" s="59"/>
      <c r="DX45" s="59"/>
      <c r="DY45" s="59"/>
      <c r="DZ45" s="59"/>
      <c r="EA45" s="59"/>
      <c r="EB45" s="59"/>
      <c r="EC45" s="59"/>
      <c r="ED45" s="59"/>
      <c r="EE45" s="59"/>
      <c r="EF45" s="59"/>
      <c r="EG45" s="59"/>
      <c r="EH45" s="59"/>
      <c r="EI45" s="59"/>
      <c r="EJ45" s="59"/>
      <c r="EK45" s="59"/>
    </row>
    <row r="46" spans="1:141" ht="12.75" customHeight="1" hidden="1" outlineLevel="1">
      <c r="A46" s="251" t="s">
        <v>137</v>
      </c>
      <c r="B46" s="251"/>
      <c r="C46" s="223">
        <v>2196408</v>
      </c>
      <c r="D46" s="223">
        <v>2184140</v>
      </c>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59"/>
      <c r="DP46" s="59"/>
      <c r="DQ46" s="59"/>
      <c r="DR46" s="59"/>
      <c r="DS46" s="59"/>
      <c r="DT46" s="59"/>
      <c r="DU46" s="59"/>
      <c r="DV46" s="59"/>
      <c r="DW46" s="59"/>
      <c r="DX46" s="59"/>
      <c r="DY46" s="59"/>
      <c r="DZ46" s="59"/>
      <c r="EA46" s="59"/>
      <c r="EB46" s="59"/>
      <c r="EC46" s="59"/>
      <c r="ED46" s="59"/>
      <c r="EE46" s="59"/>
      <c r="EF46" s="59"/>
      <c r="EG46" s="59"/>
      <c r="EH46" s="59"/>
      <c r="EI46" s="59"/>
      <c r="EJ46" s="59"/>
      <c r="EK46" s="59"/>
    </row>
    <row r="47" spans="1:141" ht="12.75" customHeight="1" hidden="1" outlineLevel="1">
      <c r="A47" s="69"/>
      <c r="B47" s="70" t="s">
        <v>138</v>
      </c>
      <c r="C47" s="225">
        <v>782401</v>
      </c>
      <c r="D47" s="225">
        <v>782401</v>
      </c>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row>
    <row r="48" spans="1:141" ht="12.75" customHeight="1" hidden="1" outlineLevel="1">
      <c r="A48" s="251" t="s">
        <v>139</v>
      </c>
      <c r="B48" s="251"/>
      <c r="C48" s="223">
        <v>1089025</v>
      </c>
      <c r="D48" s="223">
        <v>589319</v>
      </c>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row>
    <row r="49" spans="1:141" ht="12.75" customHeight="1" hidden="1" outlineLevel="1">
      <c r="A49" s="251" t="s">
        <v>130</v>
      </c>
      <c r="B49" s="251"/>
      <c r="C49" s="223">
        <v>94716</v>
      </c>
      <c r="D49" s="223">
        <v>87036</v>
      </c>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c r="CX49" s="59"/>
      <c r="CY49" s="59"/>
      <c r="CZ49" s="59"/>
      <c r="DA49" s="59"/>
      <c r="DB49" s="59"/>
      <c r="DC49" s="59"/>
      <c r="DD49" s="59"/>
      <c r="DE49" s="59"/>
      <c r="DF49" s="59"/>
      <c r="DG49" s="59"/>
      <c r="DH49" s="59"/>
      <c r="DI49" s="59"/>
      <c r="DJ49" s="59"/>
      <c r="DK49" s="59"/>
      <c r="DL49" s="59"/>
      <c r="DM49" s="59"/>
      <c r="DN49" s="59"/>
      <c r="DO49" s="59"/>
      <c r="DP49" s="59"/>
      <c r="DQ49" s="59"/>
      <c r="DR49" s="59"/>
      <c r="DS49" s="59"/>
      <c r="DT49" s="59"/>
      <c r="DU49" s="59"/>
      <c r="DV49" s="59"/>
      <c r="DW49" s="59"/>
      <c r="DX49" s="59"/>
      <c r="DY49" s="59"/>
      <c r="DZ49" s="59"/>
      <c r="EA49" s="59"/>
      <c r="EB49" s="59"/>
      <c r="EC49" s="59"/>
      <c r="ED49" s="59"/>
      <c r="EE49" s="59"/>
      <c r="EF49" s="59"/>
      <c r="EG49" s="59"/>
      <c r="EH49" s="59"/>
      <c r="EI49" s="59"/>
      <c r="EJ49" s="59"/>
      <c r="EK49" s="59"/>
    </row>
    <row r="50" spans="1:141" ht="12.75" customHeight="1" hidden="1" outlineLevel="1">
      <c r="A50" s="251" t="s">
        <v>140</v>
      </c>
      <c r="B50" s="251"/>
      <c r="C50" s="223">
        <v>121973</v>
      </c>
      <c r="D50" s="223">
        <v>121970</v>
      </c>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c r="DD50" s="59"/>
      <c r="DE50" s="59"/>
      <c r="DF50" s="59"/>
      <c r="DG50" s="59"/>
      <c r="DH50" s="59"/>
      <c r="DI50" s="59"/>
      <c r="DJ50" s="59"/>
      <c r="DK50" s="59"/>
      <c r="DL50" s="59"/>
      <c r="DM50" s="59"/>
      <c r="DN50" s="59"/>
      <c r="DO50" s="59"/>
      <c r="DP50" s="59"/>
      <c r="DQ50" s="59"/>
      <c r="DR50" s="59"/>
      <c r="DS50" s="59"/>
      <c r="DT50" s="59"/>
      <c r="DU50" s="59"/>
      <c r="DV50" s="59"/>
      <c r="DW50" s="59"/>
      <c r="DX50" s="59"/>
      <c r="DY50" s="59"/>
      <c r="DZ50" s="59"/>
      <c r="EA50" s="59"/>
      <c r="EB50" s="59"/>
      <c r="EC50" s="59"/>
      <c r="ED50" s="59"/>
      <c r="EE50" s="59"/>
      <c r="EF50" s="59"/>
      <c r="EG50" s="59"/>
      <c r="EH50" s="59"/>
      <c r="EI50" s="59"/>
      <c r="EJ50" s="59"/>
      <c r="EK50" s="59"/>
    </row>
    <row r="51" spans="1:141" ht="12.75" customHeight="1" hidden="1" outlineLevel="1">
      <c r="A51" s="65"/>
      <c r="B51" s="68" t="s">
        <v>141</v>
      </c>
      <c r="C51" s="223">
        <v>0</v>
      </c>
      <c r="D51" s="223">
        <v>0</v>
      </c>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c r="DR51" s="59"/>
      <c r="DS51" s="59"/>
      <c r="DT51" s="59"/>
      <c r="DU51" s="59"/>
      <c r="DV51" s="59"/>
      <c r="DW51" s="59"/>
      <c r="DX51" s="59"/>
      <c r="DY51" s="59"/>
      <c r="DZ51" s="59"/>
      <c r="EA51" s="59"/>
      <c r="EB51" s="59"/>
      <c r="EC51" s="59"/>
      <c r="ED51" s="59"/>
      <c r="EE51" s="59"/>
      <c r="EF51" s="59"/>
      <c r="EG51" s="59"/>
      <c r="EH51" s="59"/>
      <c r="EI51" s="59"/>
      <c r="EJ51" s="59"/>
      <c r="EK51" s="59"/>
    </row>
    <row r="52" spans="1:141" ht="12.75" customHeight="1" hidden="1" outlineLevel="1">
      <c r="A52" s="65"/>
      <c r="B52" s="68" t="s">
        <v>142</v>
      </c>
      <c r="C52" s="223">
        <v>91296</v>
      </c>
      <c r="D52" s="223">
        <v>91296</v>
      </c>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59"/>
      <c r="DI52" s="59"/>
      <c r="DJ52" s="59"/>
      <c r="DK52" s="59"/>
      <c r="DL52" s="59"/>
      <c r="DM52" s="59"/>
      <c r="DN52" s="59"/>
      <c r="DO52" s="59"/>
      <c r="DP52" s="59"/>
      <c r="DQ52" s="59"/>
      <c r="DR52" s="59"/>
      <c r="DS52" s="59"/>
      <c r="DT52" s="59"/>
      <c r="DU52" s="59"/>
      <c r="DV52" s="59"/>
      <c r="DW52" s="59"/>
      <c r="DX52" s="59"/>
      <c r="DY52" s="59"/>
      <c r="DZ52" s="59"/>
      <c r="EA52" s="59"/>
      <c r="EB52" s="59"/>
      <c r="EC52" s="59"/>
      <c r="ED52" s="59"/>
      <c r="EE52" s="59"/>
      <c r="EF52" s="59"/>
      <c r="EG52" s="59"/>
      <c r="EH52" s="59"/>
      <c r="EI52" s="59"/>
      <c r="EJ52" s="59"/>
      <c r="EK52" s="59"/>
    </row>
    <row r="53" spans="1:141" ht="12.75" customHeight="1" hidden="1" outlineLevel="1">
      <c r="A53" s="65"/>
      <c r="B53" s="68" t="s">
        <v>143</v>
      </c>
      <c r="C53" s="223">
        <v>30677</v>
      </c>
      <c r="D53" s="223">
        <v>30674</v>
      </c>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59"/>
      <c r="DW53" s="59"/>
      <c r="DX53" s="59"/>
      <c r="DY53" s="59"/>
      <c r="DZ53" s="59"/>
      <c r="EA53" s="59"/>
      <c r="EB53" s="59"/>
      <c r="EC53" s="59"/>
      <c r="ED53" s="59"/>
      <c r="EE53" s="59"/>
      <c r="EF53" s="59"/>
      <c r="EG53" s="59"/>
      <c r="EH53" s="59"/>
      <c r="EI53" s="59"/>
      <c r="EJ53" s="59"/>
      <c r="EK53" s="59"/>
    </row>
    <row r="54" spans="1:141" ht="12.75" customHeight="1" hidden="1" outlineLevel="1">
      <c r="A54" s="251" t="s">
        <v>144</v>
      </c>
      <c r="B54" s="251"/>
      <c r="C54" s="223">
        <v>843396</v>
      </c>
      <c r="D54" s="223">
        <v>843396</v>
      </c>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c r="ED54" s="59"/>
      <c r="EE54" s="59"/>
      <c r="EF54" s="59"/>
      <c r="EG54" s="59"/>
      <c r="EH54" s="59"/>
      <c r="EI54" s="59"/>
      <c r="EJ54" s="59"/>
      <c r="EK54" s="59"/>
    </row>
    <row r="55" spans="1:141" ht="12.75" customHeight="1" hidden="1" outlineLevel="1">
      <c r="A55" s="251" t="s">
        <v>145</v>
      </c>
      <c r="B55" s="251"/>
      <c r="C55" s="223">
        <v>806849</v>
      </c>
      <c r="D55" s="223">
        <v>806849</v>
      </c>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c r="EF55" s="59"/>
      <c r="EG55" s="59"/>
      <c r="EH55" s="59"/>
      <c r="EI55" s="59"/>
      <c r="EJ55" s="59"/>
      <c r="EK55" s="59"/>
    </row>
    <row r="56" spans="1:141" ht="12.75" customHeight="1" hidden="1" outlineLevel="1">
      <c r="A56" s="251" t="s">
        <v>146</v>
      </c>
      <c r="B56" s="251"/>
      <c r="C56" s="223">
        <v>50109</v>
      </c>
      <c r="D56" s="223">
        <v>50109</v>
      </c>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59"/>
      <c r="DJ56" s="59"/>
      <c r="DK56" s="59"/>
      <c r="DL56" s="59"/>
      <c r="DM56" s="59"/>
      <c r="DN56" s="59"/>
      <c r="DO56" s="59"/>
      <c r="DP56" s="59"/>
      <c r="DQ56" s="59"/>
      <c r="DR56" s="59"/>
      <c r="DS56" s="59"/>
      <c r="DT56" s="59"/>
      <c r="DU56" s="59"/>
      <c r="DV56" s="59"/>
      <c r="DW56" s="59"/>
      <c r="DX56" s="59"/>
      <c r="DY56" s="59"/>
      <c r="DZ56" s="59"/>
      <c r="EA56" s="59"/>
      <c r="EB56" s="59"/>
      <c r="EC56" s="59"/>
      <c r="ED56" s="59"/>
      <c r="EE56" s="59"/>
      <c r="EF56" s="59"/>
      <c r="EG56" s="59"/>
      <c r="EH56" s="59"/>
      <c r="EI56" s="59"/>
      <c r="EJ56" s="59"/>
      <c r="EK56" s="59"/>
    </row>
    <row r="57" spans="1:141" ht="12.75" customHeight="1" hidden="1" outlineLevel="1">
      <c r="A57" s="251" t="s">
        <v>147</v>
      </c>
      <c r="B57" s="251"/>
      <c r="C57" s="223">
        <v>3643377</v>
      </c>
      <c r="D57" s="223">
        <v>3643359</v>
      </c>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c r="DL57" s="59"/>
      <c r="DM57" s="59"/>
      <c r="DN57" s="59"/>
      <c r="DO57" s="59"/>
      <c r="DP57" s="59"/>
      <c r="DQ57" s="59"/>
      <c r="DR57" s="59"/>
      <c r="DS57" s="59"/>
      <c r="DT57" s="59"/>
      <c r="DU57" s="59"/>
      <c r="DV57" s="59"/>
      <c r="DW57" s="59"/>
      <c r="DX57" s="59"/>
      <c r="DY57" s="59"/>
      <c r="DZ57" s="59"/>
      <c r="EA57" s="59"/>
      <c r="EB57" s="59"/>
      <c r="EC57" s="59"/>
      <c r="ED57" s="59"/>
      <c r="EE57" s="59"/>
      <c r="EF57" s="59"/>
      <c r="EG57" s="59"/>
      <c r="EH57" s="59"/>
      <c r="EI57" s="59"/>
      <c r="EJ57" s="59"/>
      <c r="EK57" s="59"/>
    </row>
    <row r="58" spans="1:141" ht="12.75" customHeight="1" hidden="1" outlineLevel="1">
      <c r="A58" s="65"/>
      <c r="B58" s="68" t="s">
        <v>148</v>
      </c>
      <c r="C58" s="223">
        <v>890322</v>
      </c>
      <c r="D58" s="223">
        <v>890304</v>
      </c>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59"/>
      <c r="DK58" s="59"/>
      <c r="DL58" s="59"/>
      <c r="DM58" s="59"/>
      <c r="DN58" s="59"/>
      <c r="DO58" s="59"/>
      <c r="DP58" s="59"/>
      <c r="DQ58" s="59"/>
      <c r="DR58" s="59"/>
      <c r="DS58" s="59"/>
      <c r="DT58" s="59"/>
      <c r="DU58" s="59"/>
      <c r="DV58" s="59"/>
      <c r="DW58" s="59"/>
      <c r="DX58" s="59"/>
      <c r="DY58" s="59"/>
      <c r="DZ58" s="59"/>
      <c r="EA58" s="59"/>
      <c r="EB58" s="59"/>
      <c r="EC58" s="59"/>
      <c r="ED58" s="59"/>
      <c r="EE58" s="59"/>
      <c r="EF58" s="59"/>
      <c r="EG58" s="59"/>
      <c r="EH58" s="59"/>
      <c r="EI58" s="59"/>
      <c r="EJ58" s="59"/>
      <c r="EK58" s="59"/>
    </row>
    <row r="59" spans="1:141" ht="12.75" customHeight="1" hidden="1" outlineLevel="1">
      <c r="A59" s="65"/>
      <c r="B59" s="66" t="s">
        <v>149</v>
      </c>
      <c r="C59" s="223">
        <v>93047</v>
      </c>
      <c r="D59" s="223">
        <v>93047</v>
      </c>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59"/>
      <c r="DK59" s="59"/>
      <c r="DL59" s="59"/>
      <c r="DM59" s="59"/>
      <c r="DN59" s="59"/>
      <c r="DO59" s="59"/>
      <c r="DP59" s="59"/>
      <c r="DQ59" s="59"/>
      <c r="DR59" s="59"/>
      <c r="DS59" s="59"/>
      <c r="DT59" s="59"/>
      <c r="DU59" s="59"/>
      <c r="DV59" s="59"/>
      <c r="DW59" s="59"/>
      <c r="DX59" s="59"/>
      <c r="DY59" s="59"/>
      <c r="DZ59" s="59"/>
      <c r="EA59" s="59"/>
      <c r="EB59" s="59"/>
      <c r="EC59" s="59"/>
      <c r="ED59" s="59"/>
      <c r="EE59" s="59"/>
      <c r="EF59" s="59"/>
      <c r="EG59" s="59"/>
      <c r="EH59" s="59"/>
      <c r="EI59" s="59"/>
      <c r="EJ59" s="59"/>
      <c r="EK59" s="59"/>
    </row>
    <row r="60" spans="1:141" ht="12.75" customHeight="1" hidden="1" outlineLevel="1">
      <c r="A60" s="65"/>
      <c r="B60" s="68" t="s">
        <v>150</v>
      </c>
      <c r="C60" s="223">
        <v>0</v>
      </c>
      <c r="D60" s="223">
        <v>0</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59"/>
      <c r="BS60" s="59"/>
      <c r="BT60" s="59"/>
      <c r="BU60" s="59"/>
      <c r="BV60" s="59"/>
      <c r="BW60" s="59"/>
      <c r="BX60" s="59"/>
      <c r="BY60" s="59"/>
      <c r="BZ60" s="59"/>
      <c r="CA60" s="59"/>
      <c r="CB60" s="59"/>
      <c r="CC60" s="59"/>
      <c r="CD60" s="59"/>
      <c r="CE60" s="59"/>
      <c r="CF60" s="59"/>
      <c r="CG60" s="59"/>
      <c r="CH60" s="59"/>
      <c r="CI60" s="59"/>
      <c r="CJ60" s="59"/>
      <c r="CK60" s="59"/>
      <c r="CL60" s="59"/>
      <c r="CM60" s="59"/>
      <c r="CN60" s="59"/>
      <c r="CO60" s="59"/>
      <c r="CP60" s="59"/>
      <c r="CQ60" s="59"/>
      <c r="CR60" s="59"/>
      <c r="CS60" s="59"/>
      <c r="CT60" s="59"/>
      <c r="CU60" s="59"/>
      <c r="CV60" s="59"/>
      <c r="CW60" s="59"/>
      <c r="CX60" s="59"/>
      <c r="CY60" s="59"/>
      <c r="CZ60" s="59"/>
      <c r="DA60" s="59"/>
      <c r="DB60" s="59"/>
      <c r="DC60" s="59"/>
      <c r="DD60" s="59"/>
      <c r="DE60" s="59"/>
      <c r="DF60" s="59"/>
      <c r="DG60" s="59"/>
      <c r="DH60" s="59"/>
      <c r="DI60" s="59"/>
      <c r="DJ60" s="59"/>
      <c r="DK60" s="59"/>
      <c r="DL60" s="59"/>
      <c r="DM60" s="59"/>
      <c r="DN60" s="59"/>
      <c r="DO60" s="59"/>
      <c r="DP60" s="59"/>
      <c r="DQ60" s="59"/>
      <c r="DR60" s="59"/>
      <c r="DS60" s="59"/>
      <c r="DT60" s="59"/>
      <c r="DU60" s="59"/>
      <c r="DV60" s="59"/>
      <c r="DW60" s="59"/>
      <c r="DX60" s="59"/>
      <c r="DY60" s="59"/>
      <c r="DZ60" s="59"/>
      <c r="EA60" s="59"/>
      <c r="EB60" s="59"/>
      <c r="EC60" s="59"/>
      <c r="ED60" s="59"/>
      <c r="EE60" s="59"/>
      <c r="EF60" s="59"/>
      <c r="EG60" s="59"/>
      <c r="EH60" s="59"/>
      <c r="EI60" s="59"/>
      <c r="EJ60" s="59"/>
      <c r="EK60" s="59"/>
    </row>
    <row r="61" spans="1:141" ht="12.75" customHeight="1" hidden="1" outlineLevel="1">
      <c r="A61" s="65"/>
      <c r="B61" s="73" t="s">
        <v>151</v>
      </c>
      <c r="C61" s="223">
        <v>2660008</v>
      </c>
      <c r="D61" s="223">
        <v>2660008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c r="DB61" s="59"/>
      <c r="DC61" s="59"/>
      <c r="DD61" s="59"/>
      <c r="DE61" s="59"/>
      <c r="DF61" s="59"/>
      <c r="DG61" s="59"/>
      <c r="DH61" s="59"/>
      <c r="DI61" s="59"/>
      <c r="DJ61" s="59"/>
      <c r="DK61" s="59"/>
      <c r="DL61" s="59"/>
      <c r="DM61" s="59"/>
      <c r="DN61" s="59"/>
      <c r="DO61" s="59"/>
      <c r="DP61" s="59"/>
      <c r="DQ61" s="59"/>
      <c r="DR61" s="59"/>
      <c r="DS61" s="59"/>
      <c r="DT61" s="59"/>
      <c r="DU61" s="59"/>
      <c r="DV61" s="59"/>
      <c r="DW61" s="59"/>
      <c r="DX61" s="59"/>
      <c r="DY61" s="59"/>
      <c r="DZ61" s="59"/>
      <c r="EA61" s="59"/>
      <c r="EB61" s="59"/>
      <c r="EC61" s="59"/>
      <c r="ED61" s="59"/>
      <c r="EE61" s="59"/>
      <c r="EF61" s="59"/>
      <c r="EG61" s="59"/>
      <c r="EH61" s="59"/>
      <c r="EI61" s="59"/>
      <c r="EJ61" s="59"/>
      <c r="EK61" s="59"/>
    </row>
    <row r="62" spans="1:141" ht="12.75" customHeight="1" hidden="1" outlineLevel="1">
      <c r="A62" s="251" t="s">
        <v>152</v>
      </c>
      <c r="B62" s="251"/>
      <c r="C62" s="223">
        <v>55685</v>
      </c>
      <c r="D62" s="223">
        <v>55685</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c r="DD62" s="59"/>
      <c r="DE62" s="59"/>
      <c r="DF62" s="59"/>
      <c r="DG62" s="59"/>
      <c r="DH62" s="59"/>
      <c r="DI62" s="59"/>
      <c r="DJ62" s="59"/>
      <c r="DK62" s="59"/>
      <c r="DL62" s="59"/>
      <c r="DM62" s="59"/>
      <c r="DN62" s="59"/>
      <c r="DO62" s="59"/>
      <c r="DP62" s="59"/>
      <c r="DQ62" s="59"/>
      <c r="DR62" s="59"/>
      <c r="DS62" s="59"/>
      <c r="DT62" s="59"/>
      <c r="DU62" s="59"/>
      <c r="DV62" s="59"/>
      <c r="DW62" s="59"/>
      <c r="DX62" s="59"/>
      <c r="DY62" s="59"/>
      <c r="DZ62" s="59"/>
      <c r="EA62" s="59"/>
      <c r="EB62" s="59"/>
      <c r="EC62" s="59"/>
      <c r="ED62" s="59"/>
      <c r="EE62" s="59"/>
      <c r="EF62" s="59"/>
      <c r="EG62" s="59"/>
      <c r="EH62" s="59"/>
      <c r="EI62" s="59"/>
      <c r="EJ62" s="59"/>
      <c r="EK62" s="59"/>
    </row>
    <row r="63" spans="1:141" ht="12.75" customHeight="1" hidden="1" outlineLevel="1">
      <c r="A63" s="251" t="s">
        <v>153</v>
      </c>
      <c r="B63" s="251"/>
      <c r="C63" s="223">
        <v>470668</v>
      </c>
      <c r="D63" s="223">
        <v>470668</v>
      </c>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59"/>
      <c r="DK63" s="59"/>
      <c r="DL63" s="59"/>
      <c r="DM63" s="59"/>
      <c r="DN63" s="59"/>
      <c r="DO63" s="59"/>
      <c r="DP63" s="59"/>
      <c r="DQ63" s="59"/>
      <c r="DR63" s="59"/>
      <c r="DS63" s="59"/>
      <c r="DT63" s="59"/>
      <c r="DU63" s="59"/>
      <c r="DV63" s="59"/>
      <c r="DW63" s="59"/>
      <c r="DX63" s="59"/>
      <c r="DY63" s="59"/>
      <c r="DZ63" s="59"/>
      <c r="EA63" s="59"/>
      <c r="EB63" s="59"/>
      <c r="EC63" s="59"/>
      <c r="ED63" s="59"/>
      <c r="EE63" s="59"/>
      <c r="EF63" s="59"/>
      <c r="EG63" s="59"/>
      <c r="EH63" s="59"/>
      <c r="EI63" s="59"/>
      <c r="EJ63" s="59"/>
      <c r="EK63" s="59"/>
    </row>
    <row r="64" spans="1:141" ht="12.75" customHeight="1" hidden="1" outlineLevel="1">
      <c r="A64" s="249" t="s">
        <v>154</v>
      </c>
      <c r="B64" s="249"/>
      <c r="C64" s="224">
        <v>57081883</v>
      </c>
      <c r="D64" s="224">
        <v>38049858</v>
      </c>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59"/>
      <c r="BT64" s="59"/>
      <c r="BU64" s="59"/>
      <c r="BV64" s="59"/>
      <c r="BW64" s="59"/>
      <c r="BX64" s="59"/>
      <c r="BY64" s="59"/>
      <c r="BZ64" s="59"/>
      <c r="CA64" s="59"/>
      <c r="CB64" s="59"/>
      <c r="CC64" s="59"/>
      <c r="CD64" s="59"/>
      <c r="CE64" s="59"/>
      <c r="CF64" s="59"/>
      <c r="CG64" s="59"/>
      <c r="CH64" s="59"/>
      <c r="CI64" s="59"/>
      <c r="CJ64" s="59"/>
      <c r="CK64" s="59"/>
      <c r="CL64" s="59"/>
      <c r="CM64" s="59"/>
      <c r="CN64" s="59"/>
      <c r="CO64" s="59"/>
      <c r="CP64" s="59"/>
      <c r="CQ64" s="59"/>
      <c r="CR64" s="59"/>
      <c r="CS64" s="59"/>
      <c r="CT64" s="59"/>
      <c r="CU64" s="59"/>
      <c r="CV64" s="59"/>
      <c r="CW64" s="59"/>
      <c r="CX64" s="59"/>
      <c r="CY64" s="59"/>
      <c r="CZ64" s="59"/>
      <c r="DA64" s="59"/>
      <c r="DB64" s="59"/>
      <c r="DC64" s="59"/>
      <c r="DD64" s="59"/>
      <c r="DE64" s="59"/>
      <c r="DF64" s="59"/>
      <c r="DG64" s="59"/>
      <c r="DH64" s="59"/>
      <c r="DI64" s="59"/>
      <c r="DJ64" s="59"/>
      <c r="DK64" s="59"/>
      <c r="DL64" s="59"/>
      <c r="DM64" s="59"/>
      <c r="DN64" s="59"/>
      <c r="DO64" s="59"/>
      <c r="DP64" s="59"/>
      <c r="DQ64" s="59"/>
      <c r="DR64" s="59"/>
      <c r="DS64" s="59"/>
      <c r="DT64" s="59"/>
      <c r="DU64" s="59"/>
      <c r="DV64" s="59"/>
      <c r="DW64" s="59"/>
      <c r="DX64" s="59"/>
      <c r="DY64" s="59"/>
      <c r="DZ64" s="59"/>
      <c r="EA64" s="59"/>
      <c r="EB64" s="59"/>
      <c r="EC64" s="59"/>
      <c r="ED64" s="59"/>
      <c r="EE64" s="59"/>
      <c r="EF64" s="59"/>
      <c r="EG64" s="59"/>
      <c r="EH64" s="59"/>
      <c r="EI64" s="59"/>
      <c r="EJ64" s="59"/>
      <c r="EK64" s="59"/>
    </row>
    <row r="65" spans="1:141" ht="12.75" customHeight="1">
      <c r="A65" s="218"/>
      <c r="B65" s="218"/>
      <c r="C65" s="218"/>
      <c r="D65" s="218"/>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c r="BO65" s="59"/>
      <c r="BP65" s="59"/>
      <c r="BQ65" s="59"/>
      <c r="BR65" s="59"/>
      <c r="BS65" s="59"/>
      <c r="BT65" s="59"/>
      <c r="BU65" s="59"/>
      <c r="BV65" s="59"/>
      <c r="BW65" s="59"/>
      <c r="BX65" s="59"/>
      <c r="BY65" s="59"/>
      <c r="BZ65" s="59"/>
      <c r="CA65" s="59"/>
      <c r="CB65" s="59"/>
      <c r="CC65" s="59"/>
      <c r="CD65" s="59"/>
      <c r="CE65" s="59"/>
      <c r="CF65" s="59"/>
      <c r="CG65" s="59"/>
      <c r="CH65" s="59"/>
      <c r="CI65" s="59"/>
      <c r="CJ65" s="59"/>
      <c r="CK65" s="59"/>
      <c r="CL65" s="59"/>
      <c r="CM65" s="59"/>
      <c r="CN65" s="59"/>
      <c r="CO65" s="59"/>
      <c r="CP65" s="59"/>
      <c r="CQ65" s="59"/>
      <c r="CR65" s="59"/>
      <c r="CS65" s="59"/>
      <c r="CT65" s="59"/>
      <c r="CU65" s="59"/>
      <c r="CV65" s="59"/>
      <c r="CW65" s="59"/>
      <c r="CX65" s="59"/>
      <c r="CY65" s="59"/>
      <c r="CZ65" s="59"/>
      <c r="DA65" s="59"/>
      <c r="DB65" s="59"/>
      <c r="DC65" s="59"/>
      <c r="DD65" s="59"/>
      <c r="DE65" s="59"/>
      <c r="DF65" s="59"/>
      <c r="DG65" s="59"/>
      <c r="DH65" s="59"/>
      <c r="DI65" s="59"/>
      <c r="DJ65" s="59"/>
      <c r="DK65" s="59"/>
      <c r="DL65" s="59"/>
      <c r="DM65" s="59"/>
      <c r="DN65" s="59"/>
      <c r="DO65" s="59"/>
      <c r="DP65" s="59"/>
      <c r="DQ65" s="59"/>
      <c r="DR65" s="59"/>
      <c r="DS65" s="59"/>
      <c r="DT65" s="59"/>
      <c r="DU65" s="59"/>
      <c r="DV65" s="59"/>
      <c r="DW65" s="59"/>
      <c r="DX65" s="59"/>
      <c r="DY65" s="59"/>
      <c r="DZ65" s="59"/>
      <c r="EA65" s="59"/>
      <c r="EB65" s="59"/>
      <c r="EC65" s="59"/>
      <c r="ED65" s="59"/>
      <c r="EE65" s="59"/>
      <c r="EF65" s="59"/>
      <c r="EG65" s="59"/>
      <c r="EH65" s="59"/>
      <c r="EI65" s="59"/>
      <c r="EJ65" s="59"/>
      <c r="EK65" s="59"/>
    </row>
    <row r="66" spans="1:141" ht="12.75" customHeight="1" collapsed="1">
      <c r="A66" s="250" t="s">
        <v>334</v>
      </c>
      <c r="B66" s="250"/>
      <c r="C66" s="205" t="s">
        <v>24</v>
      </c>
      <c r="D66" s="204" t="s">
        <v>105</v>
      </c>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c r="CT66" s="59"/>
      <c r="CU66" s="59"/>
      <c r="CV66" s="59"/>
      <c r="CW66" s="59"/>
      <c r="CX66" s="59"/>
      <c r="CY66" s="59"/>
      <c r="CZ66" s="59"/>
      <c r="DA66" s="59"/>
      <c r="DB66" s="59"/>
      <c r="DC66" s="59"/>
      <c r="DD66" s="59"/>
      <c r="DE66" s="59"/>
      <c r="DF66" s="59"/>
      <c r="DG66" s="59"/>
      <c r="DH66" s="59"/>
      <c r="DI66" s="59"/>
      <c r="DJ66" s="59"/>
      <c r="DK66" s="59"/>
      <c r="DL66" s="59"/>
      <c r="DM66" s="59"/>
      <c r="DN66" s="59"/>
      <c r="DO66" s="59"/>
      <c r="DP66" s="59"/>
      <c r="DQ66" s="59"/>
      <c r="DR66" s="59"/>
      <c r="DS66" s="59"/>
      <c r="DT66" s="59"/>
      <c r="DU66" s="59"/>
      <c r="DV66" s="59"/>
      <c r="DW66" s="59"/>
      <c r="DX66" s="59"/>
      <c r="DY66" s="59"/>
      <c r="DZ66" s="59"/>
      <c r="EA66" s="59"/>
      <c r="EB66" s="59"/>
      <c r="EC66" s="59"/>
      <c r="ED66" s="59"/>
      <c r="EE66" s="59"/>
      <c r="EF66" s="59"/>
      <c r="EG66" s="59"/>
      <c r="EH66" s="59"/>
      <c r="EI66" s="59"/>
      <c r="EJ66" s="59"/>
      <c r="EK66" s="59"/>
    </row>
    <row r="67" spans="1:141" ht="12.75" customHeight="1" hidden="1" outlineLevel="1">
      <c r="A67" s="251"/>
      <c r="B67" s="251"/>
      <c r="C67" s="64"/>
      <c r="D67" s="64"/>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c r="BU67" s="59"/>
      <c r="BV67" s="59"/>
      <c r="BW67" s="59"/>
      <c r="BX67" s="59"/>
      <c r="BY67" s="59"/>
      <c r="BZ67" s="59"/>
      <c r="CA67" s="59"/>
      <c r="CB67" s="59"/>
      <c r="CC67" s="59"/>
      <c r="CD67" s="59"/>
      <c r="CE67" s="59"/>
      <c r="CF67" s="59"/>
      <c r="CG67" s="59"/>
      <c r="CH67" s="59"/>
      <c r="CI67" s="59"/>
      <c r="CJ67" s="59"/>
      <c r="CK67" s="59"/>
      <c r="CL67" s="59"/>
      <c r="CM67" s="59"/>
      <c r="CN67" s="59"/>
      <c r="CO67" s="59"/>
      <c r="CP67" s="59"/>
      <c r="CQ67" s="59"/>
      <c r="CR67" s="59"/>
      <c r="CS67" s="59"/>
      <c r="CT67" s="59"/>
      <c r="CU67" s="59"/>
      <c r="CV67" s="59"/>
      <c r="CW67" s="59"/>
      <c r="CX67" s="59"/>
      <c r="CY67" s="59"/>
      <c r="CZ67" s="59"/>
      <c r="DA67" s="59"/>
      <c r="DB67" s="59"/>
      <c r="DC67" s="59"/>
      <c r="DD67" s="59"/>
      <c r="DE67" s="59"/>
      <c r="DF67" s="59"/>
      <c r="DG67" s="59"/>
      <c r="DH67" s="59"/>
      <c r="DI67" s="59"/>
      <c r="DJ67" s="59"/>
      <c r="DK67" s="59"/>
      <c r="DL67" s="59"/>
      <c r="DM67" s="59"/>
      <c r="DN67" s="59"/>
      <c r="DO67" s="59"/>
      <c r="DP67" s="59"/>
      <c r="DQ67" s="59"/>
      <c r="DR67" s="59"/>
      <c r="DS67" s="59"/>
      <c r="DT67" s="59"/>
      <c r="DU67" s="59"/>
      <c r="DV67" s="59"/>
      <c r="DW67" s="59"/>
      <c r="DX67" s="59"/>
      <c r="DY67" s="59"/>
      <c r="DZ67" s="59"/>
      <c r="EA67" s="59"/>
      <c r="EB67" s="59"/>
      <c r="EC67" s="59"/>
      <c r="ED67" s="59"/>
      <c r="EE67" s="59"/>
      <c r="EF67" s="59"/>
      <c r="EG67" s="59"/>
      <c r="EH67" s="59"/>
      <c r="EI67" s="59"/>
      <c r="EJ67" s="59"/>
      <c r="EK67" s="59"/>
    </row>
    <row r="68" spans="1:141" ht="12.75" customHeight="1" hidden="1" outlineLevel="1">
      <c r="A68" s="251" t="s">
        <v>133</v>
      </c>
      <c r="B68" s="251"/>
      <c r="C68" s="67">
        <v>10419394</v>
      </c>
      <c r="D68" s="67">
        <v>6564272</v>
      </c>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59"/>
      <c r="BU68" s="59"/>
      <c r="BV68" s="59"/>
      <c r="BW68" s="59"/>
      <c r="BX68" s="59"/>
      <c r="BY68" s="59"/>
      <c r="BZ68" s="59"/>
      <c r="CA68" s="59"/>
      <c r="CB68" s="59"/>
      <c r="CC68" s="59"/>
      <c r="CD68" s="59"/>
      <c r="CE68" s="59"/>
      <c r="CF68" s="59"/>
      <c r="CG68" s="59"/>
      <c r="CH68" s="59"/>
      <c r="CI68" s="59"/>
      <c r="CJ68" s="59"/>
      <c r="CK68" s="59"/>
      <c r="CL68" s="59"/>
      <c r="CM68" s="59"/>
      <c r="CN68" s="59"/>
      <c r="CO68" s="59"/>
      <c r="CP68" s="59"/>
      <c r="CQ68" s="59"/>
      <c r="CR68" s="59"/>
      <c r="CS68" s="59"/>
      <c r="CT68" s="59"/>
      <c r="CU68" s="59"/>
      <c r="CV68" s="59"/>
      <c r="CW68" s="59"/>
      <c r="CX68" s="59"/>
      <c r="CY68" s="59"/>
      <c r="CZ68" s="59"/>
      <c r="DA68" s="59"/>
      <c r="DB68" s="59"/>
      <c r="DC68" s="59"/>
      <c r="DD68" s="59"/>
      <c r="DE68" s="59"/>
      <c r="DF68" s="59"/>
      <c r="DG68" s="59"/>
      <c r="DH68" s="59"/>
      <c r="DI68" s="59"/>
      <c r="DJ68" s="59"/>
      <c r="DK68" s="59"/>
      <c r="DL68" s="59"/>
      <c r="DM68" s="59"/>
      <c r="DN68" s="59"/>
      <c r="DO68" s="59"/>
      <c r="DP68" s="59"/>
      <c r="DQ68" s="59"/>
      <c r="DR68" s="59"/>
      <c r="DS68" s="59"/>
      <c r="DT68" s="59"/>
      <c r="DU68" s="59"/>
      <c r="DV68" s="59"/>
      <c r="DW68" s="59"/>
      <c r="DX68" s="59"/>
      <c r="DY68" s="59"/>
      <c r="DZ68" s="59"/>
      <c r="EA68" s="59"/>
      <c r="EB68" s="59"/>
      <c r="EC68" s="59"/>
      <c r="ED68" s="59"/>
      <c r="EE68" s="59"/>
      <c r="EF68" s="59"/>
      <c r="EG68" s="59"/>
      <c r="EH68" s="59"/>
      <c r="EI68" s="59"/>
      <c r="EJ68" s="59"/>
      <c r="EK68" s="59"/>
    </row>
    <row r="69" spans="1:141" ht="12.75" customHeight="1" hidden="1" outlineLevel="1">
      <c r="A69" s="65"/>
      <c r="B69" s="66" t="s">
        <v>112</v>
      </c>
      <c r="C69" s="67">
        <v>7424224</v>
      </c>
      <c r="D69" s="67">
        <v>4614922</v>
      </c>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c r="CT69" s="59"/>
      <c r="CU69" s="59"/>
      <c r="CV69" s="59"/>
      <c r="CW69" s="59"/>
      <c r="CX69" s="59"/>
      <c r="CY69" s="59"/>
      <c r="CZ69" s="59"/>
      <c r="DA69" s="59"/>
      <c r="DB69" s="59"/>
      <c r="DC69" s="59"/>
      <c r="DD69" s="59"/>
      <c r="DE69" s="59"/>
      <c r="DF69" s="59"/>
      <c r="DG69" s="59"/>
      <c r="DH69" s="59"/>
      <c r="DI69" s="59"/>
      <c r="DJ69" s="59"/>
      <c r="DK69" s="59"/>
      <c r="DL69" s="59"/>
      <c r="DM69" s="59"/>
      <c r="DN69" s="59"/>
      <c r="DO69" s="59"/>
      <c r="DP69" s="59"/>
      <c r="DQ69" s="59"/>
      <c r="DR69" s="59"/>
      <c r="DS69" s="59"/>
      <c r="DT69" s="59"/>
      <c r="DU69" s="59"/>
      <c r="DV69" s="59"/>
      <c r="DW69" s="59"/>
      <c r="DX69" s="59"/>
      <c r="DY69" s="59"/>
      <c r="DZ69" s="59"/>
      <c r="EA69" s="59"/>
      <c r="EB69" s="59"/>
      <c r="EC69" s="59"/>
      <c r="ED69" s="59"/>
      <c r="EE69" s="59"/>
      <c r="EF69" s="59"/>
      <c r="EG69" s="59"/>
      <c r="EH69" s="59"/>
      <c r="EI69" s="59"/>
      <c r="EJ69" s="59"/>
      <c r="EK69" s="59"/>
    </row>
    <row r="70" spans="1:141" ht="12.75" customHeight="1" hidden="1" outlineLevel="1">
      <c r="A70" s="65"/>
      <c r="B70" s="66" t="s">
        <v>134</v>
      </c>
      <c r="C70" s="64">
        <v>2995170</v>
      </c>
      <c r="D70" s="64">
        <v>1949350</v>
      </c>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c r="CT70" s="59"/>
      <c r="CU70" s="59"/>
      <c r="CV70" s="59"/>
      <c r="CW70" s="59"/>
      <c r="CX70" s="59"/>
      <c r="CY70" s="59"/>
      <c r="CZ70" s="59"/>
      <c r="DA70" s="59"/>
      <c r="DB70" s="59"/>
      <c r="DC70" s="59"/>
      <c r="DD70" s="59"/>
      <c r="DE70" s="59"/>
      <c r="DF70" s="59"/>
      <c r="DG70" s="59"/>
      <c r="DH70" s="59"/>
      <c r="DI70" s="59"/>
      <c r="DJ70" s="59"/>
      <c r="DK70" s="59"/>
      <c r="DL70" s="59"/>
      <c r="DM70" s="59"/>
      <c r="DN70" s="59"/>
      <c r="DO70" s="59"/>
      <c r="DP70" s="59"/>
      <c r="DQ70" s="59"/>
      <c r="DR70" s="59"/>
      <c r="DS70" s="59"/>
      <c r="DT70" s="59"/>
      <c r="DU70" s="59"/>
      <c r="DV70" s="59"/>
      <c r="DW70" s="59"/>
      <c r="DX70" s="59"/>
      <c r="DY70" s="59"/>
      <c r="DZ70" s="59"/>
      <c r="EA70" s="59"/>
      <c r="EB70" s="59"/>
      <c r="EC70" s="59"/>
      <c r="ED70" s="59"/>
      <c r="EE70" s="59"/>
      <c r="EF70" s="59"/>
      <c r="EG70" s="59"/>
      <c r="EH70" s="59"/>
      <c r="EI70" s="59"/>
      <c r="EJ70" s="59"/>
      <c r="EK70" s="59"/>
    </row>
    <row r="71" spans="1:141" ht="12.75" customHeight="1" hidden="1" outlineLevel="1">
      <c r="A71" s="251" t="s">
        <v>135</v>
      </c>
      <c r="B71" s="251"/>
      <c r="C71" s="67">
        <v>36229965</v>
      </c>
      <c r="D71" s="67">
        <v>22889980</v>
      </c>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59"/>
      <c r="CY71" s="59"/>
      <c r="CZ71" s="59"/>
      <c r="DA71" s="59"/>
      <c r="DB71" s="59"/>
      <c r="DC71" s="59"/>
      <c r="DD71" s="59"/>
      <c r="DE71" s="59"/>
      <c r="DF71" s="59"/>
      <c r="DG71" s="59"/>
      <c r="DH71" s="59"/>
      <c r="DI71" s="59"/>
      <c r="DJ71" s="59"/>
      <c r="DK71" s="59"/>
      <c r="DL71" s="59"/>
      <c r="DM71" s="59"/>
      <c r="DN71" s="59"/>
      <c r="DO71" s="59"/>
      <c r="DP71" s="59"/>
      <c r="DQ71" s="59"/>
      <c r="DR71" s="59"/>
      <c r="DS71" s="59"/>
      <c r="DT71" s="59"/>
      <c r="DU71" s="59"/>
      <c r="DV71" s="59"/>
      <c r="DW71" s="59"/>
      <c r="DX71" s="59"/>
      <c r="DY71" s="59"/>
      <c r="DZ71" s="59"/>
      <c r="EA71" s="59"/>
      <c r="EB71" s="59"/>
      <c r="EC71" s="59"/>
      <c r="ED71" s="59"/>
      <c r="EE71" s="59"/>
      <c r="EF71" s="59"/>
      <c r="EG71" s="59"/>
      <c r="EH71" s="59"/>
      <c r="EI71" s="59"/>
      <c r="EJ71" s="59"/>
      <c r="EK71" s="59"/>
    </row>
    <row r="72" spans="1:141" ht="12.75" customHeight="1" hidden="1" outlineLevel="1">
      <c r="A72" s="65"/>
      <c r="B72" s="68" t="s">
        <v>10</v>
      </c>
      <c r="C72" s="64">
        <v>5314744</v>
      </c>
      <c r="D72" s="64">
        <v>4630330</v>
      </c>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59"/>
      <c r="BU72" s="59"/>
      <c r="BV72" s="59"/>
      <c r="BW72" s="59"/>
      <c r="BX72" s="59"/>
      <c r="BY72" s="59"/>
      <c r="BZ72" s="59"/>
      <c r="CA72" s="59"/>
      <c r="CB72" s="59"/>
      <c r="CC72" s="59"/>
      <c r="CD72" s="59"/>
      <c r="CE72" s="59"/>
      <c r="CF72" s="59"/>
      <c r="CG72" s="59"/>
      <c r="CH72" s="59"/>
      <c r="CI72" s="59"/>
      <c r="CJ72" s="59"/>
      <c r="CK72" s="59"/>
      <c r="CL72" s="59"/>
      <c r="CM72" s="59"/>
      <c r="CN72" s="59"/>
      <c r="CO72" s="59"/>
      <c r="CP72" s="59"/>
      <c r="CQ72" s="59"/>
      <c r="CR72" s="59"/>
      <c r="CS72" s="59"/>
      <c r="CT72" s="59"/>
      <c r="CU72" s="59"/>
      <c r="CV72" s="59"/>
      <c r="CW72" s="59"/>
      <c r="CX72" s="59"/>
      <c r="CY72" s="59"/>
      <c r="CZ72" s="59"/>
      <c r="DA72" s="59"/>
      <c r="DB72" s="59"/>
      <c r="DC72" s="59"/>
      <c r="DD72" s="59"/>
      <c r="DE72" s="59"/>
      <c r="DF72" s="59"/>
      <c r="DG72" s="59"/>
      <c r="DH72" s="59"/>
      <c r="DI72" s="59"/>
      <c r="DJ72" s="59"/>
      <c r="DK72" s="59"/>
      <c r="DL72" s="59"/>
      <c r="DM72" s="59"/>
      <c r="DN72" s="59"/>
      <c r="DO72" s="59"/>
      <c r="DP72" s="59"/>
      <c r="DQ72" s="59"/>
      <c r="DR72" s="59"/>
      <c r="DS72" s="59"/>
      <c r="DT72" s="59"/>
      <c r="DU72" s="59"/>
      <c r="DV72" s="59"/>
      <c r="DW72" s="59"/>
      <c r="DX72" s="59"/>
      <c r="DY72" s="59"/>
      <c r="DZ72" s="59"/>
      <c r="EA72" s="59"/>
      <c r="EB72" s="59"/>
      <c r="EC72" s="59"/>
      <c r="ED72" s="59"/>
      <c r="EE72" s="59"/>
      <c r="EF72" s="59"/>
      <c r="EG72" s="59"/>
      <c r="EH72" s="59"/>
      <c r="EI72" s="59"/>
      <c r="EJ72" s="59"/>
      <c r="EK72" s="59"/>
    </row>
    <row r="73" spans="1:141" ht="12.75" customHeight="1" hidden="1" outlineLevel="1">
      <c r="A73" s="65"/>
      <c r="B73" s="68" t="s">
        <v>136</v>
      </c>
      <c r="C73" s="67">
        <v>30915221</v>
      </c>
      <c r="D73" s="67">
        <v>18259650</v>
      </c>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c r="BM73" s="59"/>
      <c r="BN73" s="59"/>
      <c r="BO73" s="59"/>
      <c r="BP73" s="59"/>
      <c r="BQ73" s="59"/>
      <c r="BR73" s="59"/>
      <c r="BS73" s="59"/>
      <c r="BT73" s="59"/>
      <c r="BU73" s="59"/>
      <c r="BV73" s="59"/>
      <c r="BW73" s="59"/>
      <c r="BX73" s="59"/>
      <c r="BY73" s="59"/>
      <c r="BZ73" s="59"/>
      <c r="CA73" s="59"/>
      <c r="CB73" s="59"/>
      <c r="CC73" s="59"/>
      <c r="CD73" s="59"/>
      <c r="CE73" s="59"/>
      <c r="CF73" s="59"/>
      <c r="CG73" s="59"/>
      <c r="CH73" s="59"/>
      <c r="CI73" s="59"/>
      <c r="CJ73" s="59"/>
      <c r="CK73" s="59"/>
      <c r="CL73" s="59"/>
      <c r="CM73" s="59"/>
      <c r="CN73" s="59"/>
      <c r="CO73" s="59"/>
      <c r="CP73" s="59"/>
      <c r="CQ73" s="59"/>
      <c r="CR73" s="59"/>
      <c r="CS73" s="59"/>
      <c r="CT73" s="59"/>
      <c r="CU73" s="59"/>
      <c r="CV73" s="59"/>
      <c r="CW73" s="59"/>
      <c r="CX73" s="59"/>
      <c r="CY73" s="59"/>
      <c r="CZ73" s="59"/>
      <c r="DA73" s="59"/>
      <c r="DB73" s="59"/>
      <c r="DC73" s="59"/>
      <c r="DD73" s="59"/>
      <c r="DE73" s="59"/>
      <c r="DF73" s="59"/>
      <c r="DG73" s="59"/>
      <c r="DH73" s="59"/>
      <c r="DI73" s="59"/>
      <c r="DJ73" s="59"/>
      <c r="DK73" s="59"/>
      <c r="DL73" s="59"/>
      <c r="DM73" s="59"/>
      <c r="DN73" s="59"/>
      <c r="DO73" s="59"/>
      <c r="DP73" s="59"/>
      <c r="DQ73" s="59"/>
      <c r="DR73" s="59"/>
      <c r="DS73" s="59"/>
      <c r="DT73" s="59"/>
      <c r="DU73" s="59"/>
      <c r="DV73" s="59"/>
      <c r="DW73" s="59"/>
      <c r="DX73" s="59"/>
      <c r="DY73" s="59"/>
      <c r="DZ73" s="59"/>
      <c r="EA73" s="59"/>
      <c r="EB73" s="59"/>
      <c r="EC73" s="59"/>
      <c r="ED73" s="59"/>
      <c r="EE73" s="59"/>
      <c r="EF73" s="59"/>
      <c r="EG73" s="59"/>
      <c r="EH73" s="59"/>
      <c r="EI73" s="59"/>
      <c r="EJ73" s="59"/>
      <c r="EK73" s="59"/>
    </row>
    <row r="74" spans="1:141" ht="12.75" customHeight="1" hidden="1" outlineLevel="1">
      <c r="A74" s="65"/>
      <c r="B74" s="66" t="s">
        <v>112</v>
      </c>
      <c r="C74" s="67">
        <v>23910853</v>
      </c>
      <c r="D74" s="67">
        <v>14493908</v>
      </c>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c r="BO74" s="59"/>
      <c r="BP74" s="59"/>
      <c r="BQ74" s="59"/>
      <c r="BR74" s="59"/>
      <c r="BS74" s="59"/>
      <c r="BT74" s="59"/>
      <c r="BU74" s="59"/>
      <c r="BV74" s="59"/>
      <c r="BW74" s="59"/>
      <c r="BX74" s="59"/>
      <c r="BY74" s="59"/>
      <c r="BZ74" s="59"/>
      <c r="CA74" s="59"/>
      <c r="CB74" s="59"/>
      <c r="CC74" s="59"/>
      <c r="CD74" s="59"/>
      <c r="CE74" s="59"/>
      <c r="CF74" s="59"/>
      <c r="CG74" s="59"/>
      <c r="CH74" s="59"/>
      <c r="CI74" s="59"/>
      <c r="CJ74" s="59"/>
      <c r="CK74" s="59"/>
      <c r="CL74" s="59"/>
      <c r="CM74" s="59"/>
      <c r="CN74" s="59"/>
      <c r="CO74" s="59"/>
      <c r="CP74" s="59"/>
      <c r="CQ74" s="59"/>
      <c r="CR74" s="59"/>
      <c r="CS74" s="59"/>
      <c r="CT74" s="59"/>
      <c r="CU74" s="59"/>
      <c r="CV74" s="59"/>
      <c r="CW74" s="59"/>
      <c r="CX74" s="59"/>
      <c r="CY74" s="59"/>
      <c r="CZ74" s="59"/>
      <c r="DA74" s="59"/>
      <c r="DB74" s="59"/>
      <c r="DC74" s="59"/>
      <c r="DD74" s="59"/>
      <c r="DE74" s="59"/>
      <c r="DF74" s="59"/>
      <c r="DG74" s="59"/>
      <c r="DH74" s="59"/>
      <c r="DI74" s="59"/>
      <c r="DJ74" s="59"/>
      <c r="DK74" s="59"/>
      <c r="DL74" s="59"/>
      <c r="DM74" s="59"/>
      <c r="DN74" s="59"/>
      <c r="DO74" s="59"/>
      <c r="DP74" s="59"/>
      <c r="DQ74" s="59"/>
      <c r="DR74" s="59"/>
      <c r="DS74" s="59"/>
      <c r="DT74" s="59"/>
      <c r="DU74" s="59"/>
      <c r="DV74" s="59"/>
      <c r="DW74" s="59"/>
      <c r="DX74" s="59"/>
      <c r="DY74" s="59"/>
      <c r="DZ74" s="59"/>
      <c r="EA74" s="59"/>
      <c r="EB74" s="59"/>
      <c r="EC74" s="59"/>
      <c r="ED74" s="59"/>
      <c r="EE74" s="59"/>
      <c r="EF74" s="59"/>
      <c r="EG74" s="59"/>
      <c r="EH74" s="59"/>
      <c r="EI74" s="59"/>
      <c r="EJ74" s="59"/>
      <c r="EK74" s="59"/>
    </row>
    <row r="75" spans="1:141" ht="12.75" customHeight="1" hidden="1" outlineLevel="1">
      <c r="A75" s="65"/>
      <c r="B75" s="66" t="s">
        <v>134</v>
      </c>
      <c r="C75" s="67">
        <v>7004368</v>
      </c>
      <c r="D75" s="67">
        <v>3765742</v>
      </c>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c r="DR75" s="59"/>
      <c r="DS75" s="59"/>
      <c r="DT75" s="59"/>
      <c r="DU75" s="59"/>
      <c r="DV75" s="59"/>
      <c r="DW75" s="59"/>
      <c r="DX75" s="59"/>
      <c r="DY75" s="59"/>
      <c r="DZ75" s="59"/>
      <c r="EA75" s="59"/>
      <c r="EB75" s="59"/>
      <c r="EC75" s="59"/>
      <c r="ED75" s="59"/>
      <c r="EE75" s="59"/>
      <c r="EF75" s="59"/>
      <c r="EG75" s="59"/>
      <c r="EH75" s="59"/>
      <c r="EI75" s="59"/>
      <c r="EJ75" s="59"/>
      <c r="EK75" s="59"/>
    </row>
    <row r="76" spans="1:141" ht="12.75" customHeight="1" hidden="1" outlineLevel="1">
      <c r="A76" s="251" t="s">
        <v>137</v>
      </c>
      <c r="B76" s="251"/>
      <c r="C76" s="71">
        <v>1985174</v>
      </c>
      <c r="D76" s="71">
        <v>1985174</v>
      </c>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c r="DL76" s="59"/>
      <c r="DM76" s="59"/>
      <c r="DN76" s="59"/>
      <c r="DO76" s="59"/>
      <c r="DP76" s="59"/>
      <c r="DQ76" s="59"/>
      <c r="DR76" s="59"/>
      <c r="DS76" s="59"/>
      <c r="DT76" s="59"/>
      <c r="DU76" s="59"/>
      <c r="DV76" s="59"/>
      <c r="DW76" s="59"/>
      <c r="DX76" s="59"/>
      <c r="DY76" s="59"/>
      <c r="DZ76" s="59"/>
      <c r="EA76" s="59"/>
      <c r="EB76" s="59"/>
      <c r="EC76" s="59"/>
      <c r="ED76" s="59"/>
      <c r="EE76" s="59"/>
      <c r="EF76" s="59"/>
      <c r="EG76" s="59"/>
      <c r="EH76" s="59"/>
      <c r="EI76" s="59"/>
      <c r="EJ76" s="59"/>
      <c r="EK76" s="59"/>
    </row>
    <row r="77" spans="1:141" ht="12.75" customHeight="1" hidden="1" outlineLevel="1">
      <c r="A77" s="69"/>
      <c r="B77" s="70" t="s">
        <v>138</v>
      </c>
      <c r="C77" s="67">
        <v>892016</v>
      </c>
      <c r="D77" s="67">
        <v>892016</v>
      </c>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c r="BW77" s="59"/>
      <c r="BX77" s="59"/>
      <c r="BY77" s="59"/>
      <c r="BZ77" s="59"/>
      <c r="CA77" s="59"/>
      <c r="CB77" s="59"/>
      <c r="CC77" s="59"/>
      <c r="CD77" s="59"/>
      <c r="CE77" s="59"/>
      <c r="CF77" s="59"/>
      <c r="CG77" s="59"/>
      <c r="CH77" s="59"/>
      <c r="CI77" s="59"/>
      <c r="CJ77" s="59"/>
      <c r="CK77" s="59"/>
      <c r="CL77" s="59"/>
      <c r="CM77" s="59"/>
      <c r="CN77" s="59"/>
      <c r="CO77" s="59"/>
      <c r="CP77" s="59"/>
      <c r="CQ77" s="59"/>
      <c r="CR77" s="59"/>
      <c r="CS77" s="59"/>
      <c r="CT77" s="59"/>
      <c r="CU77" s="59"/>
      <c r="CV77" s="59"/>
      <c r="CW77" s="59"/>
      <c r="CX77" s="59"/>
      <c r="CY77" s="59"/>
      <c r="CZ77" s="59"/>
      <c r="DA77" s="59"/>
      <c r="DB77" s="59"/>
      <c r="DC77" s="59"/>
      <c r="DD77" s="59"/>
      <c r="DE77" s="59"/>
      <c r="DF77" s="59"/>
      <c r="DG77" s="59"/>
      <c r="DH77" s="59"/>
      <c r="DI77" s="59"/>
      <c r="DJ77" s="59"/>
      <c r="DK77" s="59"/>
      <c r="DL77" s="59"/>
      <c r="DM77" s="59"/>
      <c r="DN77" s="59"/>
      <c r="DO77" s="59"/>
      <c r="DP77" s="59"/>
      <c r="DQ77" s="59"/>
      <c r="DR77" s="59"/>
      <c r="DS77" s="59"/>
      <c r="DT77" s="59"/>
      <c r="DU77" s="59"/>
      <c r="DV77" s="59"/>
      <c r="DW77" s="59"/>
      <c r="DX77" s="59"/>
      <c r="DY77" s="59"/>
      <c r="DZ77" s="59"/>
      <c r="EA77" s="59"/>
      <c r="EB77" s="59"/>
      <c r="EC77" s="59"/>
      <c r="ED77" s="59"/>
      <c r="EE77" s="59"/>
      <c r="EF77" s="59"/>
      <c r="EG77" s="59"/>
      <c r="EH77" s="59"/>
      <c r="EI77" s="59"/>
      <c r="EJ77" s="59"/>
      <c r="EK77" s="59"/>
    </row>
    <row r="78" spans="1:141" ht="12.75" customHeight="1" hidden="1" outlineLevel="1">
      <c r="A78" s="251" t="s">
        <v>139</v>
      </c>
      <c r="B78" s="251"/>
      <c r="C78" s="67">
        <v>1205246</v>
      </c>
      <c r="D78" s="67">
        <v>698708</v>
      </c>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c r="CR78" s="59"/>
      <c r="CS78" s="59"/>
      <c r="CT78" s="59"/>
      <c r="CU78" s="59"/>
      <c r="CV78" s="59"/>
      <c r="CW78" s="59"/>
      <c r="CX78" s="59"/>
      <c r="CY78" s="59"/>
      <c r="CZ78" s="59"/>
      <c r="DA78" s="59"/>
      <c r="DB78" s="59"/>
      <c r="DC78" s="59"/>
      <c r="DD78" s="59"/>
      <c r="DE78" s="59"/>
      <c r="DF78" s="59"/>
      <c r="DG78" s="59"/>
      <c r="DH78" s="59"/>
      <c r="DI78" s="59"/>
      <c r="DJ78" s="59"/>
      <c r="DK78" s="59"/>
      <c r="DL78" s="59"/>
      <c r="DM78" s="59"/>
      <c r="DN78" s="59"/>
      <c r="DO78" s="59"/>
      <c r="DP78" s="59"/>
      <c r="DQ78" s="59"/>
      <c r="DR78" s="59"/>
      <c r="DS78" s="59"/>
      <c r="DT78" s="59"/>
      <c r="DU78" s="59"/>
      <c r="DV78" s="59"/>
      <c r="DW78" s="59"/>
      <c r="DX78" s="59"/>
      <c r="DY78" s="59"/>
      <c r="DZ78" s="59"/>
      <c r="EA78" s="59"/>
      <c r="EB78" s="59"/>
      <c r="EC78" s="59"/>
      <c r="ED78" s="59"/>
      <c r="EE78" s="59"/>
      <c r="EF78" s="59"/>
      <c r="EG78" s="59"/>
      <c r="EH78" s="59"/>
      <c r="EI78" s="59"/>
      <c r="EJ78" s="59"/>
      <c r="EK78" s="59"/>
    </row>
    <row r="79" spans="1:141" ht="12.75" customHeight="1" hidden="1" outlineLevel="1">
      <c r="A79" s="251" t="s">
        <v>130</v>
      </c>
      <c r="B79" s="251"/>
      <c r="C79" s="64">
        <v>102348</v>
      </c>
      <c r="D79" s="64">
        <v>89345</v>
      </c>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59"/>
      <c r="DM79" s="59"/>
      <c r="DN79" s="59"/>
      <c r="DO79" s="59"/>
      <c r="DP79" s="59"/>
      <c r="DQ79" s="59"/>
      <c r="DR79" s="59"/>
      <c r="DS79" s="59"/>
      <c r="DT79" s="59"/>
      <c r="DU79" s="59"/>
      <c r="DV79" s="59"/>
      <c r="DW79" s="59"/>
      <c r="DX79" s="59"/>
      <c r="DY79" s="59"/>
      <c r="DZ79" s="59"/>
      <c r="EA79" s="59"/>
      <c r="EB79" s="59"/>
      <c r="EC79" s="59"/>
      <c r="ED79" s="59"/>
      <c r="EE79" s="59"/>
      <c r="EF79" s="59"/>
      <c r="EG79" s="59"/>
      <c r="EH79" s="59"/>
      <c r="EI79" s="59"/>
      <c r="EJ79" s="59"/>
      <c r="EK79" s="59"/>
    </row>
    <row r="80" spans="1:141" ht="12.75" customHeight="1" hidden="1" outlineLevel="1">
      <c r="A80" s="251" t="s">
        <v>140</v>
      </c>
      <c r="B80" s="251"/>
      <c r="C80" s="46">
        <v>130649</v>
      </c>
      <c r="D80" s="46">
        <v>130526</v>
      </c>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c r="BY80" s="59"/>
      <c r="BZ80" s="59"/>
      <c r="CA80" s="59"/>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c r="CZ80" s="59"/>
      <c r="DA80" s="59"/>
      <c r="DB80" s="59"/>
      <c r="DC80" s="59"/>
      <c r="DD80" s="59"/>
      <c r="DE80" s="59"/>
      <c r="DF80" s="59"/>
      <c r="DG80" s="59"/>
      <c r="DH80" s="59"/>
      <c r="DI80" s="59"/>
      <c r="DJ80" s="59"/>
      <c r="DK80" s="59"/>
      <c r="DL80" s="59"/>
      <c r="DM80" s="59"/>
      <c r="DN80" s="59"/>
      <c r="DO80" s="59"/>
      <c r="DP80" s="59"/>
      <c r="DQ80" s="59"/>
      <c r="DR80" s="59"/>
      <c r="DS80" s="59"/>
      <c r="DT80" s="59"/>
      <c r="DU80" s="59"/>
      <c r="DV80" s="59"/>
      <c r="DW80" s="59"/>
      <c r="DX80" s="59"/>
      <c r="DY80" s="59"/>
      <c r="DZ80" s="59"/>
      <c r="EA80" s="59"/>
      <c r="EB80" s="59"/>
      <c r="EC80" s="59"/>
      <c r="ED80" s="59"/>
      <c r="EE80" s="59"/>
      <c r="EF80" s="59"/>
      <c r="EG80" s="59"/>
      <c r="EH80" s="59"/>
      <c r="EI80" s="59"/>
      <c r="EJ80" s="59"/>
      <c r="EK80" s="59"/>
    </row>
    <row r="81" spans="1:141" ht="12.75" customHeight="1" hidden="1" outlineLevel="1">
      <c r="A81" s="65"/>
      <c r="B81" s="68" t="s">
        <v>141</v>
      </c>
      <c r="C81" s="46" t="s">
        <v>335</v>
      </c>
      <c r="D81" s="46" t="s">
        <v>336</v>
      </c>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c r="BY81" s="59"/>
      <c r="BZ81" s="59"/>
      <c r="CA81" s="59"/>
      <c r="CB81" s="59"/>
      <c r="CC81" s="59"/>
      <c r="CD81" s="59"/>
      <c r="CE81" s="59"/>
      <c r="CF81" s="59"/>
      <c r="CG81" s="59"/>
      <c r="CH81" s="59"/>
      <c r="CI81" s="59"/>
      <c r="CJ81" s="59"/>
      <c r="CK81" s="59"/>
      <c r="CL81" s="59"/>
      <c r="CM81" s="59"/>
      <c r="CN81" s="59"/>
      <c r="CO81" s="59"/>
      <c r="CP81" s="59"/>
      <c r="CQ81" s="59"/>
      <c r="CR81" s="59"/>
      <c r="CS81" s="59"/>
      <c r="CT81" s="59"/>
      <c r="CU81" s="59"/>
      <c r="CV81" s="59"/>
      <c r="CW81" s="59"/>
      <c r="CX81" s="59"/>
      <c r="CY81" s="59"/>
      <c r="CZ81" s="59"/>
      <c r="DA81" s="59"/>
      <c r="DB81" s="59"/>
      <c r="DC81" s="59"/>
      <c r="DD81" s="59"/>
      <c r="DE81" s="59"/>
      <c r="DF81" s="59"/>
      <c r="DG81" s="59"/>
      <c r="DH81" s="59"/>
      <c r="DI81" s="59"/>
      <c r="DJ81" s="59"/>
      <c r="DK81" s="59"/>
      <c r="DL81" s="59"/>
      <c r="DM81" s="59"/>
      <c r="DN81" s="59"/>
      <c r="DO81" s="59"/>
      <c r="DP81" s="59"/>
      <c r="DQ81" s="59"/>
      <c r="DR81" s="59"/>
      <c r="DS81" s="59"/>
      <c r="DT81" s="59"/>
      <c r="DU81" s="59"/>
      <c r="DV81" s="59"/>
      <c r="DW81" s="59"/>
      <c r="DX81" s="59"/>
      <c r="DY81" s="59"/>
      <c r="DZ81" s="59"/>
      <c r="EA81" s="59"/>
      <c r="EB81" s="59"/>
      <c r="EC81" s="59"/>
      <c r="ED81" s="59"/>
      <c r="EE81" s="59"/>
      <c r="EF81" s="59"/>
      <c r="EG81" s="59"/>
      <c r="EH81" s="59"/>
      <c r="EI81" s="59"/>
      <c r="EJ81" s="59"/>
      <c r="EK81" s="59"/>
    </row>
    <row r="82" spans="1:141" ht="12.75" customHeight="1" hidden="1" outlineLevel="1">
      <c r="A82" s="65"/>
      <c r="B82" s="68" t="s">
        <v>142</v>
      </c>
      <c r="C82" s="67">
        <v>92458</v>
      </c>
      <c r="D82" s="67">
        <v>92458</v>
      </c>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c r="BU82" s="59"/>
      <c r="BV82" s="59"/>
      <c r="BW82" s="59"/>
      <c r="BX82" s="59"/>
      <c r="BY82" s="59"/>
      <c r="BZ82" s="59"/>
      <c r="CA82" s="59"/>
      <c r="CB82" s="59"/>
      <c r="CC82" s="59"/>
      <c r="CD82" s="59"/>
      <c r="CE82" s="59"/>
      <c r="CF82" s="59"/>
      <c r="CG82" s="59"/>
      <c r="CH82" s="59"/>
      <c r="CI82" s="59"/>
      <c r="CJ82" s="59"/>
      <c r="CK82" s="59"/>
      <c r="CL82" s="59"/>
      <c r="CM82" s="59"/>
      <c r="CN82" s="59"/>
      <c r="CO82" s="59"/>
      <c r="CP82" s="59"/>
      <c r="CQ82" s="59"/>
      <c r="CR82" s="59"/>
      <c r="CS82" s="59"/>
      <c r="CT82" s="59"/>
      <c r="CU82" s="59"/>
      <c r="CV82" s="59"/>
      <c r="CW82" s="59"/>
      <c r="CX82" s="59"/>
      <c r="CY82" s="59"/>
      <c r="CZ82" s="59"/>
      <c r="DA82" s="59"/>
      <c r="DB82" s="59"/>
      <c r="DC82" s="59"/>
      <c r="DD82" s="59"/>
      <c r="DE82" s="59"/>
      <c r="DF82" s="59"/>
      <c r="DG82" s="59"/>
      <c r="DH82" s="59"/>
      <c r="DI82" s="59"/>
      <c r="DJ82" s="59"/>
      <c r="DK82" s="59"/>
      <c r="DL82" s="59"/>
      <c r="DM82" s="59"/>
      <c r="DN82" s="59"/>
      <c r="DO82" s="59"/>
      <c r="DP82" s="59"/>
      <c r="DQ82" s="59"/>
      <c r="DR82" s="59"/>
      <c r="DS82" s="59"/>
      <c r="DT82" s="59"/>
      <c r="DU82" s="59"/>
      <c r="DV82" s="59"/>
      <c r="DW82" s="59"/>
      <c r="DX82" s="59"/>
      <c r="DY82" s="59"/>
      <c r="DZ82" s="59"/>
      <c r="EA82" s="59"/>
      <c r="EB82" s="59"/>
      <c r="EC82" s="59"/>
      <c r="ED82" s="59"/>
      <c r="EE82" s="59"/>
      <c r="EF82" s="59"/>
      <c r="EG82" s="59"/>
      <c r="EH82" s="59"/>
      <c r="EI82" s="59"/>
      <c r="EJ82" s="59"/>
      <c r="EK82" s="59"/>
    </row>
    <row r="83" spans="1:141" ht="12.75" customHeight="1" hidden="1" outlineLevel="1">
      <c r="A83" s="65"/>
      <c r="B83" s="68" t="s">
        <v>143</v>
      </c>
      <c r="C83" s="67">
        <v>38191</v>
      </c>
      <c r="D83" s="67">
        <v>38068</v>
      </c>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c r="BU83" s="59"/>
      <c r="BV83" s="59"/>
      <c r="BW83" s="59"/>
      <c r="BX83" s="59"/>
      <c r="BY83" s="59"/>
      <c r="BZ83" s="59"/>
      <c r="CA83" s="59"/>
      <c r="CB83" s="59"/>
      <c r="CC83" s="59"/>
      <c r="CD83" s="59"/>
      <c r="CE83" s="59"/>
      <c r="CF83" s="59"/>
      <c r="CG83" s="59"/>
      <c r="CH83" s="59"/>
      <c r="CI83" s="59"/>
      <c r="CJ83" s="59"/>
      <c r="CK83" s="59"/>
      <c r="CL83" s="59"/>
      <c r="CM83" s="59"/>
      <c r="CN83" s="59"/>
      <c r="CO83" s="59"/>
      <c r="CP83" s="59"/>
      <c r="CQ83" s="59"/>
      <c r="CR83" s="59"/>
      <c r="CS83" s="59"/>
      <c r="CT83" s="59"/>
      <c r="CU83" s="59"/>
      <c r="CV83" s="59"/>
      <c r="CW83" s="59"/>
      <c r="CX83" s="59"/>
      <c r="CY83" s="59"/>
      <c r="CZ83" s="59"/>
      <c r="DA83" s="59"/>
      <c r="DB83" s="59"/>
      <c r="DC83" s="59"/>
      <c r="DD83" s="59"/>
      <c r="DE83" s="59"/>
      <c r="DF83" s="59"/>
      <c r="DG83" s="59"/>
      <c r="DH83" s="59"/>
      <c r="DI83" s="59"/>
      <c r="DJ83" s="59"/>
      <c r="DK83" s="59"/>
      <c r="DL83" s="59"/>
      <c r="DM83" s="59"/>
      <c r="DN83" s="59"/>
      <c r="DO83" s="59"/>
      <c r="DP83" s="59"/>
      <c r="DQ83" s="59"/>
      <c r="DR83" s="59"/>
      <c r="DS83" s="59"/>
      <c r="DT83" s="59"/>
      <c r="DU83" s="59"/>
      <c r="DV83" s="59"/>
      <c r="DW83" s="59"/>
      <c r="DX83" s="59"/>
      <c r="DY83" s="59"/>
      <c r="DZ83" s="59"/>
      <c r="EA83" s="59"/>
      <c r="EB83" s="59"/>
      <c r="EC83" s="59"/>
      <c r="ED83" s="59"/>
      <c r="EE83" s="59"/>
      <c r="EF83" s="59"/>
      <c r="EG83" s="59"/>
      <c r="EH83" s="59"/>
      <c r="EI83" s="59"/>
      <c r="EJ83" s="59"/>
      <c r="EK83" s="59"/>
    </row>
    <row r="84" spans="1:141" ht="12.75" customHeight="1" hidden="1" outlineLevel="1">
      <c r="A84" s="251" t="s">
        <v>144</v>
      </c>
      <c r="B84" s="251"/>
      <c r="C84" s="67">
        <v>1058676</v>
      </c>
      <c r="D84" s="67">
        <v>1058676</v>
      </c>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c r="BO84" s="59"/>
      <c r="BP84" s="59"/>
      <c r="BQ84" s="59"/>
      <c r="BR84" s="59"/>
      <c r="BS84" s="59"/>
      <c r="BT84" s="59"/>
      <c r="BU84" s="59"/>
      <c r="BV84" s="59"/>
      <c r="BW84" s="59"/>
      <c r="BX84" s="59"/>
      <c r="BY84" s="59"/>
      <c r="BZ84" s="59"/>
      <c r="CA84" s="59"/>
      <c r="CB84" s="59"/>
      <c r="CC84" s="59"/>
      <c r="CD84" s="59"/>
      <c r="CE84" s="59"/>
      <c r="CF84" s="59"/>
      <c r="CG84" s="59"/>
      <c r="CH84" s="59"/>
      <c r="CI84" s="59"/>
      <c r="CJ84" s="59"/>
      <c r="CK84" s="59"/>
      <c r="CL84" s="59"/>
      <c r="CM84" s="59"/>
      <c r="CN84" s="59"/>
      <c r="CO84" s="59"/>
      <c r="CP84" s="59"/>
      <c r="CQ84" s="59"/>
      <c r="CR84" s="59"/>
      <c r="CS84" s="59"/>
      <c r="CT84" s="59"/>
      <c r="CU84" s="59"/>
      <c r="CV84" s="59"/>
      <c r="CW84" s="59"/>
      <c r="CX84" s="59"/>
      <c r="CY84" s="59"/>
      <c r="CZ84" s="59"/>
      <c r="DA84" s="59"/>
      <c r="DB84" s="59"/>
      <c r="DC84" s="59"/>
      <c r="DD84" s="59"/>
      <c r="DE84" s="59"/>
      <c r="DF84" s="59"/>
      <c r="DG84" s="59"/>
      <c r="DH84" s="59"/>
      <c r="DI84" s="59"/>
      <c r="DJ84" s="59"/>
      <c r="DK84" s="59"/>
      <c r="DL84" s="59"/>
      <c r="DM84" s="59"/>
      <c r="DN84" s="59"/>
      <c r="DO84" s="59"/>
      <c r="DP84" s="59"/>
      <c r="DQ84" s="59"/>
      <c r="DR84" s="59"/>
      <c r="DS84" s="59"/>
      <c r="DT84" s="59"/>
      <c r="DU84" s="59"/>
      <c r="DV84" s="59"/>
      <c r="DW84" s="59"/>
      <c r="DX84" s="59"/>
      <c r="DY84" s="59"/>
      <c r="DZ84" s="59"/>
      <c r="EA84" s="59"/>
      <c r="EB84" s="59"/>
      <c r="EC84" s="59"/>
      <c r="ED84" s="59"/>
      <c r="EE84" s="59"/>
      <c r="EF84" s="59"/>
      <c r="EG84" s="59"/>
      <c r="EH84" s="59"/>
      <c r="EI84" s="59"/>
      <c r="EJ84" s="59"/>
      <c r="EK84" s="59"/>
    </row>
    <row r="85" spans="1:141" ht="12.75" customHeight="1" hidden="1" outlineLevel="1">
      <c r="A85" s="251" t="s">
        <v>145</v>
      </c>
      <c r="B85" s="251"/>
      <c r="C85" s="67">
        <v>831849</v>
      </c>
      <c r="D85" s="67">
        <v>831849</v>
      </c>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59"/>
      <c r="CW85" s="59"/>
      <c r="CX85" s="59"/>
      <c r="CY85" s="59"/>
      <c r="CZ85" s="59"/>
      <c r="DA85" s="59"/>
      <c r="DB85" s="59"/>
      <c r="DC85" s="59"/>
      <c r="DD85" s="59"/>
      <c r="DE85" s="59"/>
      <c r="DF85" s="59"/>
      <c r="DG85" s="59"/>
      <c r="DH85" s="59"/>
      <c r="DI85" s="59"/>
      <c r="DJ85" s="59"/>
      <c r="DK85" s="59"/>
      <c r="DL85" s="59"/>
      <c r="DM85" s="59"/>
      <c r="DN85" s="59"/>
      <c r="DO85" s="59"/>
      <c r="DP85" s="59"/>
      <c r="DQ85" s="59"/>
      <c r="DR85" s="59"/>
      <c r="DS85" s="59"/>
      <c r="DT85" s="59"/>
      <c r="DU85" s="59"/>
      <c r="DV85" s="59"/>
      <c r="DW85" s="59"/>
      <c r="DX85" s="59"/>
      <c r="DY85" s="59"/>
      <c r="DZ85" s="59"/>
      <c r="EA85" s="59"/>
      <c r="EB85" s="59"/>
      <c r="EC85" s="59"/>
      <c r="ED85" s="59"/>
      <c r="EE85" s="59"/>
      <c r="EF85" s="59"/>
      <c r="EG85" s="59"/>
      <c r="EH85" s="59"/>
      <c r="EI85" s="59"/>
      <c r="EJ85" s="59"/>
      <c r="EK85" s="59"/>
    </row>
    <row r="86" spans="1:141" ht="12.75" customHeight="1" hidden="1" outlineLevel="1">
      <c r="A86" s="251" t="s">
        <v>146</v>
      </c>
      <c r="B86" s="251"/>
      <c r="C86" s="64">
        <v>50074</v>
      </c>
      <c r="D86" s="64">
        <v>50074</v>
      </c>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c r="CA86" s="59"/>
      <c r="CB86" s="59"/>
      <c r="CC86" s="59"/>
      <c r="CD86" s="59"/>
      <c r="CE86" s="59"/>
      <c r="CF86" s="59"/>
      <c r="CG86" s="59"/>
      <c r="CH86" s="59"/>
      <c r="CI86" s="59"/>
      <c r="CJ86" s="59"/>
      <c r="CK86" s="59"/>
      <c r="CL86" s="59"/>
      <c r="CM86" s="59"/>
      <c r="CN86" s="59"/>
      <c r="CO86" s="59"/>
      <c r="CP86" s="59"/>
      <c r="CQ86" s="59"/>
      <c r="CR86" s="59"/>
      <c r="CS86" s="59"/>
      <c r="CT86" s="59"/>
      <c r="CU86" s="59"/>
      <c r="CV86" s="59"/>
      <c r="CW86" s="59"/>
      <c r="CX86" s="59"/>
      <c r="CY86" s="59"/>
      <c r="CZ86" s="59"/>
      <c r="DA86" s="59"/>
      <c r="DB86" s="59"/>
      <c r="DC86" s="59"/>
      <c r="DD86" s="59"/>
      <c r="DE86" s="59"/>
      <c r="DF86" s="59"/>
      <c r="DG86" s="59"/>
      <c r="DH86" s="59"/>
      <c r="DI86" s="59"/>
      <c r="DJ86" s="59"/>
      <c r="DK86" s="59"/>
      <c r="DL86" s="59"/>
      <c r="DM86" s="59"/>
      <c r="DN86" s="59"/>
      <c r="DO86" s="59"/>
      <c r="DP86" s="59"/>
      <c r="DQ86" s="59"/>
      <c r="DR86" s="59"/>
      <c r="DS86" s="59"/>
      <c r="DT86" s="59"/>
      <c r="DU86" s="59"/>
      <c r="DV86" s="59"/>
      <c r="DW86" s="59"/>
      <c r="DX86" s="59"/>
      <c r="DY86" s="59"/>
      <c r="DZ86" s="59"/>
      <c r="EA86" s="59"/>
      <c r="EB86" s="59"/>
      <c r="EC86" s="59"/>
      <c r="ED86" s="59"/>
      <c r="EE86" s="59"/>
      <c r="EF86" s="59"/>
      <c r="EG86" s="59"/>
      <c r="EH86" s="59"/>
      <c r="EI86" s="59"/>
      <c r="EJ86" s="59"/>
      <c r="EK86" s="59"/>
    </row>
    <row r="87" spans="1:141" ht="12.75" customHeight="1" hidden="1" outlineLevel="1">
      <c r="A87" s="251" t="s">
        <v>147</v>
      </c>
      <c r="B87" s="251"/>
      <c r="C87" s="67">
        <v>3604687</v>
      </c>
      <c r="D87" s="67">
        <v>3604687</v>
      </c>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c r="CU87" s="59"/>
      <c r="CV87" s="59"/>
      <c r="CW87" s="59"/>
      <c r="CX87" s="59"/>
      <c r="CY87" s="59"/>
      <c r="CZ87" s="59"/>
      <c r="DA87" s="59"/>
      <c r="DB87" s="59"/>
      <c r="DC87" s="59"/>
      <c r="DD87" s="59"/>
      <c r="DE87" s="59"/>
      <c r="DF87" s="59"/>
      <c r="DG87" s="59"/>
      <c r="DH87" s="59"/>
      <c r="DI87" s="59"/>
      <c r="DJ87" s="59"/>
      <c r="DK87" s="59"/>
      <c r="DL87" s="59"/>
      <c r="DM87" s="59"/>
      <c r="DN87" s="59"/>
      <c r="DO87" s="59"/>
      <c r="DP87" s="59"/>
      <c r="DQ87" s="59"/>
      <c r="DR87" s="59"/>
      <c r="DS87" s="59"/>
      <c r="DT87" s="59"/>
      <c r="DU87" s="59"/>
      <c r="DV87" s="59"/>
      <c r="DW87" s="59"/>
      <c r="DX87" s="59"/>
      <c r="DY87" s="59"/>
      <c r="DZ87" s="59"/>
      <c r="EA87" s="59"/>
      <c r="EB87" s="59"/>
      <c r="EC87" s="59"/>
      <c r="ED87" s="59"/>
      <c r="EE87" s="59"/>
      <c r="EF87" s="59"/>
      <c r="EG87" s="59"/>
      <c r="EH87" s="59"/>
      <c r="EI87" s="59"/>
      <c r="EJ87" s="59"/>
      <c r="EK87" s="59"/>
    </row>
    <row r="88" spans="1:141" ht="12.75" customHeight="1" hidden="1" outlineLevel="1">
      <c r="A88" s="65"/>
      <c r="B88" s="68" t="s">
        <v>148</v>
      </c>
      <c r="C88" s="67">
        <v>889069</v>
      </c>
      <c r="D88" s="67">
        <v>889069</v>
      </c>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c r="CA88" s="59"/>
      <c r="CB88" s="59"/>
      <c r="CC88" s="59"/>
      <c r="CD88" s="59"/>
      <c r="CE88" s="59"/>
      <c r="CF88" s="59"/>
      <c r="CG88" s="59"/>
      <c r="CH88" s="59"/>
      <c r="CI88" s="59"/>
      <c r="CJ88" s="59"/>
      <c r="CK88" s="59"/>
      <c r="CL88" s="59"/>
      <c r="CM88" s="59"/>
      <c r="CN88" s="59"/>
      <c r="CO88" s="59"/>
      <c r="CP88" s="59"/>
      <c r="CQ88" s="59"/>
      <c r="CR88" s="59"/>
      <c r="CS88" s="59"/>
      <c r="CT88" s="59"/>
      <c r="CU88" s="59"/>
      <c r="CV88" s="59"/>
      <c r="CW88" s="59"/>
      <c r="CX88" s="59"/>
      <c r="CY88" s="59"/>
      <c r="CZ88" s="59"/>
      <c r="DA88" s="59"/>
      <c r="DB88" s="59"/>
      <c r="DC88" s="59"/>
      <c r="DD88" s="59"/>
      <c r="DE88" s="59"/>
      <c r="DF88" s="59"/>
      <c r="DG88" s="59"/>
      <c r="DH88" s="59"/>
      <c r="DI88" s="59"/>
      <c r="DJ88" s="59"/>
      <c r="DK88" s="59"/>
      <c r="DL88" s="59"/>
      <c r="DM88" s="59"/>
      <c r="DN88" s="59"/>
      <c r="DO88" s="59"/>
      <c r="DP88" s="59"/>
      <c r="DQ88" s="59"/>
      <c r="DR88" s="59"/>
      <c r="DS88" s="59"/>
      <c r="DT88" s="59"/>
      <c r="DU88" s="59"/>
      <c r="DV88" s="59"/>
      <c r="DW88" s="59"/>
      <c r="DX88" s="59"/>
      <c r="DY88" s="59"/>
      <c r="DZ88" s="59"/>
      <c r="EA88" s="59"/>
      <c r="EB88" s="59"/>
      <c r="EC88" s="59"/>
      <c r="ED88" s="59"/>
      <c r="EE88" s="59"/>
      <c r="EF88" s="59"/>
      <c r="EG88" s="59"/>
      <c r="EH88" s="59"/>
      <c r="EI88" s="59"/>
      <c r="EJ88" s="59"/>
      <c r="EK88" s="59"/>
    </row>
    <row r="89" spans="1:141" ht="12.75" customHeight="1" hidden="1" outlineLevel="1">
      <c r="A89" s="65"/>
      <c r="B89" s="66" t="s">
        <v>149</v>
      </c>
      <c r="C89" s="67">
        <v>88914</v>
      </c>
      <c r="D89" s="67">
        <v>88914</v>
      </c>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c r="BU89" s="59"/>
      <c r="BV89" s="59"/>
      <c r="BW89" s="59"/>
      <c r="BX89" s="59"/>
      <c r="BY89" s="59"/>
      <c r="BZ89" s="59"/>
      <c r="CA89" s="59"/>
      <c r="CB89" s="59"/>
      <c r="CC89" s="59"/>
      <c r="CD89" s="59"/>
      <c r="CE89" s="59"/>
      <c r="CF89" s="59"/>
      <c r="CG89" s="59"/>
      <c r="CH89" s="59"/>
      <c r="CI89" s="59"/>
      <c r="CJ89" s="59"/>
      <c r="CK89" s="59"/>
      <c r="CL89" s="59"/>
      <c r="CM89" s="59"/>
      <c r="CN89" s="59"/>
      <c r="CO89" s="59"/>
      <c r="CP89" s="59"/>
      <c r="CQ89" s="59"/>
      <c r="CR89" s="59"/>
      <c r="CS89" s="59"/>
      <c r="CT89" s="59"/>
      <c r="CU89" s="59"/>
      <c r="CV89" s="59"/>
      <c r="CW89" s="59"/>
      <c r="CX89" s="59"/>
      <c r="CY89" s="59"/>
      <c r="CZ89" s="59"/>
      <c r="DA89" s="59"/>
      <c r="DB89" s="59"/>
      <c r="DC89" s="59"/>
      <c r="DD89" s="59"/>
      <c r="DE89" s="59"/>
      <c r="DF89" s="59"/>
      <c r="DG89" s="59"/>
      <c r="DH89" s="59"/>
      <c r="DI89" s="59"/>
      <c r="DJ89" s="59"/>
      <c r="DK89" s="59"/>
      <c r="DL89" s="59"/>
      <c r="DM89" s="59"/>
      <c r="DN89" s="59"/>
      <c r="DO89" s="59"/>
      <c r="DP89" s="59"/>
      <c r="DQ89" s="59"/>
      <c r="DR89" s="59"/>
      <c r="DS89" s="59"/>
      <c r="DT89" s="59"/>
      <c r="DU89" s="59"/>
      <c r="DV89" s="59"/>
      <c r="DW89" s="59"/>
      <c r="DX89" s="59"/>
      <c r="DY89" s="59"/>
      <c r="DZ89" s="59"/>
      <c r="EA89" s="59"/>
      <c r="EB89" s="59"/>
      <c r="EC89" s="59"/>
      <c r="ED89" s="59"/>
      <c r="EE89" s="59"/>
      <c r="EF89" s="59"/>
      <c r="EG89" s="59"/>
      <c r="EH89" s="59"/>
      <c r="EI89" s="59"/>
      <c r="EJ89" s="59"/>
      <c r="EK89" s="59"/>
    </row>
    <row r="90" spans="1:141" ht="12.75" customHeight="1" hidden="1" outlineLevel="1">
      <c r="A90" s="65"/>
      <c r="B90" s="68" t="s">
        <v>150</v>
      </c>
      <c r="C90" s="46" t="s">
        <v>335</v>
      </c>
      <c r="D90" s="46" t="s">
        <v>336</v>
      </c>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59"/>
      <c r="BP90" s="59"/>
      <c r="BQ90" s="59"/>
      <c r="BR90" s="59"/>
      <c r="BS90" s="59"/>
      <c r="BT90" s="59"/>
      <c r="BU90" s="59"/>
      <c r="BV90" s="59"/>
      <c r="BW90" s="59"/>
      <c r="BX90" s="59"/>
      <c r="BY90" s="59"/>
      <c r="BZ90" s="59"/>
      <c r="CA90" s="59"/>
      <c r="CB90" s="59"/>
      <c r="CC90" s="59"/>
      <c r="CD90" s="59"/>
      <c r="CE90" s="59"/>
      <c r="CF90" s="59"/>
      <c r="CG90" s="59"/>
      <c r="CH90" s="59"/>
      <c r="CI90" s="59"/>
      <c r="CJ90" s="59"/>
      <c r="CK90" s="59"/>
      <c r="CL90" s="59"/>
      <c r="CM90" s="59"/>
      <c r="CN90" s="59"/>
      <c r="CO90" s="59"/>
      <c r="CP90" s="59"/>
      <c r="CQ90" s="59"/>
      <c r="CR90" s="59"/>
      <c r="CS90" s="59"/>
      <c r="CT90" s="59"/>
      <c r="CU90" s="59"/>
      <c r="CV90" s="59"/>
      <c r="CW90" s="59"/>
      <c r="CX90" s="59"/>
      <c r="CY90" s="59"/>
      <c r="CZ90" s="59"/>
      <c r="DA90" s="59"/>
      <c r="DB90" s="59"/>
      <c r="DC90" s="59"/>
      <c r="DD90" s="59"/>
      <c r="DE90" s="59"/>
      <c r="DF90" s="59"/>
      <c r="DG90" s="59"/>
      <c r="DH90" s="59"/>
      <c r="DI90" s="59"/>
      <c r="DJ90" s="59"/>
      <c r="DK90" s="59"/>
      <c r="DL90" s="59"/>
      <c r="DM90" s="59"/>
      <c r="DN90" s="59"/>
      <c r="DO90" s="59"/>
      <c r="DP90" s="59"/>
      <c r="DQ90" s="59"/>
      <c r="DR90" s="59"/>
      <c r="DS90" s="59"/>
      <c r="DT90" s="59"/>
      <c r="DU90" s="59"/>
      <c r="DV90" s="59"/>
      <c r="DW90" s="59"/>
      <c r="DX90" s="59"/>
      <c r="DY90" s="59"/>
      <c r="DZ90" s="59"/>
      <c r="EA90" s="59"/>
      <c r="EB90" s="59"/>
      <c r="EC90" s="59"/>
      <c r="ED90" s="59"/>
      <c r="EE90" s="59"/>
      <c r="EF90" s="59"/>
      <c r="EG90" s="59"/>
      <c r="EH90" s="59"/>
      <c r="EI90" s="59"/>
      <c r="EJ90" s="59"/>
      <c r="EK90" s="59"/>
    </row>
    <row r="91" spans="1:141" ht="12.75" customHeight="1" hidden="1" outlineLevel="1">
      <c r="A91" s="65"/>
      <c r="B91" s="73" t="s">
        <v>151</v>
      </c>
      <c r="C91" s="67">
        <v>2626704</v>
      </c>
      <c r="D91" s="67">
        <v>2626704</v>
      </c>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c r="BU91" s="59"/>
      <c r="BV91" s="59"/>
      <c r="BW91" s="59"/>
      <c r="BX91" s="59"/>
      <c r="BY91" s="59"/>
      <c r="BZ91" s="59"/>
      <c r="CA91" s="59"/>
      <c r="CB91" s="59"/>
      <c r="CC91" s="59"/>
      <c r="CD91" s="59"/>
      <c r="CE91" s="59"/>
      <c r="CF91" s="59"/>
      <c r="CG91" s="59"/>
      <c r="CH91" s="59"/>
      <c r="CI91" s="59"/>
      <c r="CJ91" s="59"/>
      <c r="CK91" s="59"/>
      <c r="CL91" s="59"/>
      <c r="CM91" s="59"/>
      <c r="CN91" s="59"/>
      <c r="CO91" s="59"/>
      <c r="CP91" s="59"/>
      <c r="CQ91" s="59"/>
      <c r="CR91" s="59"/>
      <c r="CS91" s="59"/>
      <c r="CT91" s="59"/>
      <c r="CU91" s="59"/>
      <c r="CV91" s="59"/>
      <c r="CW91" s="59"/>
      <c r="CX91" s="59"/>
      <c r="CY91" s="59"/>
      <c r="CZ91" s="59"/>
      <c r="DA91" s="59"/>
      <c r="DB91" s="59"/>
      <c r="DC91" s="59"/>
      <c r="DD91" s="59"/>
      <c r="DE91" s="59"/>
      <c r="DF91" s="59"/>
      <c r="DG91" s="59"/>
      <c r="DH91" s="59"/>
      <c r="DI91" s="59"/>
      <c r="DJ91" s="59"/>
      <c r="DK91" s="59"/>
      <c r="DL91" s="59"/>
      <c r="DM91" s="59"/>
      <c r="DN91" s="59"/>
      <c r="DO91" s="59"/>
      <c r="DP91" s="59"/>
      <c r="DQ91" s="59"/>
      <c r="DR91" s="59"/>
      <c r="DS91" s="59"/>
      <c r="DT91" s="59"/>
      <c r="DU91" s="59"/>
      <c r="DV91" s="59"/>
      <c r="DW91" s="59"/>
      <c r="DX91" s="59"/>
      <c r="DY91" s="59"/>
      <c r="DZ91" s="59"/>
      <c r="EA91" s="59"/>
      <c r="EB91" s="59"/>
      <c r="EC91" s="59"/>
      <c r="ED91" s="59"/>
      <c r="EE91" s="59"/>
      <c r="EF91" s="59"/>
      <c r="EG91" s="59"/>
      <c r="EH91" s="59"/>
      <c r="EI91" s="59"/>
      <c r="EJ91" s="59"/>
      <c r="EK91" s="59"/>
    </row>
    <row r="92" spans="1:141" ht="12.75" customHeight="1" hidden="1" outlineLevel="1">
      <c r="A92" s="251" t="s">
        <v>152</v>
      </c>
      <c r="B92" s="251"/>
      <c r="C92" s="67">
        <v>24090</v>
      </c>
      <c r="D92" s="67">
        <v>24090</v>
      </c>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c r="BN92" s="59"/>
      <c r="BO92" s="59"/>
      <c r="BP92" s="59"/>
      <c r="BQ92" s="59"/>
      <c r="BR92" s="59"/>
      <c r="BS92" s="59"/>
      <c r="BT92" s="59"/>
      <c r="BU92" s="59"/>
      <c r="BV92" s="59"/>
      <c r="BW92" s="59"/>
      <c r="BX92" s="59"/>
      <c r="BY92" s="59"/>
      <c r="BZ92" s="59"/>
      <c r="CA92" s="59"/>
      <c r="CB92" s="59"/>
      <c r="CC92" s="59"/>
      <c r="CD92" s="59"/>
      <c r="CE92" s="59"/>
      <c r="CF92" s="59"/>
      <c r="CG92" s="59"/>
      <c r="CH92" s="59"/>
      <c r="CI92" s="59"/>
      <c r="CJ92" s="59"/>
      <c r="CK92" s="59"/>
      <c r="CL92" s="59"/>
      <c r="CM92" s="59"/>
      <c r="CN92" s="59"/>
      <c r="CO92" s="59"/>
      <c r="CP92" s="59"/>
      <c r="CQ92" s="59"/>
      <c r="CR92" s="59"/>
      <c r="CS92" s="59"/>
      <c r="CT92" s="59"/>
      <c r="CU92" s="59"/>
      <c r="CV92" s="59"/>
      <c r="CW92" s="59"/>
      <c r="CX92" s="59"/>
      <c r="CY92" s="59"/>
      <c r="CZ92" s="59"/>
      <c r="DA92" s="59"/>
      <c r="DB92" s="59"/>
      <c r="DC92" s="59"/>
      <c r="DD92" s="59"/>
      <c r="DE92" s="59"/>
      <c r="DF92" s="59"/>
      <c r="DG92" s="59"/>
      <c r="DH92" s="59"/>
      <c r="DI92" s="59"/>
      <c r="DJ92" s="59"/>
      <c r="DK92" s="59"/>
      <c r="DL92" s="59"/>
      <c r="DM92" s="59"/>
      <c r="DN92" s="59"/>
      <c r="DO92" s="59"/>
      <c r="DP92" s="59"/>
      <c r="DQ92" s="59"/>
      <c r="DR92" s="59"/>
      <c r="DS92" s="59"/>
      <c r="DT92" s="59"/>
      <c r="DU92" s="59"/>
      <c r="DV92" s="59"/>
      <c r="DW92" s="59"/>
      <c r="DX92" s="59"/>
      <c r="DY92" s="59"/>
      <c r="DZ92" s="59"/>
      <c r="EA92" s="59"/>
      <c r="EB92" s="59"/>
      <c r="EC92" s="59"/>
      <c r="ED92" s="59"/>
      <c r="EE92" s="59"/>
      <c r="EF92" s="59"/>
      <c r="EG92" s="59"/>
      <c r="EH92" s="59"/>
      <c r="EI92" s="59"/>
      <c r="EJ92" s="59"/>
      <c r="EK92" s="59"/>
    </row>
    <row r="93" spans="1:4" s="217" customFormat="1" ht="12.75" customHeight="1" hidden="1" outlineLevel="1">
      <c r="A93" s="251" t="s">
        <v>153</v>
      </c>
      <c r="B93" s="251"/>
      <c r="C93" s="64">
        <v>259821</v>
      </c>
      <c r="D93" s="64">
        <v>259821</v>
      </c>
    </row>
    <row r="94" spans="1:141" ht="12.75" customHeight="1" hidden="1" outlineLevel="1">
      <c r="A94" s="249" t="s">
        <v>154</v>
      </c>
      <c r="B94" s="249"/>
      <c r="C94" s="74">
        <v>55901973</v>
      </c>
      <c r="D94" s="74">
        <v>38187203</v>
      </c>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c r="BO94" s="59"/>
      <c r="BP94" s="59"/>
      <c r="BQ94" s="59"/>
      <c r="BR94" s="59"/>
      <c r="BS94" s="59"/>
      <c r="BT94" s="59"/>
      <c r="BU94" s="59"/>
      <c r="BV94" s="59"/>
      <c r="BW94" s="59"/>
      <c r="BX94" s="59"/>
      <c r="BY94" s="59"/>
      <c r="BZ94" s="59"/>
      <c r="CA94" s="59"/>
      <c r="CB94" s="59"/>
      <c r="CC94" s="59"/>
      <c r="CD94" s="59"/>
      <c r="CE94" s="59"/>
      <c r="CF94" s="59"/>
      <c r="CG94" s="59"/>
      <c r="CH94" s="59"/>
      <c r="CI94" s="59"/>
      <c r="CJ94" s="59"/>
      <c r="CK94" s="59"/>
      <c r="CL94" s="59"/>
      <c r="CM94" s="59"/>
      <c r="CN94" s="59"/>
      <c r="CO94" s="59"/>
      <c r="CP94" s="59"/>
      <c r="CQ94" s="59"/>
      <c r="CR94" s="59"/>
      <c r="CS94" s="59"/>
      <c r="CT94" s="59"/>
      <c r="CU94" s="59"/>
      <c r="CV94" s="59"/>
      <c r="CW94" s="59"/>
      <c r="CX94" s="59"/>
      <c r="CY94" s="59"/>
      <c r="CZ94" s="59"/>
      <c r="DA94" s="59"/>
      <c r="DB94" s="59"/>
      <c r="DC94" s="59"/>
      <c r="DD94" s="59"/>
      <c r="DE94" s="59"/>
      <c r="DF94" s="59"/>
      <c r="DG94" s="59"/>
      <c r="DH94" s="59"/>
      <c r="DI94" s="59"/>
      <c r="DJ94" s="59"/>
      <c r="DK94" s="59"/>
      <c r="DL94" s="59"/>
      <c r="DM94" s="59"/>
      <c r="DN94" s="59"/>
      <c r="DO94" s="59"/>
      <c r="DP94" s="59"/>
      <c r="DQ94" s="59"/>
      <c r="DR94" s="59"/>
      <c r="DS94" s="59"/>
      <c r="DT94" s="59"/>
      <c r="DU94" s="59"/>
      <c r="DV94" s="59"/>
      <c r="DW94" s="59"/>
      <c r="DX94" s="59"/>
      <c r="DY94" s="59"/>
      <c r="DZ94" s="59"/>
      <c r="EA94" s="59"/>
      <c r="EB94" s="59"/>
      <c r="EC94" s="59"/>
      <c r="ED94" s="59"/>
      <c r="EE94" s="59"/>
      <c r="EF94" s="59"/>
      <c r="EG94" s="59"/>
      <c r="EH94" s="59"/>
      <c r="EI94" s="59"/>
      <c r="EJ94" s="59"/>
      <c r="EK94" s="59"/>
    </row>
    <row r="95" spans="1:141" ht="12.75" customHeight="1">
      <c r="A95" s="218"/>
      <c r="B95" s="218"/>
      <c r="C95" s="218"/>
      <c r="D95" s="218"/>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c r="BO95" s="59"/>
      <c r="BP95" s="59"/>
      <c r="BQ95" s="59"/>
      <c r="BR95" s="59"/>
      <c r="BS95" s="59"/>
      <c r="BT95" s="59"/>
      <c r="BU95" s="59"/>
      <c r="BV95" s="59"/>
      <c r="BW95" s="59"/>
      <c r="BX95" s="59"/>
      <c r="BY95" s="59"/>
      <c r="BZ95" s="59"/>
      <c r="CA95" s="59"/>
      <c r="CB95" s="59"/>
      <c r="CC95" s="59"/>
      <c r="CD95" s="59"/>
      <c r="CE95" s="59"/>
      <c r="CF95" s="59"/>
      <c r="CG95" s="59"/>
      <c r="CH95" s="59"/>
      <c r="CI95" s="59"/>
      <c r="CJ95" s="59"/>
      <c r="CK95" s="59"/>
      <c r="CL95" s="59"/>
      <c r="CM95" s="59"/>
      <c r="CN95" s="59"/>
      <c r="CO95" s="59"/>
      <c r="CP95" s="59"/>
      <c r="CQ95" s="59"/>
      <c r="CR95" s="59"/>
      <c r="CS95" s="59"/>
      <c r="CT95" s="59"/>
      <c r="CU95" s="59"/>
      <c r="CV95" s="59"/>
      <c r="CW95" s="59"/>
      <c r="CX95" s="59"/>
      <c r="CY95" s="59"/>
      <c r="CZ95" s="59"/>
      <c r="DA95" s="59"/>
      <c r="DB95" s="59"/>
      <c r="DC95" s="59"/>
      <c r="DD95" s="59"/>
      <c r="DE95" s="59"/>
      <c r="DF95" s="59"/>
      <c r="DG95" s="59"/>
      <c r="DH95" s="59"/>
      <c r="DI95" s="59"/>
      <c r="DJ95" s="59"/>
      <c r="DK95" s="59"/>
      <c r="DL95" s="59"/>
      <c r="DM95" s="59"/>
      <c r="DN95" s="59"/>
      <c r="DO95" s="59"/>
      <c r="DP95" s="59"/>
      <c r="DQ95" s="59"/>
      <c r="DR95" s="59"/>
      <c r="DS95" s="59"/>
      <c r="DT95" s="59"/>
      <c r="DU95" s="59"/>
      <c r="DV95" s="59"/>
      <c r="DW95" s="59"/>
      <c r="DX95" s="59"/>
      <c r="DY95" s="59"/>
      <c r="DZ95" s="59"/>
      <c r="EA95" s="59"/>
      <c r="EB95" s="59"/>
      <c r="EC95" s="59"/>
      <c r="ED95" s="59"/>
      <c r="EE95" s="59"/>
      <c r="EF95" s="59"/>
      <c r="EG95" s="59"/>
      <c r="EH95" s="59"/>
      <c r="EI95" s="59"/>
      <c r="EJ95" s="59"/>
      <c r="EK95" s="59"/>
    </row>
    <row r="96" spans="1:141" ht="12.75" customHeight="1" collapsed="1">
      <c r="A96" s="250" t="s">
        <v>329</v>
      </c>
      <c r="B96" s="250"/>
      <c r="C96" s="205" t="s">
        <v>24</v>
      </c>
      <c r="D96" s="204" t="s">
        <v>105</v>
      </c>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c r="BG96" s="59"/>
      <c r="BH96" s="59"/>
      <c r="BI96" s="59"/>
      <c r="BJ96" s="59"/>
      <c r="BK96" s="59"/>
      <c r="BL96" s="59"/>
      <c r="BM96" s="59"/>
      <c r="BN96" s="59"/>
      <c r="BO96" s="59"/>
      <c r="BP96" s="59"/>
      <c r="BQ96" s="59"/>
      <c r="BR96" s="59"/>
      <c r="BS96" s="59"/>
      <c r="BT96" s="59"/>
      <c r="BU96" s="59"/>
      <c r="BV96" s="59"/>
      <c r="BW96" s="59"/>
      <c r="BX96" s="59"/>
      <c r="BY96" s="59"/>
      <c r="BZ96" s="59"/>
      <c r="CA96" s="59"/>
      <c r="CB96" s="59"/>
      <c r="CC96" s="59"/>
      <c r="CD96" s="59"/>
      <c r="CE96" s="59"/>
      <c r="CF96" s="59"/>
      <c r="CG96" s="59"/>
      <c r="CH96" s="59"/>
      <c r="CI96" s="59"/>
      <c r="CJ96" s="59"/>
      <c r="CK96" s="59"/>
      <c r="CL96" s="59"/>
      <c r="CM96" s="59"/>
      <c r="CN96" s="59"/>
      <c r="CO96" s="59"/>
      <c r="CP96" s="59"/>
      <c r="CQ96" s="59"/>
      <c r="CR96" s="59"/>
      <c r="CS96" s="59"/>
      <c r="CT96" s="59"/>
      <c r="CU96" s="59"/>
      <c r="CV96" s="59"/>
      <c r="CW96" s="59"/>
      <c r="CX96" s="59"/>
      <c r="CY96" s="59"/>
      <c r="CZ96" s="59"/>
      <c r="DA96" s="59"/>
      <c r="DB96" s="59"/>
      <c r="DC96" s="59"/>
      <c r="DD96" s="59"/>
      <c r="DE96" s="59"/>
      <c r="DF96" s="59"/>
      <c r="DG96" s="59"/>
      <c r="DH96" s="59"/>
      <c r="DI96" s="59"/>
      <c r="DJ96" s="59"/>
      <c r="DK96" s="59"/>
      <c r="DL96" s="59"/>
      <c r="DM96" s="59"/>
      <c r="DN96" s="59"/>
      <c r="DO96" s="59"/>
      <c r="DP96" s="59"/>
      <c r="DQ96" s="59"/>
      <c r="DR96" s="59"/>
      <c r="DS96" s="59"/>
      <c r="DT96" s="59"/>
      <c r="DU96" s="59"/>
      <c r="DV96" s="59"/>
      <c r="DW96" s="59"/>
      <c r="DX96" s="59"/>
      <c r="DY96" s="59"/>
      <c r="DZ96" s="59"/>
      <c r="EA96" s="59"/>
      <c r="EB96" s="59"/>
      <c r="EC96" s="59"/>
      <c r="ED96" s="59"/>
      <c r="EE96" s="59"/>
      <c r="EF96" s="59"/>
      <c r="EG96" s="59"/>
      <c r="EH96" s="59"/>
      <c r="EI96" s="59"/>
      <c r="EJ96" s="59"/>
      <c r="EK96" s="59"/>
    </row>
    <row r="97" spans="1:141" ht="12.75" customHeight="1" hidden="1" outlineLevel="1">
      <c r="A97" s="251"/>
      <c r="B97" s="251"/>
      <c r="C97" s="64"/>
      <c r="D97" s="64"/>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c r="BG97" s="59"/>
      <c r="BH97" s="59"/>
      <c r="BI97" s="59"/>
      <c r="BJ97" s="59"/>
      <c r="BK97" s="59"/>
      <c r="BL97" s="59"/>
      <c r="BM97" s="59"/>
      <c r="BN97" s="59"/>
      <c r="BO97" s="59"/>
      <c r="BP97" s="59"/>
      <c r="BQ97" s="59"/>
      <c r="BR97" s="59"/>
      <c r="BS97" s="59"/>
      <c r="BT97" s="59"/>
      <c r="BU97" s="59"/>
      <c r="BV97" s="59"/>
      <c r="BW97" s="59"/>
      <c r="BX97" s="59"/>
      <c r="BY97" s="59"/>
      <c r="BZ97" s="59"/>
      <c r="CA97" s="59"/>
      <c r="CB97" s="59"/>
      <c r="CC97" s="59"/>
      <c r="CD97" s="59"/>
      <c r="CE97" s="59"/>
      <c r="CF97" s="59"/>
      <c r="CG97" s="59"/>
      <c r="CH97" s="59"/>
      <c r="CI97" s="59"/>
      <c r="CJ97" s="59"/>
      <c r="CK97" s="59"/>
      <c r="CL97" s="59"/>
      <c r="CM97" s="59"/>
      <c r="CN97" s="59"/>
      <c r="CO97" s="59"/>
      <c r="CP97" s="59"/>
      <c r="CQ97" s="59"/>
      <c r="CR97" s="59"/>
      <c r="CS97" s="59"/>
      <c r="CT97" s="59"/>
      <c r="CU97" s="59"/>
      <c r="CV97" s="59"/>
      <c r="CW97" s="59"/>
      <c r="CX97" s="59"/>
      <c r="CY97" s="59"/>
      <c r="CZ97" s="59"/>
      <c r="DA97" s="59"/>
      <c r="DB97" s="59"/>
      <c r="DC97" s="59"/>
      <c r="DD97" s="59"/>
      <c r="DE97" s="59"/>
      <c r="DF97" s="59"/>
      <c r="DG97" s="59"/>
      <c r="DH97" s="59"/>
      <c r="DI97" s="59"/>
      <c r="DJ97" s="59"/>
      <c r="DK97" s="59"/>
      <c r="DL97" s="59"/>
      <c r="DM97" s="59"/>
      <c r="DN97" s="59"/>
      <c r="DO97" s="59"/>
      <c r="DP97" s="59"/>
      <c r="DQ97" s="59"/>
      <c r="DR97" s="59"/>
      <c r="DS97" s="59"/>
      <c r="DT97" s="59"/>
      <c r="DU97" s="59"/>
      <c r="DV97" s="59"/>
      <c r="DW97" s="59"/>
      <c r="DX97" s="59"/>
      <c r="DY97" s="59"/>
      <c r="DZ97" s="59"/>
      <c r="EA97" s="59"/>
      <c r="EB97" s="59"/>
      <c r="EC97" s="59"/>
      <c r="ED97" s="59"/>
      <c r="EE97" s="59"/>
      <c r="EF97" s="59"/>
      <c r="EG97" s="59"/>
      <c r="EH97" s="59"/>
      <c r="EI97" s="59"/>
      <c r="EJ97" s="59"/>
      <c r="EK97" s="59"/>
    </row>
    <row r="98" spans="1:141" ht="12.75" customHeight="1" hidden="1" outlineLevel="1">
      <c r="A98" s="251" t="s">
        <v>133</v>
      </c>
      <c r="B98" s="251"/>
      <c r="C98" s="67">
        <v>9707897</v>
      </c>
      <c r="D98" s="67">
        <v>6497675</v>
      </c>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c r="BG98" s="59"/>
      <c r="BH98" s="59"/>
      <c r="BI98" s="59"/>
      <c r="BJ98" s="59"/>
      <c r="BK98" s="59"/>
      <c r="BL98" s="59"/>
      <c r="BM98" s="59"/>
      <c r="BN98" s="59"/>
      <c r="BO98" s="59"/>
      <c r="BP98" s="59"/>
      <c r="BQ98" s="59"/>
      <c r="BR98" s="59"/>
      <c r="BS98" s="59"/>
      <c r="BT98" s="59"/>
      <c r="BU98" s="59"/>
      <c r="BV98" s="59"/>
      <c r="BW98" s="59"/>
      <c r="BX98" s="59"/>
      <c r="BY98" s="59"/>
      <c r="BZ98" s="59"/>
      <c r="CA98" s="59"/>
      <c r="CB98" s="59"/>
      <c r="CC98" s="59"/>
      <c r="CD98" s="59"/>
      <c r="CE98" s="59"/>
      <c r="CF98" s="59"/>
      <c r="CG98" s="59"/>
      <c r="CH98" s="59"/>
      <c r="CI98" s="59"/>
      <c r="CJ98" s="59"/>
      <c r="CK98" s="59"/>
      <c r="CL98" s="59"/>
      <c r="CM98" s="59"/>
      <c r="CN98" s="59"/>
      <c r="CO98" s="59"/>
      <c r="CP98" s="59"/>
      <c r="CQ98" s="59"/>
      <c r="CR98" s="59"/>
      <c r="CS98" s="59"/>
      <c r="CT98" s="59"/>
      <c r="CU98" s="59"/>
      <c r="CV98" s="59"/>
      <c r="CW98" s="59"/>
      <c r="CX98" s="59"/>
      <c r="CY98" s="59"/>
      <c r="CZ98" s="59"/>
      <c r="DA98" s="59"/>
      <c r="DB98" s="59"/>
      <c r="DC98" s="59"/>
      <c r="DD98" s="59"/>
      <c r="DE98" s="59"/>
      <c r="DF98" s="59"/>
      <c r="DG98" s="59"/>
      <c r="DH98" s="59"/>
      <c r="DI98" s="59"/>
      <c r="DJ98" s="59"/>
      <c r="DK98" s="59"/>
      <c r="DL98" s="59"/>
      <c r="DM98" s="59"/>
      <c r="DN98" s="59"/>
      <c r="DO98" s="59"/>
      <c r="DP98" s="59"/>
      <c r="DQ98" s="59"/>
      <c r="DR98" s="59"/>
      <c r="DS98" s="59"/>
      <c r="DT98" s="59"/>
      <c r="DU98" s="59"/>
      <c r="DV98" s="59"/>
      <c r="DW98" s="59"/>
      <c r="DX98" s="59"/>
      <c r="DY98" s="59"/>
      <c r="DZ98" s="59"/>
      <c r="EA98" s="59"/>
      <c r="EB98" s="59"/>
      <c r="EC98" s="59"/>
      <c r="ED98" s="59"/>
      <c r="EE98" s="59"/>
      <c r="EF98" s="59"/>
      <c r="EG98" s="59"/>
      <c r="EH98" s="59"/>
      <c r="EI98" s="59"/>
      <c r="EJ98" s="59"/>
      <c r="EK98" s="59"/>
    </row>
    <row r="99" spans="1:141" ht="12.75" customHeight="1" hidden="1" outlineLevel="1">
      <c r="A99" s="65"/>
      <c r="B99" s="66" t="s">
        <v>112</v>
      </c>
      <c r="C99" s="67">
        <v>6520220</v>
      </c>
      <c r="D99" s="67">
        <v>4298467</v>
      </c>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c r="BG99" s="59"/>
      <c r="BH99" s="59"/>
      <c r="BI99" s="59"/>
      <c r="BJ99" s="59"/>
      <c r="BK99" s="59"/>
      <c r="BL99" s="59"/>
      <c r="BM99" s="59"/>
      <c r="BN99" s="59"/>
      <c r="BO99" s="59"/>
      <c r="BP99" s="59"/>
      <c r="BQ99" s="59"/>
      <c r="BR99" s="59"/>
      <c r="BS99" s="59"/>
      <c r="BT99" s="59"/>
      <c r="BU99" s="59"/>
      <c r="BV99" s="59"/>
      <c r="BW99" s="59"/>
      <c r="BX99" s="59"/>
      <c r="BY99" s="59"/>
      <c r="BZ99" s="59"/>
      <c r="CA99" s="59"/>
      <c r="CB99" s="59"/>
      <c r="CC99" s="59"/>
      <c r="CD99" s="59"/>
      <c r="CE99" s="59"/>
      <c r="CF99" s="59"/>
      <c r="CG99" s="59"/>
      <c r="CH99" s="59"/>
      <c r="CI99" s="59"/>
      <c r="CJ99" s="59"/>
      <c r="CK99" s="59"/>
      <c r="CL99" s="59"/>
      <c r="CM99" s="59"/>
      <c r="CN99" s="59"/>
      <c r="CO99" s="59"/>
      <c r="CP99" s="59"/>
      <c r="CQ99" s="59"/>
      <c r="CR99" s="59"/>
      <c r="CS99" s="59"/>
      <c r="CT99" s="59"/>
      <c r="CU99" s="59"/>
      <c r="CV99" s="59"/>
      <c r="CW99" s="59"/>
      <c r="CX99" s="59"/>
      <c r="CY99" s="59"/>
      <c r="CZ99" s="59"/>
      <c r="DA99" s="59"/>
      <c r="DB99" s="59"/>
      <c r="DC99" s="59"/>
      <c r="DD99" s="59"/>
      <c r="DE99" s="59"/>
      <c r="DF99" s="59"/>
      <c r="DG99" s="59"/>
      <c r="DH99" s="59"/>
      <c r="DI99" s="59"/>
      <c r="DJ99" s="59"/>
      <c r="DK99" s="59"/>
      <c r="DL99" s="59"/>
      <c r="DM99" s="59"/>
      <c r="DN99" s="59"/>
      <c r="DO99" s="59"/>
      <c r="DP99" s="59"/>
      <c r="DQ99" s="59"/>
      <c r="DR99" s="59"/>
      <c r="DS99" s="59"/>
      <c r="DT99" s="59"/>
      <c r="DU99" s="59"/>
      <c r="DV99" s="59"/>
      <c r="DW99" s="59"/>
      <c r="DX99" s="59"/>
      <c r="DY99" s="59"/>
      <c r="DZ99" s="59"/>
      <c r="EA99" s="59"/>
      <c r="EB99" s="59"/>
      <c r="EC99" s="59"/>
      <c r="ED99" s="59"/>
      <c r="EE99" s="59"/>
      <c r="EF99" s="59"/>
      <c r="EG99" s="59"/>
      <c r="EH99" s="59"/>
      <c r="EI99" s="59"/>
      <c r="EJ99" s="59"/>
      <c r="EK99" s="59"/>
    </row>
    <row r="100" spans="1:141" ht="12.75" customHeight="1" hidden="1" outlineLevel="1">
      <c r="A100" s="65"/>
      <c r="B100" s="66" t="s">
        <v>134</v>
      </c>
      <c r="C100" s="64">
        <v>3187677</v>
      </c>
      <c r="D100" s="64">
        <v>2199208</v>
      </c>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c r="BG100" s="59"/>
      <c r="BH100" s="59"/>
      <c r="BI100" s="59"/>
      <c r="BJ100" s="59"/>
      <c r="BK100" s="59"/>
      <c r="BL100" s="59"/>
      <c r="BM100" s="59"/>
      <c r="BN100" s="59"/>
      <c r="BO100" s="59"/>
      <c r="BP100" s="59"/>
      <c r="BQ100" s="59"/>
      <c r="BR100" s="59"/>
      <c r="BS100" s="59"/>
      <c r="BT100" s="59"/>
      <c r="BU100" s="59"/>
      <c r="BV100" s="59"/>
      <c r="BW100" s="59"/>
      <c r="BX100" s="59"/>
      <c r="BY100" s="59"/>
      <c r="BZ100" s="59"/>
      <c r="CA100" s="59"/>
      <c r="CB100" s="59"/>
      <c r="CC100" s="59"/>
      <c r="CD100" s="59"/>
      <c r="CE100" s="59"/>
      <c r="CF100" s="59"/>
      <c r="CG100" s="59"/>
      <c r="CH100" s="59"/>
      <c r="CI100" s="59"/>
      <c r="CJ100" s="59"/>
      <c r="CK100" s="59"/>
      <c r="CL100" s="59"/>
      <c r="CM100" s="59"/>
      <c r="CN100" s="59"/>
      <c r="CO100" s="59"/>
      <c r="CP100" s="59"/>
      <c r="CQ100" s="59"/>
      <c r="CR100" s="59"/>
      <c r="CS100" s="59"/>
      <c r="CT100" s="59"/>
      <c r="CU100" s="59"/>
      <c r="CV100" s="59"/>
      <c r="CW100" s="59"/>
      <c r="CX100" s="59"/>
      <c r="CY100" s="59"/>
      <c r="CZ100" s="59"/>
      <c r="DA100" s="59"/>
      <c r="DB100" s="59"/>
      <c r="DC100" s="59"/>
      <c r="DD100" s="59"/>
      <c r="DE100" s="59"/>
      <c r="DF100" s="59"/>
      <c r="DG100" s="59"/>
      <c r="DH100" s="59"/>
      <c r="DI100" s="59"/>
      <c r="DJ100" s="59"/>
      <c r="DK100" s="59"/>
      <c r="DL100" s="59"/>
      <c r="DM100" s="59"/>
      <c r="DN100" s="59"/>
      <c r="DO100" s="59"/>
      <c r="DP100" s="59"/>
      <c r="DQ100" s="59"/>
      <c r="DR100" s="59"/>
      <c r="DS100" s="59"/>
      <c r="DT100" s="59"/>
      <c r="DU100" s="59"/>
      <c r="DV100" s="59"/>
      <c r="DW100" s="59"/>
      <c r="DX100" s="59"/>
      <c r="DY100" s="59"/>
      <c r="DZ100" s="59"/>
      <c r="EA100" s="59"/>
      <c r="EB100" s="59"/>
      <c r="EC100" s="59"/>
      <c r="ED100" s="59"/>
      <c r="EE100" s="59"/>
      <c r="EF100" s="59"/>
      <c r="EG100" s="59"/>
      <c r="EH100" s="59"/>
      <c r="EI100" s="59"/>
      <c r="EJ100" s="59"/>
      <c r="EK100" s="59"/>
    </row>
    <row r="101" spans="1:141" ht="12.75" customHeight="1" hidden="1" outlineLevel="1">
      <c r="A101" s="251" t="s">
        <v>135</v>
      </c>
      <c r="B101" s="251"/>
      <c r="C101" s="67">
        <v>34925709</v>
      </c>
      <c r="D101" s="67">
        <v>22621194</v>
      </c>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c r="BG101" s="59"/>
      <c r="BH101" s="59"/>
      <c r="BI101" s="59"/>
      <c r="BJ101" s="59"/>
      <c r="BK101" s="59"/>
      <c r="BL101" s="59"/>
      <c r="BM101" s="59"/>
      <c r="BN101" s="59"/>
      <c r="BO101" s="59"/>
      <c r="BP101" s="59"/>
      <c r="BQ101" s="59"/>
      <c r="BR101" s="59"/>
      <c r="BS101" s="59"/>
      <c r="BT101" s="59"/>
      <c r="BU101" s="59"/>
      <c r="BV101" s="59"/>
      <c r="BW101" s="59"/>
      <c r="BX101" s="59"/>
      <c r="BY101" s="59"/>
      <c r="BZ101" s="59"/>
      <c r="CA101" s="59"/>
      <c r="CB101" s="59"/>
      <c r="CC101" s="59"/>
      <c r="CD101" s="59"/>
      <c r="CE101" s="59"/>
      <c r="CF101" s="59"/>
      <c r="CG101" s="59"/>
      <c r="CH101" s="59"/>
      <c r="CI101" s="59"/>
      <c r="CJ101" s="59"/>
      <c r="CK101" s="59"/>
      <c r="CL101" s="59"/>
      <c r="CM101" s="59"/>
      <c r="CN101" s="59"/>
      <c r="CO101" s="59"/>
      <c r="CP101" s="59"/>
      <c r="CQ101" s="59"/>
      <c r="CR101" s="59"/>
      <c r="CS101" s="59"/>
      <c r="CT101" s="59"/>
      <c r="CU101" s="59"/>
      <c r="CV101" s="59"/>
      <c r="CW101" s="59"/>
      <c r="CX101" s="59"/>
      <c r="CY101" s="59"/>
      <c r="CZ101" s="59"/>
      <c r="DA101" s="59"/>
      <c r="DB101" s="59"/>
      <c r="DC101" s="59"/>
      <c r="DD101" s="59"/>
      <c r="DE101" s="59"/>
      <c r="DF101" s="59"/>
      <c r="DG101" s="59"/>
      <c r="DH101" s="59"/>
      <c r="DI101" s="59"/>
      <c r="DJ101" s="59"/>
      <c r="DK101" s="59"/>
      <c r="DL101" s="59"/>
      <c r="DM101" s="59"/>
      <c r="DN101" s="59"/>
      <c r="DO101" s="59"/>
      <c r="DP101" s="59"/>
      <c r="DQ101" s="59"/>
      <c r="DR101" s="59"/>
      <c r="DS101" s="59"/>
      <c r="DT101" s="59"/>
      <c r="DU101" s="59"/>
      <c r="DV101" s="59"/>
      <c r="DW101" s="59"/>
      <c r="DX101" s="59"/>
      <c r="DY101" s="59"/>
      <c r="DZ101" s="59"/>
      <c r="EA101" s="59"/>
      <c r="EB101" s="59"/>
      <c r="EC101" s="59"/>
      <c r="ED101" s="59"/>
      <c r="EE101" s="59"/>
      <c r="EF101" s="59"/>
      <c r="EG101" s="59"/>
      <c r="EH101" s="59"/>
      <c r="EI101" s="59"/>
      <c r="EJ101" s="59"/>
      <c r="EK101" s="59"/>
    </row>
    <row r="102" spans="1:141" ht="12.75" customHeight="1" hidden="1" outlineLevel="1">
      <c r="A102" s="65"/>
      <c r="B102" s="68" t="s">
        <v>10</v>
      </c>
      <c r="C102" s="64">
        <v>5034074</v>
      </c>
      <c r="D102" s="64">
        <v>4408727</v>
      </c>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c r="BG102" s="59"/>
      <c r="BH102" s="59"/>
      <c r="BI102" s="59"/>
      <c r="BJ102" s="59"/>
      <c r="BK102" s="59"/>
      <c r="BL102" s="59"/>
      <c r="BM102" s="59"/>
      <c r="BN102" s="59"/>
      <c r="BO102" s="59"/>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c r="CM102" s="59"/>
      <c r="CN102" s="59"/>
      <c r="CO102" s="59"/>
      <c r="CP102" s="59"/>
      <c r="CQ102" s="59"/>
      <c r="CR102" s="59"/>
      <c r="CS102" s="59"/>
      <c r="CT102" s="59"/>
      <c r="CU102" s="59"/>
      <c r="CV102" s="59"/>
      <c r="CW102" s="59"/>
      <c r="CX102" s="59"/>
      <c r="CY102" s="59"/>
      <c r="CZ102" s="59"/>
      <c r="DA102" s="59"/>
      <c r="DB102" s="59"/>
      <c r="DC102" s="59"/>
      <c r="DD102" s="59"/>
      <c r="DE102" s="59"/>
      <c r="DF102" s="59"/>
      <c r="DG102" s="59"/>
      <c r="DH102" s="59"/>
      <c r="DI102" s="59"/>
      <c r="DJ102" s="59"/>
      <c r="DK102" s="59"/>
      <c r="DL102" s="59"/>
      <c r="DM102" s="59"/>
      <c r="DN102" s="59"/>
      <c r="DO102" s="59"/>
      <c r="DP102" s="59"/>
      <c r="DQ102" s="59"/>
      <c r="DR102" s="59"/>
      <c r="DS102" s="59"/>
      <c r="DT102" s="59"/>
      <c r="DU102" s="59"/>
      <c r="DV102" s="59"/>
      <c r="DW102" s="59"/>
      <c r="DX102" s="59"/>
      <c r="DY102" s="59"/>
      <c r="DZ102" s="59"/>
      <c r="EA102" s="59"/>
      <c r="EB102" s="59"/>
      <c r="EC102" s="59"/>
      <c r="ED102" s="59"/>
      <c r="EE102" s="59"/>
      <c r="EF102" s="59"/>
      <c r="EG102" s="59"/>
      <c r="EH102" s="59"/>
      <c r="EI102" s="59"/>
      <c r="EJ102" s="59"/>
      <c r="EK102" s="59"/>
    </row>
    <row r="103" spans="1:141" ht="12.75" customHeight="1" hidden="1" outlineLevel="1">
      <c r="A103" s="65"/>
      <c r="B103" s="68" t="s">
        <v>136</v>
      </c>
      <c r="C103" s="67">
        <v>29891636</v>
      </c>
      <c r="D103" s="67">
        <v>18212466</v>
      </c>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c r="BS103" s="59"/>
      <c r="BT103" s="59"/>
      <c r="BU103" s="59"/>
      <c r="BV103" s="59"/>
      <c r="BW103" s="59"/>
      <c r="BX103" s="59"/>
      <c r="BY103" s="59"/>
      <c r="BZ103" s="59"/>
      <c r="CA103" s="59"/>
      <c r="CB103" s="59"/>
      <c r="CC103" s="59"/>
      <c r="CD103" s="59"/>
      <c r="CE103" s="59"/>
      <c r="CF103" s="59"/>
      <c r="CG103" s="59"/>
      <c r="CH103" s="59"/>
      <c r="CI103" s="59"/>
      <c r="CJ103" s="59"/>
      <c r="CK103" s="59"/>
      <c r="CL103" s="59"/>
      <c r="CM103" s="59"/>
      <c r="CN103" s="59"/>
      <c r="CO103" s="59"/>
      <c r="CP103" s="59"/>
      <c r="CQ103" s="59"/>
      <c r="CR103" s="59"/>
      <c r="CS103" s="59"/>
      <c r="CT103" s="59"/>
      <c r="CU103" s="59"/>
      <c r="CV103" s="59"/>
      <c r="CW103" s="59"/>
      <c r="CX103" s="59"/>
      <c r="CY103" s="59"/>
      <c r="CZ103" s="59"/>
      <c r="DA103" s="59"/>
      <c r="DB103" s="59"/>
      <c r="DC103" s="59"/>
      <c r="DD103" s="59"/>
      <c r="DE103" s="59"/>
      <c r="DF103" s="59"/>
      <c r="DG103" s="59"/>
      <c r="DH103" s="59"/>
      <c r="DI103" s="59"/>
      <c r="DJ103" s="59"/>
      <c r="DK103" s="59"/>
      <c r="DL103" s="59"/>
      <c r="DM103" s="59"/>
      <c r="DN103" s="59"/>
      <c r="DO103" s="59"/>
      <c r="DP103" s="59"/>
      <c r="DQ103" s="59"/>
      <c r="DR103" s="59"/>
      <c r="DS103" s="59"/>
      <c r="DT103" s="59"/>
      <c r="DU103" s="59"/>
      <c r="DV103" s="59"/>
      <c r="DW103" s="59"/>
      <c r="DX103" s="59"/>
      <c r="DY103" s="59"/>
      <c r="DZ103" s="59"/>
      <c r="EA103" s="59"/>
      <c r="EB103" s="59"/>
      <c r="EC103" s="59"/>
      <c r="ED103" s="59"/>
      <c r="EE103" s="59"/>
      <c r="EF103" s="59"/>
      <c r="EG103" s="59"/>
      <c r="EH103" s="59"/>
      <c r="EI103" s="59"/>
      <c r="EJ103" s="59"/>
      <c r="EK103" s="59"/>
    </row>
    <row r="104" spans="1:141" ht="12.75" customHeight="1" hidden="1" outlineLevel="1">
      <c r="A104" s="65"/>
      <c r="B104" s="66" t="s">
        <v>112</v>
      </c>
      <c r="C104" s="67">
        <v>20618369</v>
      </c>
      <c r="D104" s="67">
        <v>12922255</v>
      </c>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c r="BG104" s="59"/>
      <c r="BH104" s="59"/>
      <c r="BI104" s="59"/>
      <c r="BJ104" s="59"/>
      <c r="BK104" s="59"/>
      <c r="BL104" s="59"/>
      <c r="BM104" s="59"/>
      <c r="BN104" s="59"/>
      <c r="BO104" s="59"/>
      <c r="BP104" s="59"/>
      <c r="BQ104" s="59"/>
      <c r="BR104" s="59"/>
      <c r="BS104" s="59"/>
      <c r="BT104" s="59"/>
      <c r="BU104" s="59"/>
      <c r="BV104" s="59"/>
      <c r="BW104" s="59"/>
      <c r="BX104" s="59"/>
      <c r="BY104" s="59"/>
      <c r="BZ104" s="59"/>
      <c r="CA104" s="59"/>
      <c r="CB104" s="59"/>
      <c r="CC104" s="59"/>
      <c r="CD104" s="59"/>
      <c r="CE104" s="59"/>
      <c r="CF104" s="59"/>
      <c r="CG104" s="59"/>
      <c r="CH104" s="59"/>
      <c r="CI104" s="59"/>
      <c r="CJ104" s="59"/>
      <c r="CK104" s="59"/>
      <c r="CL104" s="59"/>
      <c r="CM104" s="59"/>
      <c r="CN104" s="59"/>
      <c r="CO104" s="59"/>
      <c r="CP104" s="59"/>
      <c r="CQ104" s="59"/>
      <c r="CR104" s="59"/>
      <c r="CS104" s="59"/>
      <c r="CT104" s="59"/>
      <c r="CU104" s="59"/>
      <c r="CV104" s="59"/>
      <c r="CW104" s="59"/>
      <c r="CX104" s="59"/>
      <c r="CY104" s="59"/>
      <c r="CZ104" s="59"/>
      <c r="DA104" s="59"/>
      <c r="DB104" s="59"/>
      <c r="DC104" s="59"/>
      <c r="DD104" s="59"/>
      <c r="DE104" s="59"/>
      <c r="DF104" s="59"/>
      <c r="DG104" s="59"/>
      <c r="DH104" s="59"/>
      <c r="DI104" s="59"/>
      <c r="DJ104" s="59"/>
      <c r="DK104" s="59"/>
      <c r="DL104" s="59"/>
      <c r="DM104" s="59"/>
      <c r="DN104" s="59"/>
      <c r="DO104" s="59"/>
      <c r="DP104" s="59"/>
      <c r="DQ104" s="59"/>
      <c r="DR104" s="59"/>
      <c r="DS104" s="59"/>
      <c r="DT104" s="59"/>
      <c r="DU104" s="59"/>
      <c r="DV104" s="59"/>
      <c r="DW104" s="59"/>
      <c r="DX104" s="59"/>
      <c r="DY104" s="59"/>
      <c r="DZ104" s="59"/>
      <c r="EA104" s="59"/>
      <c r="EB104" s="59"/>
      <c r="EC104" s="59"/>
      <c r="ED104" s="59"/>
      <c r="EE104" s="59"/>
      <c r="EF104" s="59"/>
      <c r="EG104" s="59"/>
      <c r="EH104" s="59"/>
      <c r="EI104" s="59"/>
      <c r="EJ104" s="59"/>
      <c r="EK104" s="59"/>
    </row>
    <row r="105" spans="1:141" ht="12.75" customHeight="1" hidden="1" outlineLevel="1">
      <c r="A105" s="65"/>
      <c r="B105" s="66" t="s">
        <v>134</v>
      </c>
      <c r="C105" s="67">
        <v>9273267</v>
      </c>
      <c r="D105" s="67">
        <v>5290211</v>
      </c>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9"/>
      <c r="BR105" s="59"/>
      <c r="BS105" s="59"/>
      <c r="BT105" s="59"/>
      <c r="BU105" s="59"/>
      <c r="BV105" s="59"/>
      <c r="BW105" s="59"/>
      <c r="BX105" s="59"/>
      <c r="BY105" s="59"/>
      <c r="BZ105" s="59"/>
      <c r="CA105" s="59"/>
      <c r="CB105" s="59"/>
      <c r="CC105" s="59"/>
      <c r="CD105" s="59"/>
      <c r="CE105" s="59"/>
      <c r="CF105" s="59"/>
      <c r="CG105" s="59"/>
      <c r="CH105" s="59"/>
      <c r="CI105" s="59"/>
      <c r="CJ105" s="59"/>
      <c r="CK105" s="59"/>
      <c r="CL105" s="59"/>
      <c r="CM105" s="59"/>
      <c r="CN105" s="59"/>
      <c r="CO105" s="59"/>
      <c r="CP105" s="59"/>
      <c r="CQ105" s="59"/>
      <c r="CR105" s="59"/>
      <c r="CS105" s="59"/>
      <c r="CT105" s="59"/>
      <c r="CU105" s="59"/>
      <c r="CV105" s="59"/>
      <c r="CW105" s="59"/>
      <c r="CX105" s="59"/>
      <c r="CY105" s="59"/>
      <c r="CZ105" s="59"/>
      <c r="DA105" s="59"/>
      <c r="DB105" s="59"/>
      <c r="DC105" s="59"/>
      <c r="DD105" s="59"/>
      <c r="DE105" s="59"/>
      <c r="DF105" s="59"/>
      <c r="DG105" s="59"/>
      <c r="DH105" s="59"/>
      <c r="DI105" s="59"/>
      <c r="DJ105" s="59"/>
      <c r="DK105" s="59"/>
      <c r="DL105" s="59"/>
      <c r="DM105" s="59"/>
      <c r="DN105" s="59"/>
      <c r="DO105" s="59"/>
      <c r="DP105" s="59"/>
      <c r="DQ105" s="59"/>
      <c r="DR105" s="59"/>
      <c r="DS105" s="59"/>
      <c r="DT105" s="59"/>
      <c r="DU105" s="59"/>
      <c r="DV105" s="59"/>
      <c r="DW105" s="59"/>
      <c r="DX105" s="59"/>
      <c r="DY105" s="59"/>
      <c r="DZ105" s="59"/>
      <c r="EA105" s="59"/>
      <c r="EB105" s="59"/>
      <c r="EC105" s="59"/>
      <c r="ED105" s="59"/>
      <c r="EE105" s="59"/>
      <c r="EF105" s="59"/>
      <c r="EG105" s="59"/>
      <c r="EH105" s="59"/>
      <c r="EI105" s="59"/>
      <c r="EJ105" s="59"/>
      <c r="EK105" s="59"/>
    </row>
    <row r="106" spans="1:141" ht="12.75" customHeight="1" hidden="1" outlineLevel="1">
      <c r="A106" s="251" t="s">
        <v>137</v>
      </c>
      <c r="B106" s="251"/>
      <c r="C106" s="71">
        <v>1950581</v>
      </c>
      <c r="D106" s="71">
        <v>1919830</v>
      </c>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9"/>
      <c r="BR106" s="59"/>
      <c r="BS106" s="59"/>
      <c r="BT106" s="59"/>
      <c r="BU106" s="59"/>
      <c r="BV106" s="59"/>
      <c r="BW106" s="59"/>
      <c r="BX106" s="59"/>
      <c r="BY106" s="59"/>
      <c r="BZ106" s="59"/>
      <c r="CA106" s="59"/>
      <c r="CB106" s="59"/>
      <c r="CC106" s="59"/>
      <c r="CD106" s="59"/>
      <c r="CE106" s="59"/>
      <c r="CF106" s="59"/>
      <c r="CG106" s="59"/>
      <c r="CH106" s="59"/>
      <c r="CI106" s="59"/>
      <c r="CJ106" s="59"/>
      <c r="CK106" s="59"/>
      <c r="CL106" s="59"/>
      <c r="CM106" s="59"/>
      <c r="CN106" s="59"/>
      <c r="CO106" s="59"/>
      <c r="CP106" s="59"/>
      <c r="CQ106" s="59"/>
      <c r="CR106" s="59"/>
      <c r="CS106" s="59"/>
      <c r="CT106" s="59"/>
      <c r="CU106" s="59"/>
      <c r="CV106" s="59"/>
      <c r="CW106" s="59"/>
      <c r="CX106" s="59"/>
      <c r="CY106" s="59"/>
      <c r="CZ106" s="59"/>
      <c r="DA106" s="59"/>
      <c r="DB106" s="59"/>
      <c r="DC106" s="59"/>
      <c r="DD106" s="59"/>
      <c r="DE106" s="59"/>
      <c r="DF106" s="59"/>
      <c r="DG106" s="59"/>
      <c r="DH106" s="59"/>
      <c r="DI106" s="59"/>
      <c r="DJ106" s="59"/>
      <c r="DK106" s="59"/>
      <c r="DL106" s="59"/>
      <c r="DM106" s="59"/>
      <c r="DN106" s="59"/>
      <c r="DO106" s="59"/>
      <c r="DP106" s="59"/>
      <c r="DQ106" s="59"/>
      <c r="DR106" s="59"/>
      <c r="DS106" s="59"/>
      <c r="DT106" s="59"/>
      <c r="DU106" s="59"/>
      <c r="DV106" s="59"/>
      <c r="DW106" s="59"/>
      <c r="DX106" s="59"/>
      <c r="DY106" s="59"/>
      <c r="DZ106" s="59"/>
      <c r="EA106" s="59"/>
      <c r="EB106" s="59"/>
      <c r="EC106" s="59"/>
      <c r="ED106" s="59"/>
      <c r="EE106" s="59"/>
      <c r="EF106" s="59"/>
      <c r="EG106" s="59"/>
      <c r="EH106" s="59"/>
      <c r="EI106" s="59"/>
      <c r="EJ106" s="59"/>
      <c r="EK106" s="59"/>
    </row>
    <row r="107" spans="1:141" ht="12.75" customHeight="1" hidden="1" outlineLevel="1">
      <c r="A107" s="69"/>
      <c r="B107" s="70" t="s">
        <v>138</v>
      </c>
      <c r="C107" s="67">
        <v>859638</v>
      </c>
      <c r="D107" s="67">
        <v>828887</v>
      </c>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c r="BH107" s="59"/>
      <c r="BI107" s="59"/>
      <c r="BJ107" s="59"/>
      <c r="BK107" s="59"/>
      <c r="BL107" s="59"/>
      <c r="BM107" s="59"/>
      <c r="BN107" s="59"/>
      <c r="BO107" s="59"/>
      <c r="BP107" s="59"/>
      <c r="BQ107" s="59"/>
      <c r="BR107" s="59"/>
      <c r="BS107" s="59"/>
      <c r="BT107" s="59"/>
      <c r="BU107" s="59"/>
      <c r="BV107" s="59"/>
      <c r="BW107" s="59"/>
      <c r="BX107" s="59"/>
      <c r="BY107" s="59"/>
      <c r="BZ107" s="59"/>
      <c r="CA107" s="59"/>
      <c r="CB107" s="59"/>
      <c r="CC107" s="59"/>
      <c r="CD107" s="59"/>
      <c r="CE107" s="59"/>
      <c r="CF107" s="59"/>
      <c r="CG107" s="59"/>
      <c r="CH107" s="59"/>
      <c r="CI107" s="59"/>
      <c r="CJ107" s="59"/>
      <c r="CK107" s="59"/>
      <c r="CL107" s="59"/>
      <c r="CM107" s="59"/>
      <c r="CN107" s="59"/>
      <c r="CO107" s="59"/>
      <c r="CP107" s="59"/>
      <c r="CQ107" s="59"/>
      <c r="CR107" s="59"/>
      <c r="CS107" s="59"/>
      <c r="CT107" s="59"/>
      <c r="CU107" s="59"/>
      <c r="CV107" s="59"/>
      <c r="CW107" s="59"/>
      <c r="CX107" s="59"/>
      <c r="CY107" s="59"/>
      <c r="CZ107" s="59"/>
      <c r="DA107" s="59"/>
      <c r="DB107" s="59"/>
      <c r="DC107" s="59"/>
      <c r="DD107" s="59"/>
      <c r="DE107" s="59"/>
      <c r="DF107" s="59"/>
      <c r="DG107" s="59"/>
      <c r="DH107" s="59"/>
      <c r="DI107" s="59"/>
      <c r="DJ107" s="59"/>
      <c r="DK107" s="59"/>
      <c r="DL107" s="59"/>
      <c r="DM107" s="59"/>
      <c r="DN107" s="59"/>
      <c r="DO107" s="59"/>
      <c r="DP107" s="59"/>
      <c r="DQ107" s="59"/>
      <c r="DR107" s="59"/>
      <c r="DS107" s="59"/>
      <c r="DT107" s="59"/>
      <c r="DU107" s="59"/>
      <c r="DV107" s="59"/>
      <c r="DW107" s="59"/>
      <c r="DX107" s="59"/>
      <c r="DY107" s="59"/>
      <c r="DZ107" s="59"/>
      <c r="EA107" s="59"/>
      <c r="EB107" s="59"/>
      <c r="EC107" s="59"/>
      <c r="ED107" s="59"/>
      <c r="EE107" s="59"/>
      <c r="EF107" s="59"/>
      <c r="EG107" s="59"/>
      <c r="EH107" s="59"/>
      <c r="EI107" s="59"/>
      <c r="EJ107" s="59"/>
      <c r="EK107" s="59"/>
    </row>
    <row r="108" spans="1:141" ht="12.75" customHeight="1" hidden="1" outlineLevel="1">
      <c r="A108" s="251" t="s">
        <v>139</v>
      </c>
      <c r="B108" s="251"/>
      <c r="C108" s="67">
        <v>2088025</v>
      </c>
      <c r="D108" s="67">
        <v>1083008</v>
      </c>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59"/>
      <c r="BS108" s="59"/>
      <c r="BT108" s="59"/>
      <c r="BU108" s="59"/>
      <c r="BV108" s="59"/>
      <c r="BW108" s="59"/>
      <c r="BX108" s="59"/>
      <c r="BY108" s="59"/>
      <c r="BZ108" s="59"/>
      <c r="CA108" s="59"/>
      <c r="CB108" s="59"/>
      <c r="CC108" s="59"/>
      <c r="CD108" s="59"/>
      <c r="CE108" s="59"/>
      <c r="CF108" s="59"/>
      <c r="CG108" s="59"/>
      <c r="CH108" s="59"/>
      <c r="CI108" s="59"/>
      <c r="CJ108" s="59"/>
      <c r="CK108" s="59"/>
      <c r="CL108" s="59"/>
      <c r="CM108" s="59"/>
      <c r="CN108" s="59"/>
      <c r="CO108" s="59"/>
      <c r="CP108" s="59"/>
      <c r="CQ108" s="59"/>
      <c r="CR108" s="59"/>
      <c r="CS108" s="59"/>
      <c r="CT108" s="59"/>
      <c r="CU108" s="59"/>
      <c r="CV108" s="59"/>
      <c r="CW108" s="59"/>
      <c r="CX108" s="59"/>
      <c r="CY108" s="59"/>
      <c r="CZ108" s="59"/>
      <c r="DA108" s="59"/>
      <c r="DB108" s="59"/>
      <c r="DC108" s="59"/>
      <c r="DD108" s="59"/>
      <c r="DE108" s="59"/>
      <c r="DF108" s="59"/>
      <c r="DG108" s="59"/>
      <c r="DH108" s="59"/>
      <c r="DI108" s="59"/>
      <c r="DJ108" s="59"/>
      <c r="DK108" s="59"/>
      <c r="DL108" s="59"/>
      <c r="DM108" s="59"/>
      <c r="DN108" s="59"/>
      <c r="DO108" s="59"/>
      <c r="DP108" s="59"/>
      <c r="DQ108" s="59"/>
      <c r="DR108" s="59"/>
      <c r="DS108" s="59"/>
      <c r="DT108" s="59"/>
      <c r="DU108" s="59"/>
      <c r="DV108" s="59"/>
      <c r="DW108" s="59"/>
      <c r="DX108" s="59"/>
      <c r="DY108" s="59"/>
      <c r="DZ108" s="59"/>
      <c r="EA108" s="59"/>
      <c r="EB108" s="59"/>
      <c r="EC108" s="59"/>
      <c r="ED108" s="59"/>
      <c r="EE108" s="59"/>
      <c r="EF108" s="59"/>
      <c r="EG108" s="59"/>
      <c r="EH108" s="59"/>
      <c r="EI108" s="59"/>
      <c r="EJ108" s="59"/>
      <c r="EK108" s="59"/>
    </row>
    <row r="109" spans="1:141" ht="12.75" customHeight="1" hidden="1" outlineLevel="1">
      <c r="A109" s="251" t="s">
        <v>130</v>
      </c>
      <c r="B109" s="251"/>
      <c r="C109" s="64">
        <v>98015</v>
      </c>
      <c r="D109" s="64">
        <v>89573</v>
      </c>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c r="BU109" s="59"/>
      <c r="BV109" s="59"/>
      <c r="BW109" s="59"/>
      <c r="BX109" s="59"/>
      <c r="BY109" s="59"/>
      <c r="BZ109" s="59"/>
      <c r="CA109" s="59"/>
      <c r="CB109" s="59"/>
      <c r="CC109" s="59"/>
      <c r="CD109" s="59"/>
      <c r="CE109" s="59"/>
      <c r="CF109" s="59"/>
      <c r="CG109" s="59"/>
      <c r="CH109" s="59"/>
      <c r="CI109" s="59"/>
      <c r="CJ109" s="59"/>
      <c r="CK109" s="59"/>
      <c r="CL109" s="59"/>
      <c r="CM109" s="59"/>
      <c r="CN109" s="59"/>
      <c r="CO109" s="59"/>
      <c r="CP109" s="59"/>
      <c r="CQ109" s="59"/>
      <c r="CR109" s="59"/>
      <c r="CS109" s="59"/>
      <c r="CT109" s="59"/>
      <c r="CU109" s="59"/>
      <c r="CV109" s="59"/>
      <c r="CW109" s="59"/>
      <c r="CX109" s="59"/>
      <c r="CY109" s="59"/>
      <c r="CZ109" s="59"/>
      <c r="DA109" s="59"/>
      <c r="DB109" s="59"/>
      <c r="DC109" s="59"/>
      <c r="DD109" s="59"/>
      <c r="DE109" s="59"/>
      <c r="DF109" s="59"/>
      <c r="DG109" s="59"/>
      <c r="DH109" s="59"/>
      <c r="DI109" s="59"/>
      <c r="DJ109" s="59"/>
      <c r="DK109" s="59"/>
      <c r="DL109" s="59"/>
      <c r="DM109" s="59"/>
      <c r="DN109" s="59"/>
      <c r="DO109" s="59"/>
      <c r="DP109" s="59"/>
      <c r="DQ109" s="59"/>
      <c r="DR109" s="59"/>
      <c r="DS109" s="59"/>
      <c r="DT109" s="59"/>
      <c r="DU109" s="59"/>
      <c r="DV109" s="59"/>
      <c r="DW109" s="59"/>
      <c r="DX109" s="59"/>
      <c r="DY109" s="59"/>
      <c r="DZ109" s="59"/>
      <c r="EA109" s="59"/>
      <c r="EB109" s="59"/>
      <c r="EC109" s="59"/>
      <c r="ED109" s="59"/>
      <c r="EE109" s="59"/>
      <c r="EF109" s="59"/>
      <c r="EG109" s="59"/>
      <c r="EH109" s="59"/>
      <c r="EI109" s="59"/>
      <c r="EJ109" s="59"/>
      <c r="EK109" s="59"/>
    </row>
    <row r="110" spans="1:141" ht="12.75" customHeight="1" hidden="1" outlineLevel="1">
      <c r="A110" s="251" t="s">
        <v>140</v>
      </c>
      <c r="B110" s="251"/>
      <c r="C110" s="46">
        <v>124739</v>
      </c>
      <c r="D110" s="46">
        <v>124739</v>
      </c>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c r="BH110" s="59"/>
      <c r="BI110" s="59"/>
      <c r="BJ110" s="59"/>
      <c r="BK110" s="59"/>
      <c r="BL110" s="59"/>
      <c r="BM110" s="59"/>
      <c r="BN110" s="59"/>
      <c r="BO110" s="59"/>
      <c r="BP110" s="59"/>
      <c r="BQ110" s="59"/>
      <c r="BR110" s="59"/>
      <c r="BS110" s="59"/>
      <c r="BT110" s="59"/>
      <c r="BU110" s="59"/>
      <c r="BV110" s="59"/>
      <c r="BW110" s="59"/>
      <c r="BX110" s="59"/>
      <c r="BY110" s="59"/>
      <c r="BZ110" s="59"/>
      <c r="CA110" s="59"/>
      <c r="CB110" s="59"/>
      <c r="CC110" s="59"/>
      <c r="CD110" s="59"/>
      <c r="CE110" s="59"/>
      <c r="CF110" s="59"/>
      <c r="CG110" s="59"/>
      <c r="CH110" s="59"/>
      <c r="CI110" s="59"/>
      <c r="CJ110" s="59"/>
      <c r="CK110" s="59"/>
      <c r="CL110" s="59"/>
      <c r="CM110" s="59"/>
      <c r="CN110" s="59"/>
      <c r="CO110" s="59"/>
      <c r="CP110" s="59"/>
      <c r="CQ110" s="59"/>
      <c r="CR110" s="59"/>
      <c r="CS110" s="59"/>
      <c r="CT110" s="59"/>
      <c r="CU110" s="59"/>
      <c r="CV110" s="59"/>
      <c r="CW110" s="59"/>
      <c r="CX110" s="59"/>
      <c r="CY110" s="59"/>
      <c r="CZ110" s="59"/>
      <c r="DA110" s="59"/>
      <c r="DB110" s="59"/>
      <c r="DC110" s="59"/>
      <c r="DD110" s="59"/>
      <c r="DE110" s="59"/>
      <c r="DF110" s="59"/>
      <c r="DG110" s="59"/>
      <c r="DH110" s="59"/>
      <c r="DI110" s="59"/>
      <c r="DJ110" s="59"/>
      <c r="DK110" s="59"/>
      <c r="DL110" s="59"/>
      <c r="DM110" s="59"/>
      <c r="DN110" s="59"/>
      <c r="DO110" s="59"/>
      <c r="DP110" s="59"/>
      <c r="DQ110" s="59"/>
      <c r="DR110" s="59"/>
      <c r="DS110" s="59"/>
      <c r="DT110" s="59"/>
      <c r="DU110" s="59"/>
      <c r="DV110" s="59"/>
      <c r="DW110" s="59"/>
      <c r="DX110" s="59"/>
      <c r="DY110" s="59"/>
      <c r="DZ110" s="59"/>
      <c r="EA110" s="59"/>
      <c r="EB110" s="59"/>
      <c r="EC110" s="59"/>
      <c r="ED110" s="59"/>
      <c r="EE110" s="59"/>
      <c r="EF110" s="59"/>
      <c r="EG110" s="59"/>
      <c r="EH110" s="59"/>
      <c r="EI110" s="59"/>
      <c r="EJ110" s="59"/>
      <c r="EK110" s="59"/>
    </row>
    <row r="111" spans="1:141" ht="12.75" customHeight="1" hidden="1" outlineLevel="1">
      <c r="A111" s="65"/>
      <c r="B111" s="68" t="s">
        <v>141</v>
      </c>
      <c r="C111" s="46" t="s">
        <v>108</v>
      </c>
      <c r="D111" s="46" t="s">
        <v>108</v>
      </c>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CM111" s="59"/>
      <c r="CN111" s="59"/>
      <c r="CO111" s="59"/>
      <c r="CP111" s="59"/>
      <c r="CQ111" s="59"/>
      <c r="CR111" s="59"/>
      <c r="CS111" s="59"/>
      <c r="CT111" s="59"/>
      <c r="CU111" s="59"/>
      <c r="CV111" s="59"/>
      <c r="CW111" s="59"/>
      <c r="CX111" s="59"/>
      <c r="CY111" s="59"/>
      <c r="CZ111" s="59"/>
      <c r="DA111" s="59"/>
      <c r="DB111" s="59"/>
      <c r="DC111" s="59"/>
      <c r="DD111" s="59"/>
      <c r="DE111" s="59"/>
      <c r="DF111" s="59"/>
      <c r="DG111" s="59"/>
      <c r="DH111" s="59"/>
      <c r="DI111" s="59"/>
      <c r="DJ111" s="59"/>
      <c r="DK111" s="59"/>
      <c r="DL111" s="59"/>
      <c r="DM111" s="59"/>
      <c r="DN111" s="59"/>
      <c r="DO111" s="59"/>
      <c r="DP111" s="59"/>
      <c r="DQ111" s="59"/>
      <c r="DR111" s="59"/>
      <c r="DS111" s="59"/>
      <c r="DT111" s="59"/>
      <c r="DU111" s="59"/>
      <c r="DV111" s="59"/>
      <c r="DW111" s="59"/>
      <c r="DX111" s="59"/>
      <c r="DY111" s="59"/>
      <c r="DZ111" s="59"/>
      <c r="EA111" s="59"/>
      <c r="EB111" s="59"/>
      <c r="EC111" s="59"/>
      <c r="ED111" s="59"/>
      <c r="EE111" s="59"/>
      <c r="EF111" s="59"/>
      <c r="EG111" s="59"/>
      <c r="EH111" s="59"/>
      <c r="EI111" s="59"/>
      <c r="EJ111" s="59"/>
      <c r="EK111" s="59"/>
    </row>
    <row r="112" spans="1:141" ht="12.75" customHeight="1" hidden="1" outlineLevel="1">
      <c r="A112" s="65"/>
      <c r="B112" s="68" t="s">
        <v>142</v>
      </c>
      <c r="C112" s="67">
        <v>92350</v>
      </c>
      <c r="D112" s="67">
        <v>92350</v>
      </c>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c r="BG112" s="59"/>
      <c r="BH112" s="59"/>
      <c r="BI112" s="59"/>
      <c r="BJ112" s="59"/>
      <c r="BK112" s="59"/>
      <c r="BL112" s="59"/>
      <c r="BM112" s="59"/>
      <c r="BN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CM112" s="59"/>
      <c r="CN112" s="59"/>
      <c r="CO112" s="59"/>
      <c r="CP112" s="59"/>
      <c r="CQ112" s="59"/>
      <c r="CR112" s="59"/>
      <c r="CS112" s="59"/>
      <c r="CT112" s="59"/>
      <c r="CU112" s="59"/>
      <c r="CV112" s="59"/>
      <c r="CW112" s="59"/>
      <c r="CX112" s="59"/>
      <c r="CY112" s="59"/>
      <c r="CZ112" s="59"/>
      <c r="DA112" s="59"/>
      <c r="DB112" s="59"/>
      <c r="DC112" s="59"/>
      <c r="DD112" s="59"/>
      <c r="DE112" s="59"/>
      <c r="DF112" s="59"/>
      <c r="DG112" s="59"/>
      <c r="DH112" s="59"/>
      <c r="DI112" s="59"/>
      <c r="DJ112" s="59"/>
      <c r="DK112" s="59"/>
      <c r="DL112" s="59"/>
      <c r="DM112" s="59"/>
      <c r="DN112" s="59"/>
      <c r="DO112" s="59"/>
      <c r="DP112" s="59"/>
      <c r="DQ112" s="59"/>
      <c r="DR112" s="59"/>
      <c r="DS112" s="59"/>
      <c r="DT112" s="59"/>
      <c r="DU112" s="59"/>
      <c r="DV112" s="59"/>
      <c r="DW112" s="59"/>
      <c r="DX112" s="59"/>
      <c r="DY112" s="59"/>
      <c r="DZ112" s="59"/>
      <c r="EA112" s="59"/>
      <c r="EB112" s="59"/>
      <c r="EC112" s="59"/>
      <c r="ED112" s="59"/>
      <c r="EE112" s="59"/>
      <c r="EF112" s="59"/>
      <c r="EG112" s="59"/>
      <c r="EH112" s="59"/>
      <c r="EI112" s="59"/>
      <c r="EJ112" s="59"/>
      <c r="EK112" s="59"/>
    </row>
    <row r="113" spans="1:141" ht="12.75" customHeight="1" hidden="1" outlineLevel="1">
      <c r="A113" s="65"/>
      <c r="B113" s="68" t="s">
        <v>143</v>
      </c>
      <c r="C113" s="67">
        <v>32389</v>
      </c>
      <c r="D113" s="67">
        <v>32389</v>
      </c>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c r="BH113" s="59"/>
      <c r="BI113" s="59"/>
      <c r="BJ113" s="59"/>
      <c r="BK113" s="59"/>
      <c r="BL113" s="59"/>
      <c r="BM113" s="59"/>
      <c r="BN113" s="59"/>
      <c r="BO113" s="59"/>
      <c r="BP113" s="59"/>
      <c r="BQ113" s="59"/>
      <c r="BR113" s="59"/>
      <c r="BS113" s="59"/>
      <c r="BT113" s="59"/>
      <c r="BU113" s="59"/>
      <c r="BV113" s="59"/>
      <c r="BW113" s="59"/>
      <c r="BX113" s="59"/>
      <c r="BY113" s="59"/>
      <c r="BZ113" s="59"/>
      <c r="CA113" s="59"/>
      <c r="CB113" s="59"/>
      <c r="CC113" s="59"/>
      <c r="CD113" s="59"/>
      <c r="CE113" s="59"/>
      <c r="CF113" s="59"/>
      <c r="CG113" s="59"/>
      <c r="CH113" s="59"/>
      <c r="CI113" s="59"/>
      <c r="CJ113" s="59"/>
      <c r="CK113" s="59"/>
      <c r="CL113" s="59"/>
      <c r="CM113" s="59"/>
      <c r="CN113" s="59"/>
      <c r="CO113" s="59"/>
      <c r="CP113" s="59"/>
      <c r="CQ113" s="59"/>
      <c r="CR113" s="59"/>
      <c r="CS113" s="59"/>
      <c r="CT113" s="59"/>
      <c r="CU113" s="59"/>
      <c r="CV113" s="59"/>
      <c r="CW113" s="59"/>
      <c r="CX113" s="59"/>
      <c r="CY113" s="59"/>
      <c r="CZ113" s="59"/>
      <c r="DA113" s="59"/>
      <c r="DB113" s="59"/>
      <c r="DC113" s="59"/>
      <c r="DD113" s="59"/>
      <c r="DE113" s="59"/>
      <c r="DF113" s="59"/>
      <c r="DG113" s="59"/>
      <c r="DH113" s="59"/>
      <c r="DI113" s="59"/>
      <c r="DJ113" s="59"/>
      <c r="DK113" s="59"/>
      <c r="DL113" s="59"/>
      <c r="DM113" s="59"/>
      <c r="DN113" s="59"/>
      <c r="DO113" s="59"/>
      <c r="DP113" s="59"/>
      <c r="DQ113" s="59"/>
      <c r="DR113" s="59"/>
      <c r="DS113" s="59"/>
      <c r="DT113" s="59"/>
      <c r="DU113" s="59"/>
      <c r="DV113" s="59"/>
      <c r="DW113" s="59"/>
      <c r="DX113" s="59"/>
      <c r="DY113" s="59"/>
      <c r="DZ113" s="59"/>
      <c r="EA113" s="59"/>
      <c r="EB113" s="59"/>
      <c r="EC113" s="59"/>
      <c r="ED113" s="59"/>
      <c r="EE113" s="59"/>
      <c r="EF113" s="59"/>
      <c r="EG113" s="59"/>
      <c r="EH113" s="59"/>
      <c r="EI113" s="59"/>
      <c r="EJ113" s="59"/>
      <c r="EK113" s="59"/>
    </row>
    <row r="114" spans="1:141" ht="12.75" customHeight="1" hidden="1" outlineLevel="1">
      <c r="A114" s="251" t="s">
        <v>144</v>
      </c>
      <c r="B114" s="251"/>
      <c r="C114" s="67">
        <v>1083976</v>
      </c>
      <c r="D114" s="67">
        <v>1083976</v>
      </c>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c r="BH114" s="59"/>
      <c r="BI114" s="59"/>
      <c r="BJ114" s="59"/>
      <c r="BK114" s="59"/>
      <c r="BL114" s="59"/>
      <c r="BM114" s="59"/>
      <c r="BN114" s="59"/>
      <c r="BO114" s="59"/>
      <c r="BP114" s="59"/>
      <c r="BQ114" s="59"/>
      <c r="BR114" s="59"/>
      <c r="BS114" s="59"/>
      <c r="BT114" s="59"/>
      <c r="BU114" s="59"/>
      <c r="BV114" s="59"/>
      <c r="BW114" s="59"/>
      <c r="BX114" s="59"/>
      <c r="BY114" s="59"/>
      <c r="BZ114" s="59"/>
      <c r="CA114" s="59"/>
      <c r="CB114" s="59"/>
      <c r="CC114" s="59"/>
      <c r="CD114" s="59"/>
      <c r="CE114" s="59"/>
      <c r="CF114" s="59"/>
      <c r="CG114" s="59"/>
      <c r="CH114" s="59"/>
      <c r="CI114" s="59"/>
      <c r="CJ114" s="59"/>
      <c r="CK114" s="59"/>
      <c r="CL114" s="59"/>
      <c r="CM114" s="59"/>
      <c r="CN114" s="59"/>
      <c r="CO114" s="59"/>
      <c r="CP114" s="59"/>
      <c r="CQ114" s="59"/>
      <c r="CR114" s="59"/>
      <c r="CS114" s="59"/>
      <c r="CT114" s="59"/>
      <c r="CU114" s="59"/>
      <c r="CV114" s="59"/>
      <c r="CW114" s="59"/>
      <c r="CX114" s="59"/>
      <c r="CY114" s="59"/>
      <c r="CZ114" s="59"/>
      <c r="DA114" s="59"/>
      <c r="DB114" s="59"/>
      <c r="DC114" s="59"/>
      <c r="DD114" s="59"/>
      <c r="DE114" s="59"/>
      <c r="DF114" s="59"/>
      <c r="DG114" s="59"/>
      <c r="DH114" s="59"/>
      <c r="DI114" s="59"/>
      <c r="DJ114" s="59"/>
      <c r="DK114" s="59"/>
      <c r="DL114" s="59"/>
      <c r="DM114" s="59"/>
      <c r="DN114" s="59"/>
      <c r="DO114" s="59"/>
      <c r="DP114" s="59"/>
      <c r="DQ114" s="59"/>
      <c r="DR114" s="59"/>
      <c r="DS114" s="59"/>
      <c r="DT114" s="59"/>
      <c r="DU114" s="59"/>
      <c r="DV114" s="59"/>
      <c r="DW114" s="59"/>
      <c r="DX114" s="59"/>
      <c r="DY114" s="59"/>
      <c r="DZ114" s="59"/>
      <c r="EA114" s="59"/>
      <c r="EB114" s="59"/>
      <c r="EC114" s="59"/>
      <c r="ED114" s="59"/>
      <c r="EE114" s="59"/>
      <c r="EF114" s="59"/>
      <c r="EG114" s="59"/>
      <c r="EH114" s="59"/>
      <c r="EI114" s="59"/>
      <c r="EJ114" s="59"/>
      <c r="EK114" s="59"/>
    </row>
    <row r="115" spans="1:141" ht="12.75" customHeight="1" hidden="1" outlineLevel="1">
      <c r="A115" s="251" t="s">
        <v>145</v>
      </c>
      <c r="B115" s="251"/>
      <c r="C115" s="67">
        <v>841849</v>
      </c>
      <c r="D115" s="67">
        <v>841849</v>
      </c>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59"/>
      <c r="BD115" s="59"/>
      <c r="BE115" s="59"/>
      <c r="BF115" s="59"/>
      <c r="BG115" s="59"/>
      <c r="BH115" s="59"/>
      <c r="BI115" s="59"/>
      <c r="BJ115" s="59"/>
      <c r="BK115" s="59"/>
      <c r="BL115" s="59"/>
      <c r="BM115" s="59"/>
      <c r="BN115" s="59"/>
      <c r="BO115" s="59"/>
      <c r="BP115" s="59"/>
      <c r="BQ115" s="59"/>
      <c r="BR115" s="59"/>
      <c r="BS115" s="59"/>
      <c r="BT115" s="59"/>
      <c r="BU115" s="59"/>
      <c r="BV115" s="59"/>
      <c r="BW115" s="59"/>
      <c r="BX115" s="59"/>
      <c r="BY115" s="59"/>
      <c r="BZ115" s="59"/>
      <c r="CA115" s="59"/>
      <c r="CB115" s="59"/>
      <c r="CC115" s="59"/>
      <c r="CD115" s="59"/>
      <c r="CE115" s="59"/>
      <c r="CF115" s="59"/>
      <c r="CG115" s="59"/>
      <c r="CH115" s="59"/>
      <c r="CI115" s="59"/>
      <c r="CJ115" s="59"/>
      <c r="CK115" s="59"/>
      <c r="CL115" s="59"/>
      <c r="CM115" s="59"/>
      <c r="CN115" s="59"/>
      <c r="CO115" s="59"/>
      <c r="CP115" s="59"/>
      <c r="CQ115" s="59"/>
      <c r="CR115" s="59"/>
      <c r="CS115" s="59"/>
      <c r="CT115" s="59"/>
      <c r="CU115" s="59"/>
      <c r="CV115" s="59"/>
      <c r="CW115" s="59"/>
      <c r="CX115" s="59"/>
      <c r="CY115" s="59"/>
      <c r="CZ115" s="59"/>
      <c r="DA115" s="59"/>
      <c r="DB115" s="59"/>
      <c r="DC115" s="59"/>
      <c r="DD115" s="59"/>
      <c r="DE115" s="59"/>
      <c r="DF115" s="59"/>
      <c r="DG115" s="59"/>
      <c r="DH115" s="59"/>
      <c r="DI115" s="59"/>
      <c r="DJ115" s="59"/>
      <c r="DK115" s="59"/>
      <c r="DL115" s="59"/>
      <c r="DM115" s="59"/>
      <c r="DN115" s="59"/>
      <c r="DO115" s="59"/>
      <c r="DP115" s="59"/>
      <c r="DQ115" s="59"/>
      <c r="DR115" s="59"/>
      <c r="DS115" s="59"/>
      <c r="DT115" s="59"/>
      <c r="DU115" s="59"/>
      <c r="DV115" s="59"/>
      <c r="DW115" s="59"/>
      <c r="DX115" s="59"/>
      <c r="DY115" s="59"/>
      <c r="DZ115" s="59"/>
      <c r="EA115" s="59"/>
      <c r="EB115" s="59"/>
      <c r="EC115" s="59"/>
      <c r="ED115" s="59"/>
      <c r="EE115" s="59"/>
      <c r="EF115" s="59"/>
      <c r="EG115" s="59"/>
      <c r="EH115" s="59"/>
      <c r="EI115" s="59"/>
      <c r="EJ115" s="59"/>
      <c r="EK115" s="59"/>
    </row>
    <row r="116" spans="1:141" ht="12.75" customHeight="1" hidden="1" outlineLevel="1">
      <c r="A116" s="251" t="s">
        <v>146</v>
      </c>
      <c r="B116" s="251"/>
      <c r="C116" s="64">
        <v>50074</v>
      </c>
      <c r="D116" s="64">
        <v>50074</v>
      </c>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59"/>
      <c r="BB116" s="59"/>
      <c r="BC116" s="59"/>
      <c r="BD116" s="59"/>
      <c r="BE116" s="59"/>
      <c r="BF116" s="59"/>
      <c r="BG116" s="59"/>
      <c r="BH116" s="59"/>
      <c r="BI116" s="59"/>
      <c r="BJ116" s="59"/>
      <c r="BK116" s="59"/>
      <c r="BL116" s="59"/>
      <c r="BM116" s="59"/>
      <c r="BN116" s="59"/>
      <c r="BO116" s="59"/>
      <c r="BP116" s="59"/>
      <c r="BQ116" s="59"/>
      <c r="BR116" s="59"/>
      <c r="BS116" s="59"/>
      <c r="BT116" s="59"/>
      <c r="BU116" s="59"/>
      <c r="BV116" s="59"/>
      <c r="BW116" s="59"/>
      <c r="BX116" s="59"/>
      <c r="BY116" s="59"/>
      <c r="BZ116" s="59"/>
      <c r="CA116" s="59"/>
      <c r="CB116" s="59"/>
      <c r="CC116" s="59"/>
      <c r="CD116" s="59"/>
      <c r="CE116" s="59"/>
      <c r="CF116" s="59"/>
      <c r="CG116" s="59"/>
      <c r="CH116" s="59"/>
      <c r="CI116" s="59"/>
      <c r="CJ116" s="59"/>
      <c r="CK116" s="59"/>
      <c r="CL116" s="59"/>
      <c r="CM116" s="59"/>
      <c r="CN116" s="59"/>
      <c r="CO116" s="59"/>
      <c r="CP116" s="59"/>
      <c r="CQ116" s="59"/>
      <c r="CR116" s="59"/>
      <c r="CS116" s="59"/>
      <c r="CT116" s="59"/>
      <c r="CU116" s="59"/>
      <c r="CV116" s="59"/>
      <c r="CW116" s="59"/>
      <c r="CX116" s="59"/>
      <c r="CY116" s="59"/>
      <c r="CZ116" s="59"/>
      <c r="DA116" s="59"/>
      <c r="DB116" s="59"/>
      <c r="DC116" s="59"/>
      <c r="DD116" s="59"/>
      <c r="DE116" s="59"/>
      <c r="DF116" s="59"/>
      <c r="DG116" s="59"/>
      <c r="DH116" s="59"/>
      <c r="DI116" s="59"/>
      <c r="DJ116" s="59"/>
      <c r="DK116" s="59"/>
      <c r="DL116" s="59"/>
      <c r="DM116" s="59"/>
      <c r="DN116" s="59"/>
      <c r="DO116" s="59"/>
      <c r="DP116" s="59"/>
      <c r="DQ116" s="59"/>
      <c r="DR116" s="59"/>
      <c r="DS116" s="59"/>
      <c r="DT116" s="59"/>
      <c r="DU116" s="59"/>
      <c r="DV116" s="59"/>
      <c r="DW116" s="59"/>
      <c r="DX116" s="59"/>
      <c r="DY116" s="59"/>
      <c r="DZ116" s="59"/>
      <c r="EA116" s="59"/>
      <c r="EB116" s="59"/>
      <c r="EC116" s="59"/>
      <c r="ED116" s="59"/>
      <c r="EE116" s="59"/>
      <c r="EF116" s="59"/>
      <c r="EG116" s="59"/>
      <c r="EH116" s="59"/>
      <c r="EI116" s="59"/>
      <c r="EJ116" s="59"/>
      <c r="EK116" s="59"/>
    </row>
    <row r="117" spans="1:141" ht="12.75" customHeight="1" hidden="1" outlineLevel="1">
      <c r="A117" s="251" t="s">
        <v>147</v>
      </c>
      <c r="B117" s="251"/>
      <c r="C117" s="67">
        <v>3586014</v>
      </c>
      <c r="D117" s="67">
        <v>3586014</v>
      </c>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c r="BG117" s="59"/>
      <c r="BH117" s="59"/>
      <c r="BI117" s="59"/>
      <c r="BJ117" s="59"/>
      <c r="BK117" s="59"/>
      <c r="BL117" s="59"/>
      <c r="BM117" s="59"/>
      <c r="BN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CM117" s="59"/>
      <c r="CN117" s="59"/>
      <c r="CO117" s="59"/>
      <c r="CP117" s="59"/>
      <c r="CQ117" s="59"/>
      <c r="CR117" s="59"/>
      <c r="CS117" s="59"/>
      <c r="CT117" s="59"/>
      <c r="CU117" s="59"/>
      <c r="CV117" s="59"/>
      <c r="CW117" s="59"/>
      <c r="CX117" s="59"/>
      <c r="CY117" s="59"/>
      <c r="CZ117" s="59"/>
      <c r="DA117" s="59"/>
      <c r="DB117" s="59"/>
      <c r="DC117" s="59"/>
      <c r="DD117" s="59"/>
      <c r="DE117" s="59"/>
      <c r="DF117" s="59"/>
      <c r="DG117" s="59"/>
      <c r="DH117" s="59"/>
      <c r="DI117" s="59"/>
      <c r="DJ117" s="59"/>
      <c r="DK117" s="59"/>
      <c r="DL117" s="59"/>
      <c r="DM117" s="59"/>
      <c r="DN117" s="59"/>
      <c r="DO117" s="59"/>
      <c r="DP117" s="59"/>
      <c r="DQ117" s="59"/>
      <c r="DR117" s="59"/>
      <c r="DS117" s="59"/>
      <c r="DT117" s="59"/>
      <c r="DU117" s="59"/>
      <c r="DV117" s="59"/>
      <c r="DW117" s="59"/>
      <c r="DX117" s="59"/>
      <c r="DY117" s="59"/>
      <c r="DZ117" s="59"/>
      <c r="EA117" s="59"/>
      <c r="EB117" s="59"/>
      <c r="EC117" s="59"/>
      <c r="ED117" s="59"/>
      <c r="EE117" s="59"/>
      <c r="EF117" s="59"/>
      <c r="EG117" s="59"/>
      <c r="EH117" s="59"/>
      <c r="EI117" s="59"/>
      <c r="EJ117" s="59"/>
      <c r="EK117" s="59"/>
    </row>
    <row r="118" spans="1:141" ht="12.75" customHeight="1" hidden="1" outlineLevel="1">
      <c r="A118" s="65"/>
      <c r="B118" s="68" t="s">
        <v>148</v>
      </c>
      <c r="C118" s="67">
        <v>888354</v>
      </c>
      <c r="D118" s="67">
        <v>888354</v>
      </c>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59"/>
      <c r="BA118" s="59"/>
      <c r="BB118" s="59"/>
      <c r="BC118" s="59"/>
      <c r="BD118" s="59"/>
      <c r="BE118" s="59"/>
      <c r="BF118" s="59"/>
      <c r="BG118" s="59"/>
      <c r="BH118" s="59"/>
      <c r="BI118" s="59"/>
      <c r="BJ118" s="59"/>
      <c r="BK118" s="59"/>
      <c r="BL118" s="59"/>
      <c r="BM118" s="59"/>
      <c r="BN118" s="59"/>
      <c r="BO118" s="59"/>
      <c r="BP118" s="59"/>
      <c r="BQ118" s="59"/>
      <c r="BR118" s="59"/>
      <c r="BS118" s="59"/>
      <c r="BT118" s="59"/>
      <c r="BU118" s="59"/>
      <c r="BV118" s="59"/>
      <c r="BW118" s="59"/>
      <c r="BX118" s="59"/>
      <c r="BY118" s="59"/>
      <c r="BZ118" s="59"/>
      <c r="CA118" s="59"/>
      <c r="CB118" s="59"/>
      <c r="CC118" s="59"/>
      <c r="CD118" s="59"/>
      <c r="CE118" s="59"/>
      <c r="CF118" s="59"/>
      <c r="CG118" s="59"/>
      <c r="CH118" s="59"/>
      <c r="CI118" s="59"/>
      <c r="CJ118" s="59"/>
      <c r="CK118" s="59"/>
      <c r="CL118" s="59"/>
      <c r="CM118" s="59"/>
      <c r="CN118" s="59"/>
      <c r="CO118" s="59"/>
      <c r="CP118" s="59"/>
      <c r="CQ118" s="59"/>
      <c r="CR118" s="59"/>
      <c r="CS118" s="59"/>
      <c r="CT118" s="59"/>
      <c r="CU118" s="59"/>
      <c r="CV118" s="59"/>
      <c r="CW118" s="59"/>
      <c r="CX118" s="59"/>
      <c r="CY118" s="59"/>
      <c r="CZ118" s="59"/>
      <c r="DA118" s="59"/>
      <c r="DB118" s="59"/>
      <c r="DC118" s="59"/>
      <c r="DD118" s="59"/>
      <c r="DE118" s="59"/>
      <c r="DF118" s="59"/>
      <c r="DG118" s="59"/>
      <c r="DH118" s="59"/>
      <c r="DI118" s="59"/>
      <c r="DJ118" s="59"/>
      <c r="DK118" s="59"/>
      <c r="DL118" s="59"/>
      <c r="DM118" s="59"/>
      <c r="DN118" s="59"/>
      <c r="DO118" s="59"/>
      <c r="DP118" s="59"/>
      <c r="DQ118" s="59"/>
      <c r="DR118" s="59"/>
      <c r="DS118" s="59"/>
      <c r="DT118" s="59"/>
      <c r="DU118" s="59"/>
      <c r="DV118" s="59"/>
      <c r="DW118" s="59"/>
      <c r="DX118" s="59"/>
      <c r="DY118" s="59"/>
      <c r="DZ118" s="59"/>
      <c r="EA118" s="59"/>
      <c r="EB118" s="59"/>
      <c r="EC118" s="59"/>
      <c r="ED118" s="59"/>
      <c r="EE118" s="59"/>
      <c r="EF118" s="59"/>
      <c r="EG118" s="59"/>
      <c r="EH118" s="59"/>
      <c r="EI118" s="59"/>
      <c r="EJ118" s="59"/>
      <c r="EK118" s="59"/>
    </row>
    <row r="119" spans="1:141" ht="12.75" customHeight="1" hidden="1" outlineLevel="1">
      <c r="A119" s="65"/>
      <c r="B119" s="66" t="s">
        <v>149</v>
      </c>
      <c r="C119" s="67">
        <v>123433</v>
      </c>
      <c r="D119" s="67">
        <v>123433</v>
      </c>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9"/>
      <c r="BB119" s="59"/>
      <c r="BC119" s="59"/>
      <c r="BD119" s="59"/>
      <c r="BE119" s="59"/>
      <c r="BF119" s="59"/>
      <c r="BG119" s="59"/>
      <c r="BH119" s="59"/>
      <c r="BI119" s="59"/>
      <c r="BJ119" s="59"/>
      <c r="BK119" s="59"/>
      <c r="BL119" s="59"/>
      <c r="BM119" s="59"/>
      <c r="BN119" s="59"/>
      <c r="BO119" s="59"/>
      <c r="BP119" s="59"/>
      <c r="BQ119" s="59"/>
      <c r="BR119" s="59"/>
      <c r="BS119" s="59"/>
      <c r="BT119" s="59"/>
      <c r="BU119" s="59"/>
      <c r="BV119" s="59"/>
      <c r="BW119" s="59"/>
      <c r="BX119" s="59"/>
      <c r="BY119" s="59"/>
      <c r="BZ119" s="59"/>
      <c r="CA119" s="59"/>
      <c r="CB119" s="59"/>
      <c r="CC119" s="59"/>
      <c r="CD119" s="59"/>
      <c r="CE119" s="59"/>
      <c r="CF119" s="59"/>
      <c r="CG119" s="59"/>
      <c r="CH119" s="59"/>
      <c r="CI119" s="59"/>
      <c r="CJ119" s="59"/>
      <c r="CK119" s="59"/>
      <c r="CL119" s="59"/>
      <c r="CM119" s="59"/>
      <c r="CN119" s="59"/>
      <c r="CO119" s="59"/>
      <c r="CP119" s="59"/>
      <c r="CQ119" s="59"/>
      <c r="CR119" s="59"/>
      <c r="CS119" s="59"/>
      <c r="CT119" s="59"/>
      <c r="CU119" s="59"/>
      <c r="CV119" s="59"/>
      <c r="CW119" s="59"/>
      <c r="CX119" s="59"/>
      <c r="CY119" s="59"/>
      <c r="CZ119" s="59"/>
      <c r="DA119" s="59"/>
      <c r="DB119" s="59"/>
      <c r="DC119" s="59"/>
      <c r="DD119" s="59"/>
      <c r="DE119" s="59"/>
      <c r="DF119" s="59"/>
      <c r="DG119" s="59"/>
      <c r="DH119" s="59"/>
      <c r="DI119" s="59"/>
      <c r="DJ119" s="59"/>
      <c r="DK119" s="59"/>
      <c r="DL119" s="59"/>
      <c r="DM119" s="59"/>
      <c r="DN119" s="59"/>
      <c r="DO119" s="59"/>
      <c r="DP119" s="59"/>
      <c r="DQ119" s="59"/>
      <c r="DR119" s="59"/>
      <c r="DS119" s="59"/>
      <c r="DT119" s="59"/>
      <c r="DU119" s="59"/>
      <c r="DV119" s="59"/>
      <c r="DW119" s="59"/>
      <c r="DX119" s="59"/>
      <c r="DY119" s="59"/>
      <c r="DZ119" s="59"/>
      <c r="EA119" s="59"/>
      <c r="EB119" s="59"/>
      <c r="EC119" s="59"/>
      <c r="ED119" s="59"/>
      <c r="EE119" s="59"/>
      <c r="EF119" s="59"/>
      <c r="EG119" s="59"/>
      <c r="EH119" s="59"/>
      <c r="EI119" s="59"/>
      <c r="EJ119" s="59"/>
      <c r="EK119" s="59"/>
    </row>
    <row r="120" spans="1:141" ht="12.75" customHeight="1" hidden="1" outlineLevel="1">
      <c r="A120" s="65"/>
      <c r="B120" s="68" t="s">
        <v>150</v>
      </c>
      <c r="C120" s="46" t="s">
        <v>108</v>
      </c>
      <c r="D120" s="46" t="s">
        <v>108</v>
      </c>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c r="BF120" s="59"/>
      <c r="BG120" s="59"/>
      <c r="BH120" s="59"/>
      <c r="BI120" s="59"/>
      <c r="BJ120" s="59"/>
      <c r="BK120" s="59"/>
      <c r="BL120" s="59"/>
      <c r="BM120" s="59"/>
      <c r="BN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c r="CM120" s="59"/>
      <c r="CN120" s="59"/>
      <c r="CO120" s="59"/>
      <c r="CP120" s="59"/>
      <c r="CQ120" s="59"/>
      <c r="CR120" s="59"/>
      <c r="CS120" s="59"/>
      <c r="CT120" s="59"/>
      <c r="CU120" s="59"/>
      <c r="CV120" s="59"/>
      <c r="CW120" s="59"/>
      <c r="CX120" s="59"/>
      <c r="CY120" s="59"/>
      <c r="CZ120" s="59"/>
      <c r="DA120" s="59"/>
      <c r="DB120" s="59"/>
      <c r="DC120" s="59"/>
      <c r="DD120" s="59"/>
      <c r="DE120" s="59"/>
      <c r="DF120" s="59"/>
      <c r="DG120" s="59"/>
      <c r="DH120" s="59"/>
      <c r="DI120" s="59"/>
      <c r="DJ120" s="59"/>
      <c r="DK120" s="59"/>
      <c r="DL120" s="59"/>
      <c r="DM120" s="59"/>
      <c r="DN120" s="59"/>
      <c r="DO120" s="59"/>
      <c r="DP120" s="59"/>
      <c r="DQ120" s="59"/>
      <c r="DR120" s="59"/>
      <c r="DS120" s="59"/>
      <c r="DT120" s="59"/>
      <c r="DU120" s="59"/>
      <c r="DV120" s="59"/>
      <c r="DW120" s="59"/>
      <c r="DX120" s="59"/>
      <c r="DY120" s="59"/>
      <c r="DZ120" s="59"/>
      <c r="EA120" s="59"/>
      <c r="EB120" s="59"/>
      <c r="EC120" s="59"/>
      <c r="ED120" s="59"/>
      <c r="EE120" s="59"/>
      <c r="EF120" s="59"/>
      <c r="EG120" s="59"/>
      <c r="EH120" s="59"/>
      <c r="EI120" s="59"/>
      <c r="EJ120" s="59"/>
      <c r="EK120" s="59"/>
    </row>
    <row r="121" spans="1:141" ht="12.75" customHeight="1" hidden="1" outlineLevel="1">
      <c r="A121" s="65"/>
      <c r="B121" s="73" t="s">
        <v>151</v>
      </c>
      <c r="C121" s="67">
        <v>2574227</v>
      </c>
      <c r="D121" s="67">
        <v>2574227</v>
      </c>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9"/>
      <c r="BB121" s="59"/>
      <c r="BC121" s="59"/>
      <c r="BD121" s="59"/>
      <c r="BE121" s="59"/>
      <c r="BF121" s="59"/>
      <c r="BG121" s="59"/>
      <c r="BH121" s="59"/>
      <c r="BI121" s="59"/>
      <c r="BJ121" s="59"/>
      <c r="BK121" s="59"/>
      <c r="BL121" s="59"/>
      <c r="BM121" s="59"/>
      <c r="BN121" s="59"/>
      <c r="BO121" s="59"/>
      <c r="BP121" s="59"/>
      <c r="BQ121" s="59"/>
      <c r="BR121" s="59"/>
      <c r="BS121" s="59"/>
      <c r="BT121" s="59"/>
      <c r="BU121" s="59"/>
      <c r="BV121" s="59"/>
      <c r="BW121" s="59"/>
      <c r="BX121" s="59"/>
      <c r="BY121" s="59"/>
      <c r="BZ121" s="59"/>
      <c r="CA121" s="59"/>
      <c r="CB121" s="59"/>
      <c r="CC121" s="59"/>
      <c r="CD121" s="59"/>
      <c r="CE121" s="59"/>
      <c r="CF121" s="59"/>
      <c r="CG121" s="59"/>
      <c r="CH121" s="59"/>
      <c r="CI121" s="59"/>
      <c r="CJ121" s="59"/>
      <c r="CK121" s="59"/>
      <c r="CL121" s="59"/>
      <c r="CM121" s="59"/>
      <c r="CN121" s="59"/>
      <c r="CO121" s="59"/>
      <c r="CP121" s="59"/>
      <c r="CQ121" s="59"/>
      <c r="CR121" s="59"/>
      <c r="CS121" s="59"/>
      <c r="CT121" s="59"/>
      <c r="CU121" s="59"/>
      <c r="CV121" s="59"/>
      <c r="CW121" s="59"/>
      <c r="CX121" s="59"/>
      <c r="CY121" s="59"/>
      <c r="CZ121" s="59"/>
      <c r="DA121" s="59"/>
      <c r="DB121" s="59"/>
      <c r="DC121" s="59"/>
      <c r="DD121" s="59"/>
      <c r="DE121" s="59"/>
      <c r="DF121" s="59"/>
      <c r="DG121" s="59"/>
      <c r="DH121" s="59"/>
      <c r="DI121" s="59"/>
      <c r="DJ121" s="59"/>
      <c r="DK121" s="59"/>
      <c r="DL121" s="59"/>
      <c r="DM121" s="59"/>
      <c r="DN121" s="59"/>
      <c r="DO121" s="59"/>
      <c r="DP121" s="59"/>
      <c r="DQ121" s="59"/>
      <c r="DR121" s="59"/>
      <c r="DS121" s="59"/>
      <c r="DT121" s="59"/>
      <c r="DU121" s="59"/>
      <c r="DV121" s="59"/>
      <c r="DW121" s="59"/>
      <c r="DX121" s="59"/>
      <c r="DY121" s="59"/>
      <c r="DZ121" s="59"/>
      <c r="EA121" s="59"/>
      <c r="EB121" s="59"/>
      <c r="EC121" s="59"/>
      <c r="ED121" s="59"/>
      <c r="EE121" s="59"/>
      <c r="EF121" s="59"/>
      <c r="EG121" s="59"/>
      <c r="EH121" s="59"/>
      <c r="EI121" s="59"/>
      <c r="EJ121" s="59"/>
      <c r="EK121" s="59"/>
    </row>
    <row r="122" spans="1:141" ht="12.75" customHeight="1" hidden="1" outlineLevel="1">
      <c r="A122" s="251" t="s">
        <v>152</v>
      </c>
      <c r="B122" s="251"/>
      <c r="C122" s="67">
        <v>23648</v>
      </c>
      <c r="D122" s="67">
        <v>23648</v>
      </c>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59"/>
      <c r="BB122" s="59"/>
      <c r="BC122" s="59"/>
      <c r="BD122" s="59"/>
      <c r="BE122" s="59"/>
      <c r="BF122" s="59"/>
      <c r="BG122" s="59"/>
      <c r="BH122" s="59"/>
      <c r="BI122" s="59"/>
      <c r="BJ122" s="59"/>
      <c r="BK122" s="59"/>
      <c r="BL122" s="59"/>
      <c r="BM122" s="59"/>
      <c r="BN122" s="59"/>
      <c r="BO122" s="59"/>
      <c r="BP122" s="59"/>
      <c r="BQ122" s="59"/>
      <c r="BR122" s="59"/>
      <c r="BS122" s="59"/>
      <c r="BT122" s="59"/>
      <c r="BU122" s="59"/>
      <c r="BV122" s="59"/>
      <c r="BW122" s="59"/>
      <c r="BX122" s="59"/>
      <c r="BY122" s="59"/>
      <c r="BZ122" s="59"/>
      <c r="CA122" s="59"/>
      <c r="CB122" s="59"/>
      <c r="CC122" s="59"/>
      <c r="CD122" s="59"/>
      <c r="CE122" s="59"/>
      <c r="CF122" s="59"/>
      <c r="CG122" s="59"/>
      <c r="CH122" s="59"/>
      <c r="CI122" s="59"/>
      <c r="CJ122" s="59"/>
      <c r="CK122" s="59"/>
      <c r="CL122" s="59"/>
      <c r="CM122" s="59"/>
      <c r="CN122" s="59"/>
      <c r="CO122" s="59"/>
      <c r="CP122" s="59"/>
      <c r="CQ122" s="59"/>
      <c r="CR122" s="59"/>
      <c r="CS122" s="59"/>
      <c r="CT122" s="59"/>
      <c r="CU122" s="59"/>
      <c r="CV122" s="59"/>
      <c r="CW122" s="59"/>
      <c r="CX122" s="59"/>
      <c r="CY122" s="59"/>
      <c r="CZ122" s="59"/>
      <c r="DA122" s="59"/>
      <c r="DB122" s="59"/>
      <c r="DC122" s="59"/>
      <c r="DD122" s="59"/>
      <c r="DE122" s="59"/>
      <c r="DF122" s="59"/>
      <c r="DG122" s="59"/>
      <c r="DH122" s="59"/>
      <c r="DI122" s="59"/>
      <c r="DJ122" s="59"/>
      <c r="DK122" s="59"/>
      <c r="DL122" s="59"/>
      <c r="DM122" s="59"/>
      <c r="DN122" s="59"/>
      <c r="DO122" s="59"/>
      <c r="DP122" s="59"/>
      <c r="DQ122" s="59"/>
      <c r="DR122" s="59"/>
      <c r="DS122" s="59"/>
      <c r="DT122" s="59"/>
      <c r="DU122" s="59"/>
      <c r="DV122" s="59"/>
      <c r="DW122" s="59"/>
      <c r="DX122" s="59"/>
      <c r="DY122" s="59"/>
      <c r="DZ122" s="59"/>
      <c r="EA122" s="59"/>
      <c r="EB122" s="59"/>
      <c r="EC122" s="59"/>
      <c r="ED122" s="59"/>
      <c r="EE122" s="59"/>
      <c r="EF122" s="59"/>
      <c r="EG122" s="59"/>
      <c r="EH122" s="59"/>
      <c r="EI122" s="59"/>
      <c r="EJ122" s="59"/>
      <c r="EK122" s="59"/>
    </row>
    <row r="123" spans="1:4" s="217" customFormat="1" ht="12.75" customHeight="1" hidden="1" outlineLevel="1">
      <c r="A123" s="251" t="s">
        <v>153</v>
      </c>
      <c r="B123" s="251"/>
      <c r="C123" s="64">
        <v>162746</v>
      </c>
      <c r="D123" s="64">
        <v>1627465</v>
      </c>
    </row>
    <row r="124" spans="1:141" ht="12.75" customHeight="1" hidden="1" outlineLevel="1">
      <c r="A124" s="249" t="s">
        <v>154</v>
      </c>
      <c r="B124" s="249"/>
      <c r="C124" s="74">
        <v>54643272</v>
      </c>
      <c r="D124" s="74">
        <v>38084325</v>
      </c>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59"/>
      <c r="BB124" s="59"/>
      <c r="BC124" s="59"/>
      <c r="BD124" s="59"/>
      <c r="BE124" s="59"/>
      <c r="BF124" s="59"/>
      <c r="BG124" s="59"/>
      <c r="BH124" s="59"/>
      <c r="BI124" s="59"/>
      <c r="BJ124" s="59"/>
      <c r="BK124" s="59"/>
      <c r="BL124" s="59"/>
      <c r="BM124" s="59"/>
      <c r="BN124" s="59"/>
      <c r="BO124" s="59"/>
      <c r="BP124" s="59"/>
      <c r="BQ124" s="59"/>
      <c r="BR124" s="59"/>
      <c r="BS124" s="59"/>
      <c r="BT124" s="59"/>
      <c r="BU124" s="59"/>
      <c r="BV124" s="59"/>
      <c r="BW124" s="59"/>
      <c r="BX124" s="59"/>
      <c r="BY124" s="59"/>
      <c r="BZ124" s="59"/>
      <c r="CA124" s="59"/>
      <c r="CB124" s="59"/>
      <c r="CC124" s="59"/>
      <c r="CD124" s="59"/>
      <c r="CE124" s="59"/>
      <c r="CF124" s="59"/>
      <c r="CG124" s="59"/>
      <c r="CH124" s="59"/>
      <c r="CI124" s="59"/>
      <c r="CJ124" s="59"/>
      <c r="CK124" s="59"/>
      <c r="CL124" s="59"/>
      <c r="CM124" s="59"/>
      <c r="CN124" s="59"/>
      <c r="CO124" s="59"/>
      <c r="CP124" s="59"/>
      <c r="CQ124" s="59"/>
      <c r="CR124" s="59"/>
      <c r="CS124" s="59"/>
      <c r="CT124" s="59"/>
      <c r="CU124" s="59"/>
      <c r="CV124" s="59"/>
      <c r="CW124" s="59"/>
      <c r="CX124" s="59"/>
      <c r="CY124" s="59"/>
      <c r="CZ124" s="59"/>
      <c r="DA124" s="59"/>
      <c r="DB124" s="59"/>
      <c r="DC124" s="59"/>
      <c r="DD124" s="59"/>
      <c r="DE124" s="59"/>
      <c r="DF124" s="59"/>
      <c r="DG124" s="59"/>
      <c r="DH124" s="59"/>
      <c r="DI124" s="59"/>
      <c r="DJ124" s="59"/>
      <c r="DK124" s="59"/>
      <c r="DL124" s="59"/>
      <c r="DM124" s="59"/>
      <c r="DN124" s="59"/>
      <c r="DO124" s="59"/>
      <c r="DP124" s="59"/>
      <c r="DQ124" s="59"/>
      <c r="DR124" s="59"/>
      <c r="DS124" s="59"/>
      <c r="DT124" s="59"/>
      <c r="DU124" s="59"/>
      <c r="DV124" s="59"/>
      <c r="DW124" s="59"/>
      <c r="DX124" s="59"/>
      <c r="DY124" s="59"/>
      <c r="DZ124" s="59"/>
      <c r="EA124" s="59"/>
      <c r="EB124" s="59"/>
      <c r="EC124" s="59"/>
      <c r="ED124" s="59"/>
      <c r="EE124" s="59"/>
      <c r="EF124" s="59"/>
      <c r="EG124" s="59"/>
      <c r="EH124" s="59"/>
      <c r="EI124" s="59"/>
      <c r="EJ124" s="59"/>
      <c r="EK124" s="59"/>
    </row>
    <row r="125" spans="1:4" ht="12.75">
      <c r="A125" s="76"/>
      <c r="B125" s="76"/>
      <c r="C125" s="76"/>
      <c r="D125" s="76"/>
    </row>
    <row r="126" spans="1:141" ht="12.75" customHeight="1" collapsed="1">
      <c r="A126" s="250" t="s">
        <v>322</v>
      </c>
      <c r="B126" s="250"/>
      <c r="C126" s="205" t="s">
        <v>24</v>
      </c>
      <c r="D126" s="204" t="s">
        <v>105</v>
      </c>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9"/>
      <c r="BB126" s="59"/>
      <c r="BC126" s="59"/>
      <c r="BD126" s="59"/>
      <c r="BE126" s="59"/>
      <c r="BF126" s="59"/>
      <c r="BG126" s="59"/>
      <c r="BH126" s="59"/>
      <c r="BI126" s="59"/>
      <c r="BJ126" s="59"/>
      <c r="BK126" s="59"/>
      <c r="BL126" s="59"/>
      <c r="BM126" s="59"/>
      <c r="BN126" s="59"/>
      <c r="BO126" s="59"/>
      <c r="BP126" s="59"/>
      <c r="BQ126" s="59"/>
      <c r="BR126" s="59"/>
      <c r="BS126" s="59"/>
      <c r="BT126" s="59"/>
      <c r="BU126" s="59"/>
      <c r="BV126" s="59"/>
      <c r="BW126" s="59"/>
      <c r="BX126" s="59"/>
      <c r="BY126" s="59"/>
      <c r="BZ126" s="59"/>
      <c r="CA126" s="59"/>
      <c r="CB126" s="59"/>
      <c r="CC126" s="59"/>
      <c r="CD126" s="59"/>
      <c r="CE126" s="59"/>
      <c r="CF126" s="59"/>
      <c r="CG126" s="59"/>
      <c r="CH126" s="59"/>
      <c r="CI126" s="59"/>
      <c r="CJ126" s="59"/>
      <c r="CK126" s="59"/>
      <c r="CL126" s="59"/>
      <c r="CM126" s="59"/>
      <c r="CN126" s="59"/>
      <c r="CO126" s="59"/>
      <c r="CP126" s="59"/>
      <c r="CQ126" s="59"/>
      <c r="CR126" s="59"/>
      <c r="CS126" s="59"/>
      <c r="CT126" s="59"/>
      <c r="CU126" s="59"/>
      <c r="CV126" s="59"/>
      <c r="CW126" s="59"/>
      <c r="CX126" s="59"/>
      <c r="CY126" s="59"/>
      <c r="CZ126" s="59"/>
      <c r="DA126" s="59"/>
      <c r="DB126" s="59"/>
      <c r="DC126" s="59"/>
      <c r="DD126" s="59"/>
      <c r="DE126" s="59"/>
      <c r="DF126" s="59"/>
      <c r="DG126" s="59"/>
      <c r="DH126" s="59"/>
      <c r="DI126" s="59"/>
      <c r="DJ126" s="59"/>
      <c r="DK126" s="59"/>
      <c r="DL126" s="59"/>
      <c r="DM126" s="59"/>
      <c r="DN126" s="59"/>
      <c r="DO126" s="59"/>
      <c r="DP126" s="59"/>
      <c r="DQ126" s="59"/>
      <c r="DR126" s="59"/>
      <c r="DS126" s="59"/>
      <c r="DT126" s="59"/>
      <c r="DU126" s="59"/>
      <c r="DV126" s="59"/>
      <c r="DW126" s="59"/>
      <c r="DX126" s="59"/>
      <c r="DY126" s="59"/>
      <c r="DZ126" s="59"/>
      <c r="EA126" s="59"/>
      <c r="EB126" s="59"/>
      <c r="EC126" s="59"/>
      <c r="ED126" s="59"/>
      <c r="EE126" s="59"/>
      <c r="EF126" s="59"/>
      <c r="EG126" s="59"/>
      <c r="EH126" s="59"/>
      <c r="EI126" s="59"/>
      <c r="EJ126" s="59"/>
      <c r="EK126" s="59"/>
    </row>
    <row r="127" spans="1:141" ht="12.75" customHeight="1" hidden="1" outlineLevel="1">
      <c r="A127" s="251" t="s">
        <v>133</v>
      </c>
      <c r="B127" s="251"/>
      <c r="C127" s="64">
        <v>8132633.708</v>
      </c>
      <c r="D127" s="64">
        <v>5751661</v>
      </c>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9"/>
      <c r="BB127" s="59"/>
      <c r="BC127" s="59"/>
      <c r="BD127" s="59"/>
      <c r="BE127" s="59"/>
      <c r="BF127" s="59"/>
      <c r="BG127" s="59"/>
      <c r="BH127" s="59"/>
      <c r="BI127" s="59"/>
      <c r="BJ127" s="59"/>
      <c r="BK127" s="59"/>
      <c r="BL127" s="59"/>
      <c r="BM127" s="59"/>
      <c r="BN127" s="59"/>
      <c r="BO127" s="59"/>
      <c r="BP127" s="59"/>
      <c r="BQ127" s="59"/>
      <c r="BR127" s="59"/>
      <c r="BS127" s="59"/>
      <c r="BT127" s="59"/>
      <c r="BU127" s="59"/>
      <c r="BV127" s="59"/>
      <c r="BW127" s="59"/>
      <c r="BX127" s="59"/>
      <c r="BY127" s="59"/>
      <c r="BZ127" s="59"/>
      <c r="CA127" s="59"/>
      <c r="CB127" s="59"/>
      <c r="CC127" s="59"/>
      <c r="CD127" s="59"/>
      <c r="CE127" s="59"/>
      <c r="CF127" s="59"/>
      <c r="CG127" s="59"/>
      <c r="CH127" s="59"/>
      <c r="CI127" s="59"/>
      <c r="CJ127" s="59"/>
      <c r="CK127" s="59"/>
      <c r="CL127" s="59"/>
      <c r="CM127" s="59"/>
      <c r="CN127" s="59"/>
      <c r="CO127" s="59"/>
      <c r="CP127" s="59"/>
      <c r="CQ127" s="59"/>
      <c r="CR127" s="59"/>
      <c r="CS127" s="59"/>
      <c r="CT127" s="59"/>
      <c r="CU127" s="59"/>
      <c r="CV127" s="59"/>
      <c r="CW127" s="59"/>
      <c r="CX127" s="59"/>
      <c r="CY127" s="59"/>
      <c r="CZ127" s="59"/>
      <c r="DA127" s="59"/>
      <c r="DB127" s="59"/>
      <c r="DC127" s="59"/>
      <c r="DD127" s="59"/>
      <c r="DE127" s="59"/>
      <c r="DF127" s="59"/>
      <c r="DG127" s="59"/>
      <c r="DH127" s="59"/>
      <c r="DI127" s="59"/>
      <c r="DJ127" s="59"/>
      <c r="DK127" s="59"/>
      <c r="DL127" s="59"/>
      <c r="DM127" s="59"/>
      <c r="DN127" s="59"/>
      <c r="DO127" s="59"/>
      <c r="DP127" s="59"/>
      <c r="DQ127" s="59"/>
      <c r="DR127" s="59"/>
      <c r="DS127" s="59"/>
      <c r="DT127" s="59"/>
      <c r="DU127" s="59"/>
      <c r="DV127" s="59"/>
      <c r="DW127" s="59"/>
      <c r="DX127" s="59"/>
      <c r="DY127" s="59"/>
      <c r="DZ127" s="59"/>
      <c r="EA127" s="59"/>
      <c r="EB127" s="59"/>
      <c r="EC127" s="59"/>
      <c r="ED127" s="59"/>
      <c r="EE127" s="59"/>
      <c r="EF127" s="59"/>
      <c r="EG127" s="59"/>
      <c r="EH127" s="59"/>
      <c r="EI127" s="59"/>
      <c r="EJ127" s="59"/>
      <c r="EK127" s="59"/>
    </row>
    <row r="128" spans="1:141" ht="12.75" customHeight="1" hidden="1" outlineLevel="1">
      <c r="A128" s="65"/>
      <c r="B128" s="66" t="s">
        <v>112</v>
      </c>
      <c r="C128" s="67">
        <v>5642316.708</v>
      </c>
      <c r="D128" s="67">
        <v>4296653</v>
      </c>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59"/>
      <c r="BB128" s="59"/>
      <c r="BC128" s="59"/>
      <c r="BD128" s="59"/>
      <c r="BE128" s="59"/>
      <c r="BF128" s="59"/>
      <c r="BG128" s="59"/>
      <c r="BH128" s="59"/>
      <c r="BI128" s="59"/>
      <c r="BJ128" s="59"/>
      <c r="BK128" s="59"/>
      <c r="BL128" s="59"/>
      <c r="BM128" s="59"/>
      <c r="BN128" s="59"/>
      <c r="BO128" s="59"/>
      <c r="BP128" s="59"/>
      <c r="BQ128" s="59"/>
      <c r="BR128" s="59"/>
      <c r="BS128" s="59"/>
      <c r="BT128" s="59"/>
      <c r="BU128" s="59"/>
      <c r="BV128" s="59"/>
      <c r="BW128" s="59"/>
      <c r="BX128" s="59"/>
      <c r="BY128" s="59"/>
      <c r="BZ128" s="59"/>
      <c r="CA128" s="59"/>
      <c r="CB128" s="59"/>
      <c r="CC128" s="59"/>
      <c r="CD128" s="59"/>
      <c r="CE128" s="59"/>
      <c r="CF128" s="59"/>
      <c r="CG128" s="59"/>
      <c r="CH128" s="59"/>
      <c r="CI128" s="59"/>
      <c r="CJ128" s="59"/>
      <c r="CK128" s="59"/>
      <c r="CL128" s="59"/>
      <c r="CM128" s="59"/>
      <c r="CN128" s="59"/>
      <c r="CO128" s="59"/>
      <c r="CP128" s="59"/>
      <c r="CQ128" s="59"/>
      <c r="CR128" s="59"/>
      <c r="CS128" s="59"/>
      <c r="CT128" s="59"/>
      <c r="CU128" s="59"/>
      <c r="CV128" s="59"/>
      <c r="CW128" s="59"/>
      <c r="CX128" s="59"/>
      <c r="CY128" s="59"/>
      <c r="CZ128" s="59"/>
      <c r="DA128" s="59"/>
      <c r="DB128" s="59"/>
      <c r="DC128" s="59"/>
      <c r="DD128" s="59"/>
      <c r="DE128" s="59"/>
      <c r="DF128" s="59"/>
      <c r="DG128" s="59"/>
      <c r="DH128" s="59"/>
      <c r="DI128" s="59"/>
      <c r="DJ128" s="59"/>
      <c r="DK128" s="59"/>
      <c r="DL128" s="59"/>
      <c r="DM128" s="59"/>
      <c r="DN128" s="59"/>
      <c r="DO128" s="59"/>
      <c r="DP128" s="59"/>
      <c r="DQ128" s="59"/>
      <c r="DR128" s="59"/>
      <c r="DS128" s="59"/>
      <c r="DT128" s="59"/>
      <c r="DU128" s="59"/>
      <c r="DV128" s="59"/>
      <c r="DW128" s="59"/>
      <c r="DX128" s="59"/>
      <c r="DY128" s="59"/>
      <c r="DZ128" s="59"/>
      <c r="EA128" s="59"/>
      <c r="EB128" s="59"/>
      <c r="EC128" s="59"/>
      <c r="ED128" s="59"/>
      <c r="EE128" s="59"/>
      <c r="EF128" s="59"/>
      <c r="EG128" s="59"/>
      <c r="EH128" s="59"/>
      <c r="EI128" s="59"/>
      <c r="EJ128" s="59"/>
      <c r="EK128" s="59"/>
    </row>
    <row r="129" spans="1:141" ht="12.75" customHeight="1" hidden="1" outlineLevel="1">
      <c r="A129" s="65"/>
      <c r="B129" s="66" t="s">
        <v>134</v>
      </c>
      <c r="C129" s="67">
        <v>2490317</v>
      </c>
      <c r="D129" s="67">
        <v>1455008</v>
      </c>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59"/>
      <c r="BB129" s="59"/>
      <c r="BC129" s="59"/>
      <c r="BD129" s="59"/>
      <c r="BE129" s="59"/>
      <c r="BF129" s="59"/>
      <c r="BG129" s="59"/>
      <c r="BH129" s="59"/>
      <c r="BI129" s="59"/>
      <c r="BJ129" s="59"/>
      <c r="BK129" s="59"/>
      <c r="BL129" s="59"/>
      <c r="BM129" s="59"/>
      <c r="BN129" s="59"/>
      <c r="BO129" s="59"/>
      <c r="BP129" s="59"/>
      <c r="BQ129" s="59"/>
      <c r="BR129" s="59"/>
      <c r="BS129" s="59"/>
      <c r="BT129" s="59"/>
      <c r="BU129" s="59"/>
      <c r="BV129" s="59"/>
      <c r="BW129" s="59"/>
      <c r="BX129" s="59"/>
      <c r="BY129" s="59"/>
      <c r="BZ129" s="59"/>
      <c r="CA129" s="59"/>
      <c r="CB129" s="59"/>
      <c r="CC129" s="59"/>
      <c r="CD129" s="59"/>
      <c r="CE129" s="59"/>
      <c r="CF129" s="59"/>
      <c r="CG129" s="59"/>
      <c r="CH129" s="59"/>
      <c r="CI129" s="59"/>
      <c r="CJ129" s="59"/>
      <c r="CK129" s="59"/>
      <c r="CL129" s="59"/>
      <c r="CM129" s="59"/>
      <c r="CN129" s="59"/>
      <c r="CO129" s="59"/>
      <c r="CP129" s="59"/>
      <c r="CQ129" s="59"/>
      <c r="CR129" s="59"/>
      <c r="CS129" s="59"/>
      <c r="CT129" s="59"/>
      <c r="CU129" s="59"/>
      <c r="CV129" s="59"/>
      <c r="CW129" s="59"/>
      <c r="CX129" s="59"/>
      <c r="CY129" s="59"/>
      <c r="CZ129" s="59"/>
      <c r="DA129" s="59"/>
      <c r="DB129" s="59"/>
      <c r="DC129" s="59"/>
      <c r="DD129" s="59"/>
      <c r="DE129" s="59"/>
      <c r="DF129" s="59"/>
      <c r="DG129" s="59"/>
      <c r="DH129" s="59"/>
      <c r="DI129" s="59"/>
      <c r="DJ129" s="59"/>
      <c r="DK129" s="59"/>
      <c r="DL129" s="59"/>
      <c r="DM129" s="59"/>
      <c r="DN129" s="59"/>
      <c r="DO129" s="59"/>
      <c r="DP129" s="59"/>
      <c r="DQ129" s="59"/>
      <c r="DR129" s="59"/>
      <c r="DS129" s="59"/>
      <c r="DT129" s="59"/>
      <c r="DU129" s="59"/>
      <c r="DV129" s="59"/>
      <c r="DW129" s="59"/>
      <c r="DX129" s="59"/>
      <c r="DY129" s="59"/>
      <c r="DZ129" s="59"/>
      <c r="EA129" s="59"/>
      <c r="EB129" s="59"/>
      <c r="EC129" s="59"/>
      <c r="ED129" s="59"/>
      <c r="EE129" s="59"/>
      <c r="EF129" s="59"/>
      <c r="EG129" s="59"/>
      <c r="EH129" s="59"/>
      <c r="EI129" s="59"/>
      <c r="EJ129" s="59"/>
      <c r="EK129" s="59"/>
    </row>
    <row r="130" spans="1:141" ht="12.75" customHeight="1" hidden="1" outlineLevel="1">
      <c r="A130" s="251" t="s">
        <v>135</v>
      </c>
      <c r="B130" s="251"/>
      <c r="C130" s="64">
        <v>33059124.25</v>
      </c>
      <c r="D130" s="64">
        <v>22226443</v>
      </c>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59"/>
      <c r="BD130" s="59"/>
      <c r="BE130" s="59"/>
      <c r="BF130" s="59"/>
      <c r="BG130" s="59"/>
      <c r="BH130" s="59"/>
      <c r="BI130" s="59"/>
      <c r="BJ130" s="59"/>
      <c r="BK130" s="59"/>
      <c r="BL130" s="59"/>
      <c r="BM130" s="59"/>
      <c r="BN130" s="59"/>
      <c r="BO130" s="59"/>
      <c r="BP130" s="59"/>
      <c r="BQ130" s="59"/>
      <c r="BR130" s="59"/>
      <c r="BS130" s="59"/>
      <c r="BT130" s="59"/>
      <c r="BU130" s="59"/>
      <c r="BV130" s="59"/>
      <c r="BW130" s="59"/>
      <c r="BX130" s="59"/>
      <c r="BY130" s="59"/>
      <c r="BZ130" s="59"/>
      <c r="CA130" s="59"/>
      <c r="CB130" s="59"/>
      <c r="CC130" s="59"/>
      <c r="CD130" s="59"/>
      <c r="CE130" s="59"/>
      <c r="CF130" s="59"/>
      <c r="CG130" s="59"/>
      <c r="CH130" s="59"/>
      <c r="CI130" s="59"/>
      <c r="CJ130" s="59"/>
      <c r="CK130" s="59"/>
      <c r="CL130" s="59"/>
      <c r="CM130" s="59"/>
      <c r="CN130" s="59"/>
      <c r="CO130" s="59"/>
      <c r="CP130" s="59"/>
      <c r="CQ130" s="59"/>
      <c r="CR130" s="59"/>
      <c r="CS130" s="59"/>
      <c r="CT130" s="59"/>
      <c r="CU130" s="59"/>
      <c r="CV130" s="59"/>
      <c r="CW130" s="59"/>
      <c r="CX130" s="59"/>
      <c r="CY130" s="59"/>
      <c r="CZ130" s="59"/>
      <c r="DA130" s="59"/>
      <c r="DB130" s="59"/>
      <c r="DC130" s="59"/>
      <c r="DD130" s="59"/>
      <c r="DE130" s="59"/>
      <c r="DF130" s="59"/>
      <c r="DG130" s="59"/>
      <c r="DH130" s="59"/>
      <c r="DI130" s="59"/>
      <c r="DJ130" s="59"/>
      <c r="DK130" s="59"/>
      <c r="DL130" s="59"/>
      <c r="DM130" s="59"/>
      <c r="DN130" s="59"/>
      <c r="DO130" s="59"/>
      <c r="DP130" s="59"/>
      <c r="DQ130" s="59"/>
      <c r="DR130" s="59"/>
      <c r="DS130" s="59"/>
      <c r="DT130" s="59"/>
      <c r="DU130" s="59"/>
      <c r="DV130" s="59"/>
      <c r="DW130" s="59"/>
      <c r="DX130" s="59"/>
      <c r="DY130" s="59"/>
      <c r="DZ130" s="59"/>
      <c r="EA130" s="59"/>
      <c r="EB130" s="59"/>
      <c r="EC130" s="59"/>
      <c r="ED130" s="59"/>
      <c r="EE130" s="59"/>
      <c r="EF130" s="59"/>
      <c r="EG130" s="59"/>
      <c r="EH130" s="59"/>
      <c r="EI130" s="59"/>
      <c r="EJ130" s="59"/>
      <c r="EK130" s="59"/>
    </row>
    <row r="131" spans="1:141" ht="12.75" customHeight="1" hidden="1" outlineLevel="1">
      <c r="A131" s="65"/>
      <c r="B131" s="68" t="s">
        <v>10</v>
      </c>
      <c r="C131" s="67">
        <v>4613692</v>
      </c>
      <c r="D131" s="67">
        <v>4026124</v>
      </c>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59"/>
      <c r="BB131" s="59"/>
      <c r="BC131" s="59"/>
      <c r="BD131" s="59"/>
      <c r="BE131" s="59"/>
      <c r="BF131" s="59"/>
      <c r="BG131" s="59"/>
      <c r="BH131" s="59"/>
      <c r="BI131" s="59"/>
      <c r="BJ131" s="59"/>
      <c r="BK131" s="59"/>
      <c r="BL131" s="59"/>
      <c r="BM131" s="59"/>
      <c r="BN131" s="59"/>
      <c r="BO131" s="59"/>
      <c r="BP131" s="59"/>
      <c r="BQ131" s="59"/>
      <c r="BR131" s="59"/>
      <c r="BS131" s="59"/>
      <c r="BT131" s="59"/>
      <c r="BU131" s="59"/>
      <c r="BV131" s="59"/>
      <c r="BW131" s="59"/>
      <c r="BX131" s="59"/>
      <c r="BY131" s="59"/>
      <c r="BZ131" s="59"/>
      <c r="CA131" s="59"/>
      <c r="CB131" s="59"/>
      <c r="CC131" s="59"/>
      <c r="CD131" s="59"/>
      <c r="CE131" s="59"/>
      <c r="CF131" s="59"/>
      <c r="CG131" s="59"/>
      <c r="CH131" s="59"/>
      <c r="CI131" s="59"/>
      <c r="CJ131" s="59"/>
      <c r="CK131" s="59"/>
      <c r="CL131" s="59"/>
      <c r="CM131" s="59"/>
      <c r="CN131" s="59"/>
      <c r="CO131" s="59"/>
      <c r="CP131" s="59"/>
      <c r="CQ131" s="59"/>
      <c r="CR131" s="59"/>
      <c r="CS131" s="59"/>
      <c r="CT131" s="59"/>
      <c r="CU131" s="59"/>
      <c r="CV131" s="59"/>
      <c r="CW131" s="59"/>
      <c r="CX131" s="59"/>
      <c r="CY131" s="59"/>
      <c r="CZ131" s="59"/>
      <c r="DA131" s="59"/>
      <c r="DB131" s="59"/>
      <c r="DC131" s="59"/>
      <c r="DD131" s="59"/>
      <c r="DE131" s="59"/>
      <c r="DF131" s="59"/>
      <c r="DG131" s="59"/>
      <c r="DH131" s="59"/>
      <c r="DI131" s="59"/>
      <c r="DJ131" s="59"/>
      <c r="DK131" s="59"/>
      <c r="DL131" s="59"/>
      <c r="DM131" s="59"/>
      <c r="DN131" s="59"/>
      <c r="DO131" s="59"/>
      <c r="DP131" s="59"/>
      <c r="DQ131" s="59"/>
      <c r="DR131" s="59"/>
      <c r="DS131" s="59"/>
      <c r="DT131" s="59"/>
      <c r="DU131" s="59"/>
      <c r="DV131" s="59"/>
      <c r="DW131" s="59"/>
      <c r="DX131" s="59"/>
      <c r="DY131" s="59"/>
      <c r="DZ131" s="59"/>
      <c r="EA131" s="59"/>
      <c r="EB131" s="59"/>
      <c r="EC131" s="59"/>
      <c r="ED131" s="59"/>
      <c r="EE131" s="59"/>
      <c r="EF131" s="59"/>
      <c r="EG131" s="59"/>
      <c r="EH131" s="59"/>
      <c r="EI131" s="59"/>
      <c r="EJ131" s="59"/>
      <c r="EK131" s="59"/>
    </row>
    <row r="132" spans="1:141" ht="12.75" customHeight="1" hidden="1" outlineLevel="1">
      <c r="A132" s="65"/>
      <c r="B132" s="68" t="s">
        <v>136</v>
      </c>
      <c r="C132" s="64">
        <v>28445432.25</v>
      </c>
      <c r="D132" s="64">
        <v>18200319</v>
      </c>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c r="AW132" s="59"/>
      <c r="AX132" s="59"/>
      <c r="AY132" s="59"/>
      <c r="AZ132" s="59"/>
      <c r="BA132" s="59"/>
      <c r="BB132" s="59"/>
      <c r="BC132" s="59"/>
      <c r="BD132" s="59"/>
      <c r="BE132" s="59"/>
      <c r="BF132" s="59"/>
      <c r="BG132" s="59"/>
      <c r="BH132" s="59"/>
      <c r="BI132" s="59"/>
      <c r="BJ132" s="59"/>
      <c r="BK132" s="59"/>
      <c r="BL132" s="59"/>
      <c r="BM132" s="59"/>
      <c r="BN132" s="59"/>
      <c r="BO132" s="59"/>
      <c r="BP132" s="59"/>
      <c r="BQ132" s="59"/>
      <c r="BR132" s="59"/>
      <c r="BS132" s="59"/>
      <c r="BT132" s="59"/>
      <c r="BU132" s="59"/>
      <c r="BV132" s="59"/>
      <c r="BW132" s="59"/>
      <c r="BX132" s="59"/>
      <c r="BY132" s="59"/>
      <c r="BZ132" s="59"/>
      <c r="CA132" s="59"/>
      <c r="CB132" s="59"/>
      <c r="CC132" s="59"/>
      <c r="CD132" s="59"/>
      <c r="CE132" s="59"/>
      <c r="CF132" s="59"/>
      <c r="CG132" s="59"/>
      <c r="CH132" s="59"/>
      <c r="CI132" s="59"/>
      <c r="CJ132" s="59"/>
      <c r="CK132" s="59"/>
      <c r="CL132" s="59"/>
      <c r="CM132" s="59"/>
      <c r="CN132" s="59"/>
      <c r="CO132" s="59"/>
      <c r="CP132" s="59"/>
      <c r="CQ132" s="59"/>
      <c r="CR132" s="59"/>
      <c r="CS132" s="59"/>
      <c r="CT132" s="59"/>
      <c r="CU132" s="59"/>
      <c r="CV132" s="59"/>
      <c r="CW132" s="59"/>
      <c r="CX132" s="59"/>
      <c r="CY132" s="59"/>
      <c r="CZ132" s="59"/>
      <c r="DA132" s="59"/>
      <c r="DB132" s="59"/>
      <c r="DC132" s="59"/>
      <c r="DD132" s="59"/>
      <c r="DE132" s="59"/>
      <c r="DF132" s="59"/>
      <c r="DG132" s="59"/>
      <c r="DH132" s="59"/>
      <c r="DI132" s="59"/>
      <c r="DJ132" s="59"/>
      <c r="DK132" s="59"/>
      <c r="DL132" s="59"/>
      <c r="DM132" s="59"/>
      <c r="DN132" s="59"/>
      <c r="DO132" s="59"/>
      <c r="DP132" s="59"/>
      <c r="DQ132" s="59"/>
      <c r="DR132" s="59"/>
      <c r="DS132" s="59"/>
      <c r="DT132" s="59"/>
      <c r="DU132" s="59"/>
      <c r="DV132" s="59"/>
      <c r="DW132" s="59"/>
      <c r="DX132" s="59"/>
      <c r="DY132" s="59"/>
      <c r="DZ132" s="59"/>
      <c r="EA132" s="59"/>
      <c r="EB132" s="59"/>
      <c r="EC132" s="59"/>
      <c r="ED132" s="59"/>
      <c r="EE132" s="59"/>
      <c r="EF132" s="59"/>
      <c r="EG132" s="59"/>
      <c r="EH132" s="59"/>
      <c r="EI132" s="59"/>
      <c r="EJ132" s="59"/>
      <c r="EK132" s="59"/>
    </row>
    <row r="133" spans="1:141" ht="12.75" customHeight="1" hidden="1" outlineLevel="1">
      <c r="A133" s="65"/>
      <c r="B133" s="66" t="s">
        <v>112</v>
      </c>
      <c r="C133" s="67">
        <v>18273005.25</v>
      </c>
      <c r="D133" s="67">
        <v>11720162</v>
      </c>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59"/>
      <c r="BB133" s="59"/>
      <c r="BC133" s="59"/>
      <c r="BD133" s="59"/>
      <c r="BE133" s="59"/>
      <c r="BF133" s="59"/>
      <c r="BG133" s="59"/>
      <c r="BH133" s="59"/>
      <c r="BI133" s="59"/>
      <c r="BJ133" s="59"/>
      <c r="BK133" s="59"/>
      <c r="BL133" s="59"/>
      <c r="BM133" s="59"/>
      <c r="BN133" s="59"/>
      <c r="BO133" s="59"/>
      <c r="BP133" s="59"/>
      <c r="BQ133" s="59"/>
      <c r="BR133" s="59"/>
      <c r="BS133" s="59"/>
      <c r="BT133" s="59"/>
      <c r="BU133" s="59"/>
      <c r="BV133" s="59"/>
      <c r="BW133" s="59"/>
      <c r="BX133" s="59"/>
      <c r="BY133" s="59"/>
      <c r="BZ133" s="59"/>
      <c r="CA133" s="59"/>
      <c r="CB133" s="59"/>
      <c r="CC133" s="59"/>
      <c r="CD133" s="59"/>
      <c r="CE133" s="59"/>
      <c r="CF133" s="59"/>
      <c r="CG133" s="59"/>
      <c r="CH133" s="59"/>
      <c r="CI133" s="59"/>
      <c r="CJ133" s="59"/>
      <c r="CK133" s="59"/>
      <c r="CL133" s="59"/>
      <c r="CM133" s="59"/>
      <c r="CN133" s="59"/>
      <c r="CO133" s="59"/>
      <c r="CP133" s="59"/>
      <c r="CQ133" s="59"/>
      <c r="CR133" s="59"/>
      <c r="CS133" s="59"/>
      <c r="CT133" s="59"/>
      <c r="CU133" s="59"/>
      <c r="CV133" s="59"/>
      <c r="CW133" s="59"/>
      <c r="CX133" s="59"/>
      <c r="CY133" s="59"/>
      <c r="CZ133" s="59"/>
      <c r="DA133" s="59"/>
      <c r="DB133" s="59"/>
      <c r="DC133" s="59"/>
      <c r="DD133" s="59"/>
      <c r="DE133" s="59"/>
      <c r="DF133" s="59"/>
      <c r="DG133" s="59"/>
      <c r="DH133" s="59"/>
      <c r="DI133" s="59"/>
      <c r="DJ133" s="59"/>
      <c r="DK133" s="59"/>
      <c r="DL133" s="59"/>
      <c r="DM133" s="59"/>
      <c r="DN133" s="59"/>
      <c r="DO133" s="59"/>
      <c r="DP133" s="59"/>
      <c r="DQ133" s="59"/>
      <c r="DR133" s="59"/>
      <c r="DS133" s="59"/>
      <c r="DT133" s="59"/>
      <c r="DU133" s="59"/>
      <c r="DV133" s="59"/>
      <c r="DW133" s="59"/>
      <c r="DX133" s="59"/>
      <c r="DY133" s="59"/>
      <c r="DZ133" s="59"/>
      <c r="EA133" s="59"/>
      <c r="EB133" s="59"/>
      <c r="EC133" s="59"/>
      <c r="ED133" s="59"/>
      <c r="EE133" s="59"/>
      <c r="EF133" s="59"/>
      <c r="EG133" s="59"/>
      <c r="EH133" s="59"/>
      <c r="EI133" s="59"/>
      <c r="EJ133" s="59"/>
      <c r="EK133" s="59"/>
    </row>
    <row r="134" spans="1:141" ht="12.75" customHeight="1" hidden="1" outlineLevel="1">
      <c r="A134" s="65"/>
      <c r="B134" s="66" t="s">
        <v>134</v>
      </c>
      <c r="C134" s="67">
        <v>10172427</v>
      </c>
      <c r="D134" s="67">
        <v>6480157</v>
      </c>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59"/>
      <c r="AY134" s="59"/>
      <c r="AZ134" s="59"/>
      <c r="BA134" s="59"/>
      <c r="BB134" s="59"/>
      <c r="BC134" s="59"/>
      <c r="BD134" s="59"/>
      <c r="BE134" s="59"/>
      <c r="BF134" s="59"/>
      <c r="BG134" s="59"/>
      <c r="BH134" s="59"/>
      <c r="BI134" s="59"/>
      <c r="BJ134" s="59"/>
      <c r="BK134" s="59"/>
      <c r="BL134" s="59"/>
      <c r="BM134" s="59"/>
      <c r="BN134" s="59"/>
      <c r="BO134" s="59"/>
      <c r="BP134" s="59"/>
      <c r="BQ134" s="59"/>
      <c r="BR134" s="59"/>
      <c r="BS134" s="59"/>
      <c r="BT134" s="59"/>
      <c r="BU134" s="59"/>
      <c r="BV134" s="59"/>
      <c r="BW134" s="59"/>
      <c r="BX134" s="59"/>
      <c r="BY134" s="59"/>
      <c r="BZ134" s="59"/>
      <c r="CA134" s="59"/>
      <c r="CB134" s="59"/>
      <c r="CC134" s="59"/>
      <c r="CD134" s="59"/>
      <c r="CE134" s="59"/>
      <c r="CF134" s="59"/>
      <c r="CG134" s="59"/>
      <c r="CH134" s="59"/>
      <c r="CI134" s="59"/>
      <c r="CJ134" s="59"/>
      <c r="CK134" s="59"/>
      <c r="CL134" s="59"/>
      <c r="CM134" s="59"/>
      <c r="CN134" s="59"/>
      <c r="CO134" s="59"/>
      <c r="CP134" s="59"/>
      <c r="CQ134" s="59"/>
      <c r="CR134" s="59"/>
      <c r="CS134" s="59"/>
      <c r="CT134" s="59"/>
      <c r="CU134" s="59"/>
      <c r="CV134" s="59"/>
      <c r="CW134" s="59"/>
      <c r="CX134" s="59"/>
      <c r="CY134" s="59"/>
      <c r="CZ134" s="59"/>
      <c r="DA134" s="59"/>
      <c r="DB134" s="59"/>
      <c r="DC134" s="59"/>
      <c r="DD134" s="59"/>
      <c r="DE134" s="59"/>
      <c r="DF134" s="59"/>
      <c r="DG134" s="59"/>
      <c r="DH134" s="59"/>
      <c r="DI134" s="59"/>
      <c r="DJ134" s="59"/>
      <c r="DK134" s="59"/>
      <c r="DL134" s="59"/>
      <c r="DM134" s="59"/>
      <c r="DN134" s="59"/>
      <c r="DO134" s="59"/>
      <c r="DP134" s="59"/>
      <c r="DQ134" s="59"/>
      <c r="DR134" s="59"/>
      <c r="DS134" s="59"/>
      <c r="DT134" s="59"/>
      <c r="DU134" s="59"/>
      <c r="DV134" s="59"/>
      <c r="DW134" s="59"/>
      <c r="DX134" s="59"/>
      <c r="DY134" s="59"/>
      <c r="DZ134" s="59"/>
      <c r="EA134" s="59"/>
      <c r="EB134" s="59"/>
      <c r="EC134" s="59"/>
      <c r="ED134" s="59"/>
      <c r="EE134" s="59"/>
      <c r="EF134" s="59"/>
      <c r="EG134" s="59"/>
      <c r="EH134" s="59"/>
      <c r="EI134" s="59"/>
      <c r="EJ134" s="59"/>
      <c r="EK134" s="59"/>
    </row>
    <row r="135" spans="1:141" ht="12.75" customHeight="1" hidden="1" outlineLevel="1">
      <c r="A135" s="251" t="s">
        <v>137</v>
      </c>
      <c r="B135" s="251"/>
      <c r="C135" s="67">
        <v>2303098</v>
      </c>
      <c r="D135" s="67">
        <v>2240198</v>
      </c>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59"/>
      <c r="BB135" s="59"/>
      <c r="BC135" s="59"/>
      <c r="BD135" s="59"/>
      <c r="BE135" s="59"/>
      <c r="BF135" s="59"/>
      <c r="BG135" s="59"/>
      <c r="BH135" s="59"/>
      <c r="BI135" s="59"/>
      <c r="BJ135" s="59"/>
      <c r="BK135" s="59"/>
      <c r="BL135" s="59"/>
      <c r="BM135" s="59"/>
      <c r="BN135" s="59"/>
      <c r="BO135" s="59"/>
      <c r="BP135" s="59"/>
      <c r="BQ135" s="59"/>
      <c r="BR135" s="59"/>
      <c r="BS135" s="59"/>
      <c r="BT135" s="59"/>
      <c r="BU135" s="59"/>
      <c r="BV135" s="59"/>
      <c r="BW135" s="59"/>
      <c r="BX135" s="59"/>
      <c r="BY135" s="59"/>
      <c r="BZ135" s="59"/>
      <c r="CA135" s="59"/>
      <c r="CB135" s="59"/>
      <c r="CC135" s="59"/>
      <c r="CD135" s="59"/>
      <c r="CE135" s="59"/>
      <c r="CF135" s="59"/>
      <c r="CG135" s="59"/>
      <c r="CH135" s="59"/>
      <c r="CI135" s="59"/>
      <c r="CJ135" s="59"/>
      <c r="CK135" s="59"/>
      <c r="CL135" s="59"/>
      <c r="CM135" s="59"/>
      <c r="CN135" s="59"/>
      <c r="CO135" s="59"/>
      <c r="CP135" s="59"/>
      <c r="CQ135" s="59"/>
      <c r="CR135" s="59"/>
      <c r="CS135" s="59"/>
      <c r="CT135" s="59"/>
      <c r="CU135" s="59"/>
      <c r="CV135" s="59"/>
      <c r="CW135" s="59"/>
      <c r="CX135" s="59"/>
      <c r="CY135" s="59"/>
      <c r="CZ135" s="59"/>
      <c r="DA135" s="59"/>
      <c r="DB135" s="59"/>
      <c r="DC135" s="59"/>
      <c r="DD135" s="59"/>
      <c r="DE135" s="59"/>
      <c r="DF135" s="59"/>
      <c r="DG135" s="59"/>
      <c r="DH135" s="59"/>
      <c r="DI135" s="59"/>
      <c r="DJ135" s="59"/>
      <c r="DK135" s="59"/>
      <c r="DL135" s="59"/>
      <c r="DM135" s="59"/>
      <c r="DN135" s="59"/>
      <c r="DO135" s="59"/>
      <c r="DP135" s="59"/>
      <c r="DQ135" s="59"/>
      <c r="DR135" s="59"/>
      <c r="DS135" s="59"/>
      <c r="DT135" s="59"/>
      <c r="DU135" s="59"/>
      <c r="DV135" s="59"/>
      <c r="DW135" s="59"/>
      <c r="DX135" s="59"/>
      <c r="DY135" s="59"/>
      <c r="DZ135" s="59"/>
      <c r="EA135" s="59"/>
      <c r="EB135" s="59"/>
      <c r="EC135" s="59"/>
      <c r="ED135" s="59"/>
      <c r="EE135" s="59"/>
      <c r="EF135" s="59"/>
      <c r="EG135" s="59"/>
      <c r="EH135" s="59"/>
      <c r="EI135" s="59"/>
      <c r="EJ135" s="59"/>
      <c r="EK135" s="59"/>
    </row>
    <row r="136" spans="1:141" ht="12.75" customHeight="1" hidden="1" outlineLevel="1">
      <c r="A136" s="69"/>
      <c r="B136" s="70" t="s">
        <v>138</v>
      </c>
      <c r="C136" s="71">
        <v>756439</v>
      </c>
      <c r="D136" s="71">
        <v>693539</v>
      </c>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59"/>
      <c r="BA136" s="59"/>
      <c r="BB136" s="59"/>
      <c r="BC136" s="59"/>
      <c r="BD136" s="59"/>
      <c r="BE136" s="59"/>
      <c r="BF136" s="59"/>
      <c r="BG136" s="59"/>
      <c r="BH136" s="59"/>
      <c r="BI136" s="59"/>
      <c r="BJ136" s="59"/>
      <c r="BK136" s="59"/>
      <c r="BL136" s="59"/>
      <c r="BM136" s="59"/>
      <c r="BN136" s="59"/>
      <c r="BO136" s="59"/>
      <c r="BP136" s="59"/>
      <c r="BQ136" s="59"/>
      <c r="BR136" s="59"/>
      <c r="BS136" s="59"/>
      <c r="BT136" s="59"/>
      <c r="BU136" s="59"/>
      <c r="BV136" s="59"/>
      <c r="BW136" s="59"/>
      <c r="BX136" s="59"/>
      <c r="BY136" s="59"/>
      <c r="BZ136" s="59"/>
      <c r="CA136" s="59"/>
      <c r="CB136" s="59"/>
      <c r="CC136" s="59"/>
      <c r="CD136" s="59"/>
      <c r="CE136" s="59"/>
      <c r="CF136" s="59"/>
      <c r="CG136" s="59"/>
      <c r="CH136" s="59"/>
      <c r="CI136" s="59"/>
      <c r="CJ136" s="59"/>
      <c r="CK136" s="59"/>
      <c r="CL136" s="59"/>
      <c r="CM136" s="59"/>
      <c r="CN136" s="59"/>
      <c r="CO136" s="59"/>
      <c r="CP136" s="59"/>
      <c r="CQ136" s="59"/>
      <c r="CR136" s="59"/>
      <c r="CS136" s="59"/>
      <c r="CT136" s="59"/>
      <c r="CU136" s="59"/>
      <c r="CV136" s="59"/>
      <c r="CW136" s="59"/>
      <c r="CX136" s="59"/>
      <c r="CY136" s="59"/>
      <c r="CZ136" s="59"/>
      <c r="DA136" s="59"/>
      <c r="DB136" s="59"/>
      <c r="DC136" s="59"/>
      <c r="DD136" s="59"/>
      <c r="DE136" s="59"/>
      <c r="DF136" s="59"/>
      <c r="DG136" s="59"/>
      <c r="DH136" s="59"/>
      <c r="DI136" s="59"/>
      <c r="DJ136" s="59"/>
      <c r="DK136" s="59"/>
      <c r="DL136" s="59"/>
      <c r="DM136" s="59"/>
      <c r="DN136" s="59"/>
      <c r="DO136" s="59"/>
      <c r="DP136" s="59"/>
      <c r="DQ136" s="59"/>
      <c r="DR136" s="59"/>
      <c r="DS136" s="59"/>
      <c r="DT136" s="59"/>
      <c r="DU136" s="59"/>
      <c r="DV136" s="59"/>
      <c r="DW136" s="59"/>
      <c r="DX136" s="59"/>
      <c r="DY136" s="59"/>
      <c r="DZ136" s="59"/>
      <c r="EA136" s="59"/>
      <c r="EB136" s="59"/>
      <c r="EC136" s="59"/>
      <c r="ED136" s="59"/>
      <c r="EE136" s="59"/>
      <c r="EF136" s="59"/>
      <c r="EG136" s="59"/>
      <c r="EH136" s="59"/>
      <c r="EI136" s="59"/>
      <c r="EJ136" s="59"/>
      <c r="EK136" s="59"/>
    </row>
    <row r="137" spans="1:141" ht="12.75" customHeight="1" hidden="1" outlineLevel="1">
      <c r="A137" s="251" t="s">
        <v>139</v>
      </c>
      <c r="B137" s="251"/>
      <c r="C137" s="67">
        <v>2755502.273</v>
      </c>
      <c r="D137" s="67">
        <v>1988140</v>
      </c>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59"/>
      <c r="BB137" s="59"/>
      <c r="BC137" s="59"/>
      <c r="BD137" s="59"/>
      <c r="BE137" s="59"/>
      <c r="BF137" s="59"/>
      <c r="BG137" s="59"/>
      <c r="BH137" s="59"/>
      <c r="BI137" s="59"/>
      <c r="BJ137" s="59"/>
      <c r="BK137" s="59"/>
      <c r="BL137" s="59"/>
      <c r="BM137" s="59"/>
      <c r="BN137" s="59"/>
      <c r="BO137" s="59"/>
      <c r="BP137" s="59"/>
      <c r="BQ137" s="59"/>
      <c r="BR137" s="59"/>
      <c r="BS137" s="59"/>
      <c r="BT137" s="59"/>
      <c r="BU137" s="59"/>
      <c r="BV137" s="59"/>
      <c r="BW137" s="59"/>
      <c r="BX137" s="59"/>
      <c r="BY137" s="59"/>
      <c r="BZ137" s="59"/>
      <c r="CA137" s="59"/>
      <c r="CB137" s="59"/>
      <c r="CC137" s="59"/>
      <c r="CD137" s="59"/>
      <c r="CE137" s="59"/>
      <c r="CF137" s="59"/>
      <c r="CG137" s="59"/>
      <c r="CH137" s="59"/>
      <c r="CI137" s="59"/>
      <c r="CJ137" s="59"/>
      <c r="CK137" s="59"/>
      <c r="CL137" s="59"/>
      <c r="CM137" s="59"/>
      <c r="CN137" s="59"/>
      <c r="CO137" s="59"/>
      <c r="CP137" s="59"/>
      <c r="CQ137" s="59"/>
      <c r="CR137" s="59"/>
      <c r="CS137" s="59"/>
      <c r="CT137" s="59"/>
      <c r="CU137" s="59"/>
      <c r="CV137" s="59"/>
      <c r="CW137" s="59"/>
      <c r="CX137" s="59"/>
      <c r="CY137" s="59"/>
      <c r="CZ137" s="59"/>
      <c r="DA137" s="59"/>
      <c r="DB137" s="59"/>
      <c r="DC137" s="59"/>
      <c r="DD137" s="59"/>
      <c r="DE137" s="59"/>
      <c r="DF137" s="59"/>
      <c r="DG137" s="59"/>
      <c r="DH137" s="59"/>
      <c r="DI137" s="59"/>
      <c r="DJ137" s="59"/>
      <c r="DK137" s="59"/>
      <c r="DL137" s="59"/>
      <c r="DM137" s="59"/>
      <c r="DN137" s="59"/>
      <c r="DO137" s="59"/>
      <c r="DP137" s="59"/>
      <c r="DQ137" s="59"/>
      <c r="DR137" s="59"/>
      <c r="DS137" s="59"/>
      <c r="DT137" s="59"/>
      <c r="DU137" s="59"/>
      <c r="DV137" s="59"/>
      <c r="DW137" s="59"/>
      <c r="DX137" s="59"/>
      <c r="DY137" s="59"/>
      <c r="DZ137" s="59"/>
      <c r="EA137" s="59"/>
      <c r="EB137" s="59"/>
      <c r="EC137" s="59"/>
      <c r="ED137" s="59"/>
      <c r="EE137" s="59"/>
      <c r="EF137" s="59"/>
      <c r="EG137" s="59"/>
      <c r="EH137" s="59"/>
      <c r="EI137" s="59"/>
      <c r="EJ137" s="59"/>
      <c r="EK137" s="59"/>
    </row>
    <row r="138" spans="1:141" ht="12.75" customHeight="1" hidden="1" outlineLevel="1">
      <c r="A138" s="251" t="s">
        <v>130</v>
      </c>
      <c r="B138" s="251"/>
      <c r="C138" s="67">
        <v>97802.378</v>
      </c>
      <c r="D138" s="67">
        <v>86572</v>
      </c>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9"/>
      <c r="BB138" s="59"/>
      <c r="BC138" s="59"/>
      <c r="BD138" s="59"/>
      <c r="BE138" s="59"/>
      <c r="BF138" s="59"/>
      <c r="BG138" s="59"/>
      <c r="BH138" s="59"/>
      <c r="BI138" s="59"/>
      <c r="BJ138" s="59"/>
      <c r="BK138" s="59"/>
      <c r="BL138" s="59"/>
      <c r="BM138" s="59"/>
      <c r="BN138" s="59"/>
      <c r="BO138" s="59"/>
      <c r="BP138" s="59"/>
      <c r="BQ138" s="59"/>
      <c r="BR138" s="59"/>
      <c r="BS138" s="59"/>
      <c r="BT138" s="59"/>
      <c r="BU138" s="59"/>
      <c r="BV138" s="59"/>
      <c r="BW138" s="59"/>
      <c r="BX138" s="59"/>
      <c r="BY138" s="59"/>
      <c r="BZ138" s="59"/>
      <c r="CA138" s="59"/>
      <c r="CB138" s="59"/>
      <c r="CC138" s="59"/>
      <c r="CD138" s="59"/>
      <c r="CE138" s="59"/>
      <c r="CF138" s="59"/>
      <c r="CG138" s="59"/>
      <c r="CH138" s="59"/>
      <c r="CI138" s="59"/>
      <c r="CJ138" s="59"/>
      <c r="CK138" s="59"/>
      <c r="CL138" s="59"/>
      <c r="CM138" s="59"/>
      <c r="CN138" s="59"/>
      <c r="CO138" s="59"/>
      <c r="CP138" s="59"/>
      <c r="CQ138" s="59"/>
      <c r="CR138" s="59"/>
      <c r="CS138" s="59"/>
      <c r="CT138" s="59"/>
      <c r="CU138" s="59"/>
      <c r="CV138" s="59"/>
      <c r="CW138" s="59"/>
      <c r="CX138" s="59"/>
      <c r="CY138" s="59"/>
      <c r="CZ138" s="59"/>
      <c r="DA138" s="59"/>
      <c r="DB138" s="59"/>
      <c r="DC138" s="59"/>
      <c r="DD138" s="59"/>
      <c r="DE138" s="59"/>
      <c r="DF138" s="59"/>
      <c r="DG138" s="59"/>
      <c r="DH138" s="59"/>
      <c r="DI138" s="59"/>
      <c r="DJ138" s="59"/>
      <c r="DK138" s="59"/>
      <c r="DL138" s="59"/>
      <c r="DM138" s="59"/>
      <c r="DN138" s="59"/>
      <c r="DO138" s="59"/>
      <c r="DP138" s="59"/>
      <c r="DQ138" s="59"/>
      <c r="DR138" s="59"/>
      <c r="DS138" s="59"/>
      <c r="DT138" s="59"/>
      <c r="DU138" s="59"/>
      <c r="DV138" s="59"/>
      <c r="DW138" s="59"/>
      <c r="DX138" s="59"/>
      <c r="DY138" s="59"/>
      <c r="DZ138" s="59"/>
      <c r="EA138" s="59"/>
      <c r="EB138" s="59"/>
      <c r="EC138" s="59"/>
      <c r="ED138" s="59"/>
      <c r="EE138" s="59"/>
      <c r="EF138" s="59"/>
      <c r="EG138" s="59"/>
      <c r="EH138" s="59"/>
      <c r="EI138" s="59"/>
      <c r="EJ138" s="59"/>
      <c r="EK138" s="59"/>
    </row>
    <row r="139" spans="1:141" ht="12.75" customHeight="1" hidden="1" outlineLevel="1">
      <c r="A139" s="251" t="s">
        <v>140</v>
      </c>
      <c r="B139" s="251"/>
      <c r="C139" s="64">
        <v>169570</v>
      </c>
      <c r="D139" s="64">
        <v>169570</v>
      </c>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59"/>
      <c r="BD139" s="59"/>
      <c r="BE139" s="59"/>
      <c r="BF139" s="59"/>
      <c r="BG139" s="59"/>
      <c r="BH139" s="59"/>
      <c r="BI139" s="59"/>
      <c r="BJ139" s="59"/>
      <c r="BK139" s="59"/>
      <c r="BL139" s="59"/>
      <c r="BM139" s="59"/>
      <c r="BN139" s="59"/>
      <c r="BO139" s="59"/>
      <c r="BP139" s="59"/>
      <c r="BQ139" s="59"/>
      <c r="BR139" s="59"/>
      <c r="BS139" s="59"/>
      <c r="BT139" s="59"/>
      <c r="BU139" s="59"/>
      <c r="BV139" s="59"/>
      <c r="BW139" s="59"/>
      <c r="BX139" s="59"/>
      <c r="BY139" s="59"/>
      <c r="BZ139" s="59"/>
      <c r="CA139" s="59"/>
      <c r="CB139" s="59"/>
      <c r="CC139" s="59"/>
      <c r="CD139" s="59"/>
      <c r="CE139" s="59"/>
      <c r="CF139" s="59"/>
      <c r="CG139" s="59"/>
      <c r="CH139" s="59"/>
      <c r="CI139" s="59"/>
      <c r="CJ139" s="59"/>
      <c r="CK139" s="59"/>
      <c r="CL139" s="59"/>
      <c r="CM139" s="59"/>
      <c r="CN139" s="59"/>
      <c r="CO139" s="59"/>
      <c r="CP139" s="59"/>
      <c r="CQ139" s="59"/>
      <c r="CR139" s="59"/>
      <c r="CS139" s="59"/>
      <c r="CT139" s="59"/>
      <c r="CU139" s="59"/>
      <c r="CV139" s="59"/>
      <c r="CW139" s="59"/>
      <c r="CX139" s="59"/>
      <c r="CY139" s="59"/>
      <c r="CZ139" s="59"/>
      <c r="DA139" s="59"/>
      <c r="DB139" s="59"/>
      <c r="DC139" s="59"/>
      <c r="DD139" s="59"/>
      <c r="DE139" s="59"/>
      <c r="DF139" s="59"/>
      <c r="DG139" s="59"/>
      <c r="DH139" s="59"/>
      <c r="DI139" s="59"/>
      <c r="DJ139" s="59"/>
      <c r="DK139" s="59"/>
      <c r="DL139" s="59"/>
      <c r="DM139" s="59"/>
      <c r="DN139" s="59"/>
      <c r="DO139" s="59"/>
      <c r="DP139" s="59"/>
      <c r="DQ139" s="59"/>
      <c r="DR139" s="59"/>
      <c r="DS139" s="59"/>
      <c r="DT139" s="59"/>
      <c r="DU139" s="59"/>
      <c r="DV139" s="59"/>
      <c r="DW139" s="59"/>
      <c r="DX139" s="59"/>
      <c r="DY139" s="59"/>
      <c r="DZ139" s="59"/>
      <c r="EA139" s="59"/>
      <c r="EB139" s="59"/>
      <c r="EC139" s="59"/>
      <c r="ED139" s="59"/>
      <c r="EE139" s="59"/>
      <c r="EF139" s="59"/>
      <c r="EG139" s="59"/>
      <c r="EH139" s="59"/>
      <c r="EI139" s="59"/>
      <c r="EJ139" s="59"/>
      <c r="EK139" s="59"/>
    </row>
    <row r="140" spans="1:141" ht="12.75" customHeight="1" hidden="1" outlineLevel="1">
      <c r="A140" s="65"/>
      <c r="B140" s="68" t="s">
        <v>141</v>
      </c>
      <c r="C140" s="46" t="s">
        <v>108</v>
      </c>
      <c r="D140" s="46" t="s">
        <v>108</v>
      </c>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9"/>
      <c r="BB140" s="59"/>
      <c r="BC140" s="59"/>
      <c r="BD140" s="59"/>
      <c r="BE140" s="59"/>
      <c r="BF140" s="59"/>
      <c r="BG140" s="59"/>
      <c r="BH140" s="59"/>
      <c r="BI140" s="59"/>
      <c r="BJ140" s="59"/>
      <c r="BK140" s="59"/>
      <c r="BL140" s="59"/>
      <c r="BM140" s="59"/>
      <c r="BN140" s="59"/>
      <c r="BO140" s="59"/>
      <c r="BP140" s="59"/>
      <c r="BQ140" s="59"/>
      <c r="BR140" s="59"/>
      <c r="BS140" s="59"/>
      <c r="BT140" s="59"/>
      <c r="BU140" s="59"/>
      <c r="BV140" s="59"/>
      <c r="BW140" s="59"/>
      <c r="BX140" s="59"/>
      <c r="BY140" s="59"/>
      <c r="BZ140" s="59"/>
      <c r="CA140" s="59"/>
      <c r="CB140" s="59"/>
      <c r="CC140" s="59"/>
      <c r="CD140" s="59"/>
      <c r="CE140" s="59"/>
      <c r="CF140" s="59"/>
      <c r="CG140" s="59"/>
      <c r="CH140" s="59"/>
      <c r="CI140" s="59"/>
      <c r="CJ140" s="59"/>
      <c r="CK140" s="59"/>
      <c r="CL140" s="59"/>
      <c r="CM140" s="59"/>
      <c r="CN140" s="59"/>
      <c r="CO140" s="59"/>
      <c r="CP140" s="59"/>
      <c r="CQ140" s="59"/>
      <c r="CR140" s="59"/>
      <c r="CS140" s="59"/>
      <c r="CT140" s="59"/>
      <c r="CU140" s="59"/>
      <c r="CV140" s="59"/>
      <c r="CW140" s="59"/>
      <c r="CX140" s="59"/>
      <c r="CY140" s="59"/>
      <c r="CZ140" s="59"/>
      <c r="DA140" s="59"/>
      <c r="DB140" s="59"/>
      <c r="DC140" s="59"/>
      <c r="DD140" s="59"/>
      <c r="DE140" s="59"/>
      <c r="DF140" s="59"/>
      <c r="DG140" s="59"/>
      <c r="DH140" s="59"/>
      <c r="DI140" s="59"/>
      <c r="DJ140" s="59"/>
      <c r="DK140" s="59"/>
      <c r="DL140" s="59"/>
      <c r="DM140" s="59"/>
      <c r="DN140" s="59"/>
      <c r="DO140" s="59"/>
      <c r="DP140" s="59"/>
      <c r="DQ140" s="59"/>
      <c r="DR140" s="59"/>
      <c r="DS140" s="59"/>
      <c r="DT140" s="59"/>
      <c r="DU140" s="59"/>
      <c r="DV140" s="59"/>
      <c r="DW140" s="59"/>
      <c r="DX140" s="59"/>
      <c r="DY140" s="59"/>
      <c r="DZ140" s="59"/>
      <c r="EA140" s="59"/>
      <c r="EB140" s="59"/>
      <c r="EC140" s="59"/>
      <c r="ED140" s="59"/>
      <c r="EE140" s="59"/>
      <c r="EF140" s="59"/>
      <c r="EG140" s="59"/>
      <c r="EH140" s="59"/>
      <c r="EI140" s="59"/>
      <c r="EJ140" s="59"/>
      <c r="EK140" s="59"/>
    </row>
    <row r="141" spans="1:141" ht="12.75" customHeight="1" hidden="1" outlineLevel="1">
      <c r="A141" s="65"/>
      <c r="B141" s="68" t="s">
        <v>142</v>
      </c>
      <c r="C141" s="67">
        <v>138994</v>
      </c>
      <c r="D141" s="67">
        <v>138994</v>
      </c>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9"/>
      <c r="BB141" s="59"/>
      <c r="BC141" s="59"/>
      <c r="BD141" s="59"/>
      <c r="BE141" s="59"/>
      <c r="BF141" s="59"/>
      <c r="BG141" s="59"/>
      <c r="BH141" s="59"/>
      <c r="BI141" s="59"/>
      <c r="BJ141" s="59"/>
      <c r="BK141" s="59"/>
      <c r="BL141" s="59"/>
      <c r="BM141" s="59"/>
      <c r="BN141" s="59"/>
      <c r="BO141" s="59"/>
      <c r="BP141" s="59"/>
      <c r="BQ141" s="59"/>
      <c r="BR141" s="59"/>
      <c r="BS141" s="59"/>
      <c r="BT141" s="59"/>
      <c r="BU141" s="59"/>
      <c r="BV141" s="59"/>
      <c r="BW141" s="59"/>
      <c r="BX141" s="59"/>
      <c r="BY141" s="59"/>
      <c r="BZ141" s="59"/>
      <c r="CA141" s="59"/>
      <c r="CB141" s="59"/>
      <c r="CC141" s="59"/>
      <c r="CD141" s="59"/>
      <c r="CE141" s="59"/>
      <c r="CF141" s="59"/>
      <c r="CG141" s="59"/>
      <c r="CH141" s="59"/>
      <c r="CI141" s="59"/>
      <c r="CJ141" s="59"/>
      <c r="CK141" s="59"/>
      <c r="CL141" s="59"/>
      <c r="CM141" s="59"/>
      <c r="CN141" s="59"/>
      <c r="CO141" s="59"/>
      <c r="CP141" s="59"/>
      <c r="CQ141" s="59"/>
      <c r="CR141" s="59"/>
      <c r="CS141" s="59"/>
      <c r="CT141" s="59"/>
      <c r="CU141" s="59"/>
      <c r="CV141" s="59"/>
      <c r="CW141" s="59"/>
      <c r="CX141" s="59"/>
      <c r="CY141" s="59"/>
      <c r="CZ141" s="59"/>
      <c r="DA141" s="59"/>
      <c r="DB141" s="59"/>
      <c r="DC141" s="59"/>
      <c r="DD141" s="59"/>
      <c r="DE141" s="59"/>
      <c r="DF141" s="59"/>
      <c r="DG141" s="59"/>
      <c r="DH141" s="59"/>
      <c r="DI141" s="59"/>
      <c r="DJ141" s="59"/>
      <c r="DK141" s="59"/>
      <c r="DL141" s="59"/>
      <c r="DM141" s="59"/>
      <c r="DN141" s="59"/>
      <c r="DO141" s="59"/>
      <c r="DP141" s="59"/>
      <c r="DQ141" s="59"/>
      <c r="DR141" s="59"/>
      <c r="DS141" s="59"/>
      <c r="DT141" s="59"/>
      <c r="DU141" s="59"/>
      <c r="DV141" s="59"/>
      <c r="DW141" s="59"/>
      <c r="DX141" s="59"/>
      <c r="DY141" s="59"/>
      <c r="DZ141" s="59"/>
      <c r="EA141" s="59"/>
      <c r="EB141" s="59"/>
      <c r="EC141" s="59"/>
      <c r="ED141" s="59"/>
      <c r="EE141" s="59"/>
      <c r="EF141" s="59"/>
      <c r="EG141" s="59"/>
      <c r="EH141" s="59"/>
      <c r="EI141" s="59"/>
      <c r="EJ141" s="59"/>
      <c r="EK141" s="59"/>
    </row>
    <row r="142" spans="1:141" ht="12.75" customHeight="1" hidden="1" outlineLevel="1">
      <c r="A142" s="65"/>
      <c r="B142" s="68" t="s">
        <v>143</v>
      </c>
      <c r="C142" s="67">
        <v>30576</v>
      </c>
      <c r="D142" s="67">
        <v>30576</v>
      </c>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59"/>
      <c r="AY142" s="59"/>
      <c r="AZ142" s="59"/>
      <c r="BA142" s="59"/>
      <c r="BB142" s="59"/>
      <c r="BC142" s="59"/>
      <c r="BD142" s="59"/>
      <c r="BE142" s="59"/>
      <c r="BF142" s="59"/>
      <c r="BG142" s="59"/>
      <c r="BH142" s="59"/>
      <c r="BI142" s="59"/>
      <c r="BJ142" s="59"/>
      <c r="BK142" s="59"/>
      <c r="BL142" s="59"/>
      <c r="BM142" s="59"/>
      <c r="BN142" s="59"/>
      <c r="BO142" s="59"/>
      <c r="BP142" s="59"/>
      <c r="BQ142" s="59"/>
      <c r="BR142" s="59"/>
      <c r="BS142" s="59"/>
      <c r="BT142" s="59"/>
      <c r="BU142" s="59"/>
      <c r="BV142" s="59"/>
      <c r="BW142" s="59"/>
      <c r="BX142" s="59"/>
      <c r="BY142" s="59"/>
      <c r="BZ142" s="59"/>
      <c r="CA142" s="59"/>
      <c r="CB142" s="59"/>
      <c r="CC142" s="59"/>
      <c r="CD142" s="59"/>
      <c r="CE142" s="59"/>
      <c r="CF142" s="59"/>
      <c r="CG142" s="59"/>
      <c r="CH142" s="59"/>
      <c r="CI142" s="59"/>
      <c r="CJ142" s="59"/>
      <c r="CK142" s="59"/>
      <c r="CL142" s="59"/>
      <c r="CM142" s="59"/>
      <c r="CN142" s="59"/>
      <c r="CO142" s="59"/>
      <c r="CP142" s="59"/>
      <c r="CQ142" s="59"/>
      <c r="CR142" s="59"/>
      <c r="CS142" s="59"/>
      <c r="CT142" s="59"/>
      <c r="CU142" s="59"/>
      <c r="CV142" s="59"/>
      <c r="CW142" s="59"/>
      <c r="CX142" s="59"/>
      <c r="CY142" s="59"/>
      <c r="CZ142" s="59"/>
      <c r="DA142" s="59"/>
      <c r="DB142" s="59"/>
      <c r="DC142" s="59"/>
      <c r="DD142" s="59"/>
      <c r="DE142" s="59"/>
      <c r="DF142" s="59"/>
      <c r="DG142" s="59"/>
      <c r="DH142" s="59"/>
      <c r="DI142" s="59"/>
      <c r="DJ142" s="59"/>
      <c r="DK142" s="59"/>
      <c r="DL142" s="59"/>
      <c r="DM142" s="59"/>
      <c r="DN142" s="59"/>
      <c r="DO142" s="59"/>
      <c r="DP142" s="59"/>
      <c r="DQ142" s="59"/>
      <c r="DR142" s="59"/>
      <c r="DS142" s="59"/>
      <c r="DT142" s="59"/>
      <c r="DU142" s="59"/>
      <c r="DV142" s="59"/>
      <c r="DW142" s="59"/>
      <c r="DX142" s="59"/>
      <c r="DY142" s="59"/>
      <c r="DZ142" s="59"/>
      <c r="EA142" s="59"/>
      <c r="EB142" s="59"/>
      <c r="EC142" s="59"/>
      <c r="ED142" s="59"/>
      <c r="EE142" s="59"/>
      <c r="EF142" s="59"/>
      <c r="EG142" s="59"/>
      <c r="EH142" s="59"/>
      <c r="EI142" s="59"/>
      <c r="EJ142" s="59"/>
      <c r="EK142" s="59"/>
    </row>
    <row r="143" spans="1:141" ht="12.75" customHeight="1" hidden="1" outlineLevel="1">
      <c r="A143" s="251" t="s">
        <v>144</v>
      </c>
      <c r="B143" s="251"/>
      <c r="C143" s="67">
        <v>1174476</v>
      </c>
      <c r="D143" s="67">
        <v>1174476</v>
      </c>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59"/>
      <c r="BB143" s="59"/>
      <c r="BC143" s="59"/>
      <c r="BD143" s="59"/>
      <c r="BE143" s="59"/>
      <c r="BF143" s="59"/>
      <c r="BG143" s="59"/>
      <c r="BH143" s="59"/>
      <c r="BI143" s="59"/>
      <c r="BJ143" s="59"/>
      <c r="BK143" s="59"/>
      <c r="BL143" s="59"/>
      <c r="BM143" s="59"/>
      <c r="BN143" s="59"/>
      <c r="BO143" s="59"/>
      <c r="BP143" s="59"/>
      <c r="BQ143" s="59"/>
      <c r="BR143" s="59"/>
      <c r="BS143" s="59"/>
      <c r="BT143" s="59"/>
      <c r="BU143" s="59"/>
      <c r="BV143" s="59"/>
      <c r="BW143" s="59"/>
      <c r="BX143" s="59"/>
      <c r="BY143" s="59"/>
      <c r="BZ143" s="59"/>
      <c r="CA143" s="59"/>
      <c r="CB143" s="59"/>
      <c r="CC143" s="59"/>
      <c r="CD143" s="59"/>
      <c r="CE143" s="59"/>
      <c r="CF143" s="59"/>
      <c r="CG143" s="59"/>
      <c r="CH143" s="59"/>
      <c r="CI143" s="59"/>
      <c r="CJ143" s="59"/>
      <c r="CK143" s="59"/>
      <c r="CL143" s="59"/>
      <c r="CM143" s="59"/>
      <c r="CN143" s="59"/>
      <c r="CO143" s="59"/>
      <c r="CP143" s="59"/>
      <c r="CQ143" s="59"/>
      <c r="CR143" s="59"/>
      <c r="CS143" s="59"/>
      <c r="CT143" s="59"/>
      <c r="CU143" s="59"/>
      <c r="CV143" s="59"/>
      <c r="CW143" s="59"/>
      <c r="CX143" s="59"/>
      <c r="CY143" s="59"/>
      <c r="CZ143" s="59"/>
      <c r="DA143" s="59"/>
      <c r="DB143" s="59"/>
      <c r="DC143" s="59"/>
      <c r="DD143" s="59"/>
      <c r="DE143" s="59"/>
      <c r="DF143" s="59"/>
      <c r="DG143" s="59"/>
      <c r="DH143" s="59"/>
      <c r="DI143" s="59"/>
      <c r="DJ143" s="59"/>
      <c r="DK143" s="59"/>
      <c r="DL143" s="59"/>
      <c r="DM143" s="59"/>
      <c r="DN143" s="59"/>
      <c r="DO143" s="59"/>
      <c r="DP143" s="59"/>
      <c r="DQ143" s="59"/>
      <c r="DR143" s="59"/>
      <c r="DS143" s="59"/>
      <c r="DT143" s="59"/>
      <c r="DU143" s="59"/>
      <c r="DV143" s="59"/>
      <c r="DW143" s="59"/>
      <c r="DX143" s="59"/>
      <c r="DY143" s="59"/>
      <c r="DZ143" s="59"/>
      <c r="EA143" s="59"/>
      <c r="EB143" s="59"/>
      <c r="EC143" s="59"/>
      <c r="ED143" s="59"/>
      <c r="EE143" s="59"/>
      <c r="EF143" s="59"/>
      <c r="EG143" s="59"/>
      <c r="EH143" s="59"/>
      <c r="EI143" s="59"/>
      <c r="EJ143" s="59"/>
      <c r="EK143" s="59"/>
    </row>
    <row r="144" spans="1:141" ht="12.75" customHeight="1" hidden="1" outlineLevel="1">
      <c r="A144" s="251" t="s">
        <v>145</v>
      </c>
      <c r="B144" s="251"/>
      <c r="C144" s="67">
        <v>816849</v>
      </c>
      <c r="D144" s="67">
        <v>816849</v>
      </c>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59"/>
      <c r="BB144" s="59"/>
      <c r="BC144" s="59"/>
      <c r="BD144" s="59"/>
      <c r="BE144" s="59"/>
      <c r="BF144" s="59"/>
      <c r="BG144" s="59"/>
      <c r="BH144" s="59"/>
      <c r="BI144" s="59"/>
      <c r="BJ144" s="59"/>
      <c r="BK144" s="59"/>
      <c r="BL144" s="59"/>
      <c r="BM144" s="59"/>
      <c r="BN144" s="59"/>
      <c r="BO144" s="59"/>
      <c r="BP144" s="59"/>
      <c r="BQ144" s="59"/>
      <c r="BR144" s="59"/>
      <c r="BS144" s="59"/>
      <c r="BT144" s="59"/>
      <c r="BU144" s="59"/>
      <c r="BV144" s="59"/>
      <c r="BW144" s="59"/>
      <c r="BX144" s="59"/>
      <c r="BY144" s="59"/>
      <c r="BZ144" s="59"/>
      <c r="CA144" s="59"/>
      <c r="CB144" s="59"/>
      <c r="CC144" s="59"/>
      <c r="CD144" s="59"/>
      <c r="CE144" s="59"/>
      <c r="CF144" s="59"/>
      <c r="CG144" s="59"/>
      <c r="CH144" s="59"/>
      <c r="CI144" s="59"/>
      <c r="CJ144" s="59"/>
      <c r="CK144" s="59"/>
      <c r="CL144" s="59"/>
      <c r="CM144" s="59"/>
      <c r="CN144" s="59"/>
      <c r="CO144" s="59"/>
      <c r="CP144" s="59"/>
      <c r="CQ144" s="59"/>
      <c r="CR144" s="59"/>
      <c r="CS144" s="59"/>
      <c r="CT144" s="59"/>
      <c r="CU144" s="59"/>
      <c r="CV144" s="59"/>
      <c r="CW144" s="59"/>
      <c r="CX144" s="59"/>
      <c r="CY144" s="59"/>
      <c r="CZ144" s="59"/>
      <c r="DA144" s="59"/>
      <c r="DB144" s="59"/>
      <c r="DC144" s="59"/>
      <c r="DD144" s="59"/>
      <c r="DE144" s="59"/>
      <c r="DF144" s="59"/>
      <c r="DG144" s="59"/>
      <c r="DH144" s="59"/>
      <c r="DI144" s="59"/>
      <c r="DJ144" s="59"/>
      <c r="DK144" s="59"/>
      <c r="DL144" s="59"/>
      <c r="DM144" s="59"/>
      <c r="DN144" s="59"/>
      <c r="DO144" s="59"/>
      <c r="DP144" s="59"/>
      <c r="DQ144" s="59"/>
      <c r="DR144" s="59"/>
      <c r="DS144" s="59"/>
      <c r="DT144" s="59"/>
      <c r="DU144" s="59"/>
      <c r="DV144" s="59"/>
      <c r="DW144" s="59"/>
      <c r="DX144" s="59"/>
      <c r="DY144" s="59"/>
      <c r="DZ144" s="59"/>
      <c r="EA144" s="59"/>
      <c r="EB144" s="59"/>
      <c r="EC144" s="59"/>
      <c r="ED144" s="59"/>
      <c r="EE144" s="59"/>
      <c r="EF144" s="59"/>
      <c r="EG144" s="59"/>
      <c r="EH144" s="59"/>
      <c r="EI144" s="59"/>
      <c r="EJ144" s="59"/>
      <c r="EK144" s="59"/>
    </row>
    <row r="145" spans="1:141" ht="12.75" customHeight="1" hidden="1" outlineLevel="1">
      <c r="A145" s="251" t="s">
        <v>146</v>
      </c>
      <c r="B145" s="251"/>
      <c r="C145" s="67">
        <v>50074</v>
      </c>
      <c r="D145" s="67">
        <v>50074</v>
      </c>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c r="BA145" s="59"/>
      <c r="BB145" s="59"/>
      <c r="BC145" s="59"/>
      <c r="BD145" s="59"/>
      <c r="BE145" s="59"/>
      <c r="BF145" s="59"/>
      <c r="BG145" s="59"/>
      <c r="BH145" s="59"/>
      <c r="BI145" s="59"/>
      <c r="BJ145" s="59"/>
      <c r="BK145" s="59"/>
      <c r="BL145" s="59"/>
      <c r="BM145" s="59"/>
      <c r="BN145" s="59"/>
      <c r="BO145" s="59"/>
      <c r="BP145" s="59"/>
      <c r="BQ145" s="59"/>
      <c r="BR145" s="59"/>
      <c r="BS145" s="59"/>
      <c r="BT145" s="59"/>
      <c r="BU145" s="59"/>
      <c r="BV145" s="59"/>
      <c r="BW145" s="59"/>
      <c r="BX145" s="59"/>
      <c r="BY145" s="59"/>
      <c r="BZ145" s="59"/>
      <c r="CA145" s="59"/>
      <c r="CB145" s="59"/>
      <c r="CC145" s="59"/>
      <c r="CD145" s="59"/>
      <c r="CE145" s="59"/>
      <c r="CF145" s="59"/>
      <c r="CG145" s="59"/>
      <c r="CH145" s="59"/>
      <c r="CI145" s="59"/>
      <c r="CJ145" s="59"/>
      <c r="CK145" s="59"/>
      <c r="CL145" s="59"/>
      <c r="CM145" s="59"/>
      <c r="CN145" s="59"/>
      <c r="CO145" s="59"/>
      <c r="CP145" s="59"/>
      <c r="CQ145" s="59"/>
      <c r="CR145" s="59"/>
      <c r="CS145" s="59"/>
      <c r="CT145" s="59"/>
      <c r="CU145" s="59"/>
      <c r="CV145" s="59"/>
      <c r="CW145" s="59"/>
      <c r="CX145" s="59"/>
      <c r="CY145" s="59"/>
      <c r="CZ145" s="59"/>
      <c r="DA145" s="59"/>
      <c r="DB145" s="59"/>
      <c r="DC145" s="59"/>
      <c r="DD145" s="59"/>
      <c r="DE145" s="59"/>
      <c r="DF145" s="59"/>
      <c r="DG145" s="59"/>
      <c r="DH145" s="59"/>
      <c r="DI145" s="59"/>
      <c r="DJ145" s="59"/>
      <c r="DK145" s="59"/>
      <c r="DL145" s="59"/>
      <c r="DM145" s="59"/>
      <c r="DN145" s="59"/>
      <c r="DO145" s="59"/>
      <c r="DP145" s="59"/>
      <c r="DQ145" s="59"/>
      <c r="DR145" s="59"/>
      <c r="DS145" s="59"/>
      <c r="DT145" s="59"/>
      <c r="DU145" s="59"/>
      <c r="DV145" s="59"/>
      <c r="DW145" s="59"/>
      <c r="DX145" s="59"/>
      <c r="DY145" s="59"/>
      <c r="DZ145" s="59"/>
      <c r="EA145" s="59"/>
      <c r="EB145" s="59"/>
      <c r="EC145" s="59"/>
      <c r="ED145" s="59"/>
      <c r="EE145" s="59"/>
      <c r="EF145" s="59"/>
      <c r="EG145" s="59"/>
      <c r="EH145" s="59"/>
      <c r="EI145" s="59"/>
      <c r="EJ145" s="59"/>
      <c r="EK145" s="59"/>
    </row>
    <row r="146" spans="1:141" ht="12.75" customHeight="1" hidden="1" outlineLevel="1">
      <c r="A146" s="251" t="s">
        <v>147</v>
      </c>
      <c r="B146" s="251"/>
      <c r="C146" s="64">
        <v>3283881</v>
      </c>
      <c r="D146" s="64">
        <v>3283881</v>
      </c>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9"/>
      <c r="AZ146" s="59"/>
      <c r="BA146" s="59"/>
      <c r="BB146" s="59"/>
      <c r="BC146" s="59"/>
      <c r="BD146" s="59"/>
      <c r="BE146" s="59"/>
      <c r="BF146" s="59"/>
      <c r="BG146" s="59"/>
      <c r="BH146" s="59"/>
      <c r="BI146" s="59"/>
      <c r="BJ146" s="59"/>
      <c r="BK146" s="59"/>
      <c r="BL146" s="59"/>
      <c r="BM146" s="59"/>
      <c r="BN146" s="59"/>
      <c r="BO146" s="59"/>
      <c r="BP146" s="59"/>
      <c r="BQ146" s="59"/>
      <c r="BR146" s="59"/>
      <c r="BS146" s="59"/>
      <c r="BT146" s="59"/>
      <c r="BU146" s="59"/>
      <c r="BV146" s="59"/>
      <c r="BW146" s="59"/>
      <c r="BX146" s="59"/>
      <c r="BY146" s="59"/>
      <c r="BZ146" s="59"/>
      <c r="CA146" s="59"/>
      <c r="CB146" s="59"/>
      <c r="CC146" s="59"/>
      <c r="CD146" s="59"/>
      <c r="CE146" s="59"/>
      <c r="CF146" s="59"/>
      <c r="CG146" s="59"/>
      <c r="CH146" s="59"/>
      <c r="CI146" s="59"/>
      <c r="CJ146" s="59"/>
      <c r="CK146" s="59"/>
      <c r="CL146" s="59"/>
      <c r="CM146" s="59"/>
      <c r="CN146" s="59"/>
      <c r="CO146" s="59"/>
      <c r="CP146" s="59"/>
      <c r="CQ146" s="59"/>
      <c r="CR146" s="59"/>
      <c r="CS146" s="59"/>
      <c r="CT146" s="59"/>
      <c r="CU146" s="59"/>
      <c r="CV146" s="59"/>
      <c r="CW146" s="59"/>
      <c r="CX146" s="59"/>
      <c r="CY146" s="59"/>
      <c r="CZ146" s="59"/>
      <c r="DA146" s="59"/>
      <c r="DB146" s="59"/>
      <c r="DC146" s="59"/>
      <c r="DD146" s="59"/>
      <c r="DE146" s="59"/>
      <c r="DF146" s="59"/>
      <c r="DG146" s="59"/>
      <c r="DH146" s="59"/>
      <c r="DI146" s="59"/>
      <c r="DJ146" s="59"/>
      <c r="DK146" s="59"/>
      <c r="DL146" s="59"/>
      <c r="DM146" s="59"/>
      <c r="DN146" s="59"/>
      <c r="DO146" s="59"/>
      <c r="DP146" s="59"/>
      <c r="DQ146" s="59"/>
      <c r="DR146" s="59"/>
      <c r="DS146" s="59"/>
      <c r="DT146" s="59"/>
      <c r="DU146" s="59"/>
      <c r="DV146" s="59"/>
      <c r="DW146" s="59"/>
      <c r="DX146" s="59"/>
      <c r="DY146" s="59"/>
      <c r="DZ146" s="59"/>
      <c r="EA146" s="59"/>
      <c r="EB146" s="59"/>
      <c r="EC146" s="59"/>
      <c r="ED146" s="59"/>
      <c r="EE146" s="59"/>
      <c r="EF146" s="59"/>
      <c r="EG146" s="59"/>
      <c r="EH146" s="59"/>
      <c r="EI146" s="59"/>
      <c r="EJ146" s="59"/>
      <c r="EK146" s="59"/>
    </row>
    <row r="147" spans="1:141" ht="12.75" customHeight="1" hidden="1" outlineLevel="1">
      <c r="A147" s="65"/>
      <c r="B147" s="68" t="s">
        <v>148</v>
      </c>
      <c r="C147" s="67">
        <v>886959</v>
      </c>
      <c r="D147" s="67">
        <v>886959</v>
      </c>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59"/>
      <c r="AY147" s="59"/>
      <c r="AZ147" s="59"/>
      <c r="BA147" s="59"/>
      <c r="BB147" s="59"/>
      <c r="BC147" s="59"/>
      <c r="BD147" s="59"/>
      <c r="BE147" s="59"/>
      <c r="BF147" s="59"/>
      <c r="BG147" s="59"/>
      <c r="BH147" s="59"/>
      <c r="BI147" s="59"/>
      <c r="BJ147" s="59"/>
      <c r="BK147" s="59"/>
      <c r="BL147" s="59"/>
      <c r="BM147" s="59"/>
      <c r="BN147" s="59"/>
      <c r="BO147" s="59"/>
      <c r="BP147" s="59"/>
      <c r="BQ147" s="59"/>
      <c r="BR147" s="59"/>
      <c r="BS147" s="59"/>
      <c r="BT147" s="59"/>
      <c r="BU147" s="59"/>
      <c r="BV147" s="59"/>
      <c r="BW147" s="59"/>
      <c r="BX147" s="59"/>
      <c r="BY147" s="59"/>
      <c r="BZ147" s="59"/>
      <c r="CA147" s="59"/>
      <c r="CB147" s="59"/>
      <c r="CC147" s="59"/>
      <c r="CD147" s="59"/>
      <c r="CE147" s="59"/>
      <c r="CF147" s="59"/>
      <c r="CG147" s="59"/>
      <c r="CH147" s="59"/>
      <c r="CI147" s="59"/>
      <c r="CJ147" s="59"/>
      <c r="CK147" s="59"/>
      <c r="CL147" s="59"/>
      <c r="CM147" s="59"/>
      <c r="CN147" s="59"/>
      <c r="CO147" s="59"/>
      <c r="CP147" s="59"/>
      <c r="CQ147" s="59"/>
      <c r="CR147" s="59"/>
      <c r="CS147" s="59"/>
      <c r="CT147" s="59"/>
      <c r="CU147" s="59"/>
      <c r="CV147" s="59"/>
      <c r="CW147" s="59"/>
      <c r="CX147" s="59"/>
      <c r="CY147" s="59"/>
      <c r="CZ147" s="59"/>
      <c r="DA147" s="59"/>
      <c r="DB147" s="59"/>
      <c r="DC147" s="59"/>
      <c r="DD147" s="59"/>
      <c r="DE147" s="59"/>
      <c r="DF147" s="59"/>
      <c r="DG147" s="59"/>
      <c r="DH147" s="59"/>
      <c r="DI147" s="59"/>
      <c r="DJ147" s="59"/>
      <c r="DK147" s="59"/>
      <c r="DL147" s="59"/>
      <c r="DM147" s="59"/>
      <c r="DN147" s="59"/>
      <c r="DO147" s="59"/>
      <c r="DP147" s="59"/>
      <c r="DQ147" s="59"/>
      <c r="DR147" s="59"/>
      <c r="DS147" s="59"/>
      <c r="DT147" s="59"/>
      <c r="DU147" s="59"/>
      <c r="DV147" s="59"/>
      <c r="DW147" s="59"/>
      <c r="DX147" s="59"/>
      <c r="DY147" s="59"/>
      <c r="DZ147" s="59"/>
      <c r="EA147" s="59"/>
      <c r="EB147" s="59"/>
      <c r="EC147" s="59"/>
      <c r="ED147" s="59"/>
      <c r="EE147" s="59"/>
      <c r="EF147" s="59"/>
      <c r="EG147" s="59"/>
      <c r="EH147" s="59"/>
      <c r="EI147" s="59"/>
      <c r="EJ147" s="59"/>
      <c r="EK147" s="59"/>
    </row>
    <row r="148" spans="1:141" ht="12.75" customHeight="1" hidden="1" outlineLevel="1">
      <c r="A148" s="65"/>
      <c r="B148" s="66" t="s">
        <v>149</v>
      </c>
      <c r="C148" s="67">
        <v>187121</v>
      </c>
      <c r="D148" s="67">
        <v>187121</v>
      </c>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59"/>
      <c r="AY148" s="59"/>
      <c r="AZ148" s="59"/>
      <c r="BA148" s="59"/>
      <c r="BB148" s="59"/>
      <c r="BC148" s="59"/>
      <c r="BD148" s="59"/>
      <c r="BE148" s="59"/>
      <c r="BF148" s="59"/>
      <c r="BG148" s="59"/>
      <c r="BH148" s="59"/>
      <c r="BI148" s="59"/>
      <c r="BJ148" s="59"/>
      <c r="BK148" s="59"/>
      <c r="BL148" s="59"/>
      <c r="BM148" s="59"/>
      <c r="BN148" s="59"/>
      <c r="BO148" s="59"/>
      <c r="BP148" s="59"/>
      <c r="BQ148" s="59"/>
      <c r="BR148" s="59"/>
      <c r="BS148" s="59"/>
      <c r="BT148" s="59"/>
      <c r="BU148" s="59"/>
      <c r="BV148" s="59"/>
      <c r="BW148" s="59"/>
      <c r="BX148" s="59"/>
      <c r="BY148" s="59"/>
      <c r="BZ148" s="59"/>
      <c r="CA148" s="59"/>
      <c r="CB148" s="59"/>
      <c r="CC148" s="59"/>
      <c r="CD148" s="59"/>
      <c r="CE148" s="59"/>
      <c r="CF148" s="59"/>
      <c r="CG148" s="59"/>
      <c r="CH148" s="59"/>
      <c r="CI148" s="59"/>
      <c r="CJ148" s="59"/>
      <c r="CK148" s="59"/>
      <c r="CL148" s="59"/>
      <c r="CM148" s="59"/>
      <c r="CN148" s="59"/>
      <c r="CO148" s="59"/>
      <c r="CP148" s="59"/>
      <c r="CQ148" s="59"/>
      <c r="CR148" s="59"/>
      <c r="CS148" s="59"/>
      <c r="CT148" s="59"/>
      <c r="CU148" s="59"/>
      <c r="CV148" s="59"/>
      <c r="CW148" s="59"/>
      <c r="CX148" s="59"/>
      <c r="CY148" s="59"/>
      <c r="CZ148" s="59"/>
      <c r="DA148" s="59"/>
      <c r="DB148" s="59"/>
      <c r="DC148" s="59"/>
      <c r="DD148" s="59"/>
      <c r="DE148" s="59"/>
      <c r="DF148" s="59"/>
      <c r="DG148" s="59"/>
      <c r="DH148" s="59"/>
      <c r="DI148" s="59"/>
      <c r="DJ148" s="59"/>
      <c r="DK148" s="59"/>
      <c r="DL148" s="59"/>
      <c r="DM148" s="59"/>
      <c r="DN148" s="59"/>
      <c r="DO148" s="59"/>
      <c r="DP148" s="59"/>
      <c r="DQ148" s="59"/>
      <c r="DR148" s="59"/>
      <c r="DS148" s="59"/>
      <c r="DT148" s="59"/>
      <c r="DU148" s="59"/>
      <c r="DV148" s="59"/>
      <c r="DW148" s="59"/>
      <c r="DX148" s="59"/>
      <c r="DY148" s="59"/>
      <c r="DZ148" s="59"/>
      <c r="EA148" s="59"/>
      <c r="EB148" s="59"/>
      <c r="EC148" s="59"/>
      <c r="ED148" s="59"/>
      <c r="EE148" s="59"/>
      <c r="EF148" s="59"/>
      <c r="EG148" s="59"/>
      <c r="EH148" s="59"/>
      <c r="EI148" s="59"/>
      <c r="EJ148" s="59"/>
      <c r="EK148" s="59"/>
    </row>
    <row r="149" spans="1:141" ht="12.75" customHeight="1" hidden="1" outlineLevel="1">
      <c r="A149" s="65"/>
      <c r="B149" s="68" t="s">
        <v>150</v>
      </c>
      <c r="C149" s="67" t="s">
        <v>108</v>
      </c>
      <c r="D149" s="67" t="s">
        <v>108</v>
      </c>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59"/>
      <c r="AY149" s="59"/>
      <c r="AZ149" s="59"/>
      <c r="BA149" s="59"/>
      <c r="BB149" s="59"/>
      <c r="BC149" s="59"/>
      <c r="BD149" s="59"/>
      <c r="BE149" s="59"/>
      <c r="BF149" s="59"/>
      <c r="BG149" s="59"/>
      <c r="BH149" s="59"/>
      <c r="BI149" s="59"/>
      <c r="BJ149" s="59"/>
      <c r="BK149" s="59"/>
      <c r="BL149" s="59"/>
      <c r="BM149" s="59"/>
      <c r="BN149" s="59"/>
      <c r="BO149" s="59"/>
      <c r="BP149" s="59"/>
      <c r="BQ149" s="59"/>
      <c r="BR149" s="59"/>
      <c r="BS149" s="59"/>
      <c r="BT149" s="59"/>
      <c r="BU149" s="59"/>
      <c r="BV149" s="59"/>
      <c r="BW149" s="59"/>
      <c r="BX149" s="59"/>
      <c r="BY149" s="59"/>
      <c r="BZ149" s="59"/>
      <c r="CA149" s="59"/>
      <c r="CB149" s="59"/>
      <c r="CC149" s="59"/>
      <c r="CD149" s="59"/>
      <c r="CE149" s="59"/>
      <c r="CF149" s="59"/>
      <c r="CG149" s="59"/>
      <c r="CH149" s="59"/>
      <c r="CI149" s="59"/>
      <c r="CJ149" s="59"/>
      <c r="CK149" s="59"/>
      <c r="CL149" s="59"/>
      <c r="CM149" s="59"/>
      <c r="CN149" s="59"/>
      <c r="CO149" s="59"/>
      <c r="CP149" s="59"/>
      <c r="CQ149" s="59"/>
      <c r="CR149" s="59"/>
      <c r="CS149" s="59"/>
      <c r="CT149" s="59"/>
      <c r="CU149" s="59"/>
      <c r="CV149" s="59"/>
      <c r="CW149" s="59"/>
      <c r="CX149" s="59"/>
      <c r="CY149" s="59"/>
      <c r="CZ149" s="59"/>
      <c r="DA149" s="59"/>
      <c r="DB149" s="59"/>
      <c r="DC149" s="59"/>
      <c r="DD149" s="59"/>
      <c r="DE149" s="59"/>
      <c r="DF149" s="59"/>
      <c r="DG149" s="59"/>
      <c r="DH149" s="59"/>
      <c r="DI149" s="59"/>
      <c r="DJ149" s="59"/>
      <c r="DK149" s="59"/>
      <c r="DL149" s="59"/>
      <c r="DM149" s="59"/>
      <c r="DN149" s="59"/>
      <c r="DO149" s="59"/>
      <c r="DP149" s="59"/>
      <c r="DQ149" s="59"/>
      <c r="DR149" s="59"/>
      <c r="DS149" s="59"/>
      <c r="DT149" s="59"/>
      <c r="DU149" s="59"/>
      <c r="DV149" s="59"/>
      <c r="DW149" s="59"/>
      <c r="DX149" s="59"/>
      <c r="DY149" s="59"/>
      <c r="DZ149" s="59"/>
      <c r="EA149" s="59"/>
      <c r="EB149" s="59"/>
      <c r="EC149" s="59"/>
      <c r="ED149" s="59"/>
      <c r="EE149" s="59"/>
      <c r="EF149" s="59"/>
      <c r="EG149" s="59"/>
      <c r="EH149" s="59"/>
      <c r="EI149" s="59"/>
      <c r="EJ149" s="59"/>
      <c r="EK149" s="59"/>
    </row>
    <row r="150" spans="1:141" ht="12.75" customHeight="1" hidden="1" outlineLevel="1">
      <c r="A150" s="65"/>
      <c r="B150" s="73" t="s">
        <v>151</v>
      </c>
      <c r="C150" s="67">
        <v>2209801</v>
      </c>
      <c r="D150" s="67">
        <v>2209801</v>
      </c>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59"/>
      <c r="AY150" s="59"/>
      <c r="AZ150" s="59"/>
      <c r="BA150" s="59"/>
      <c r="BB150" s="59"/>
      <c r="BC150" s="59"/>
      <c r="BD150" s="59"/>
      <c r="BE150" s="59"/>
      <c r="BF150" s="59"/>
      <c r="BG150" s="59"/>
      <c r="BH150" s="59"/>
      <c r="BI150" s="59"/>
      <c r="BJ150" s="59"/>
      <c r="BK150" s="59"/>
      <c r="BL150" s="59"/>
      <c r="BM150" s="59"/>
      <c r="BN150" s="59"/>
      <c r="BO150" s="59"/>
      <c r="BP150" s="59"/>
      <c r="BQ150" s="59"/>
      <c r="BR150" s="59"/>
      <c r="BS150" s="59"/>
      <c r="BT150" s="59"/>
      <c r="BU150" s="59"/>
      <c r="BV150" s="59"/>
      <c r="BW150" s="59"/>
      <c r="BX150" s="59"/>
      <c r="BY150" s="59"/>
      <c r="BZ150" s="59"/>
      <c r="CA150" s="59"/>
      <c r="CB150" s="59"/>
      <c r="CC150" s="59"/>
      <c r="CD150" s="59"/>
      <c r="CE150" s="59"/>
      <c r="CF150" s="59"/>
      <c r="CG150" s="59"/>
      <c r="CH150" s="59"/>
      <c r="CI150" s="59"/>
      <c r="CJ150" s="59"/>
      <c r="CK150" s="59"/>
      <c r="CL150" s="59"/>
      <c r="CM150" s="59"/>
      <c r="CN150" s="59"/>
      <c r="CO150" s="59"/>
      <c r="CP150" s="59"/>
      <c r="CQ150" s="59"/>
      <c r="CR150" s="59"/>
      <c r="CS150" s="59"/>
      <c r="CT150" s="59"/>
      <c r="CU150" s="59"/>
      <c r="CV150" s="59"/>
      <c r="CW150" s="59"/>
      <c r="CX150" s="59"/>
      <c r="CY150" s="59"/>
      <c r="CZ150" s="59"/>
      <c r="DA150" s="59"/>
      <c r="DB150" s="59"/>
      <c r="DC150" s="59"/>
      <c r="DD150" s="59"/>
      <c r="DE150" s="59"/>
      <c r="DF150" s="59"/>
      <c r="DG150" s="59"/>
      <c r="DH150" s="59"/>
      <c r="DI150" s="59"/>
      <c r="DJ150" s="59"/>
      <c r="DK150" s="59"/>
      <c r="DL150" s="59"/>
      <c r="DM150" s="59"/>
      <c r="DN150" s="59"/>
      <c r="DO150" s="59"/>
      <c r="DP150" s="59"/>
      <c r="DQ150" s="59"/>
      <c r="DR150" s="59"/>
      <c r="DS150" s="59"/>
      <c r="DT150" s="59"/>
      <c r="DU150" s="59"/>
      <c r="DV150" s="59"/>
      <c r="DW150" s="59"/>
      <c r="DX150" s="59"/>
      <c r="DY150" s="59"/>
      <c r="DZ150" s="59"/>
      <c r="EA150" s="59"/>
      <c r="EB150" s="59"/>
      <c r="EC150" s="59"/>
      <c r="ED150" s="59"/>
      <c r="EE150" s="59"/>
      <c r="EF150" s="59"/>
      <c r="EG150" s="59"/>
      <c r="EH150" s="59"/>
      <c r="EI150" s="59"/>
      <c r="EJ150" s="59"/>
      <c r="EK150" s="59"/>
    </row>
    <row r="151" spans="1:141" ht="12.75" customHeight="1" hidden="1" outlineLevel="1">
      <c r="A151" s="251" t="s">
        <v>152</v>
      </c>
      <c r="B151" s="251"/>
      <c r="C151" s="67">
        <v>53537.974</v>
      </c>
      <c r="D151" s="67">
        <v>53537</v>
      </c>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59"/>
      <c r="AY151" s="59"/>
      <c r="AZ151" s="59"/>
      <c r="BA151" s="59"/>
      <c r="BB151" s="59"/>
      <c r="BC151" s="59"/>
      <c r="BD151" s="59"/>
      <c r="BE151" s="59"/>
      <c r="BF151" s="59"/>
      <c r="BG151" s="59"/>
      <c r="BH151" s="59"/>
      <c r="BI151" s="59"/>
      <c r="BJ151" s="59"/>
      <c r="BK151" s="59"/>
      <c r="BL151" s="59"/>
      <c r="BM151" s="59"/>
      <c r="BN151" s="59"/>
      <c r="BO151" s="59"/>
      <c r="BP151" s="59"/>
      <c r="BQ151" s="59"/>
      <c r="BR151" s="59"/>
      <c r="BS151" s="59"/>
      <c r="BT151" s="59"/>
      <c r="BU151" s="59"/>
      <c r="BV151" s="59"/>
      <c r="BW151" s="59"/>
      <c r="BX151" s="59"/>
      <c r="BY151" s="59"/>
      <c r="BZ151" s="59"/>
      <c r="CA151" s="59"/>
      <c r="CB151" s="59"/>
      <c r="CC151" s="59"/>
      <c r="CD151" s="59"/>
      <c r="CE151" s="59"/>
      <c r="CF151" s="59"/>
      <c r="CG151" s="59"/>
      <c r="CH151" s="59"/>
      <c r="CI151" s="59"/>
      <c r="CJ151" s="59"/>
      <c r="CK151" s="59"/>
      <c r="CL151" s="59"/>
      <c r="CM151" s="59"/>
      <c r="CN151" s="59"/>
      <c r="CO151" s="59"/>
      <c r="CP151" s="59"/>
      <c r="CQ151" s="59"/>
      <c r="CR151" s="59"/>
      <c r="CS151" s="59"/>
      <c r="CT151" s="59"/>
      <c r="CU151" s="59"/>
      <c r="CV151" s="59"/>
      <c r="CW151" s="59"/>
      <c r="CX151" s="59"/>
      <c r="CY151" s="59"/>
      <c r="CZ151" s="59"/>
      <c r="DA151" s="59"/>
      <c r="DB151" s="59"/>
      <c r="DC151" s="59"/>
      <c r="DD151" s="59"/>
      <c r="DE151" s="59"/>
      <c r="DF151" s="59"/>
      <c r="DG151" s="59"/>
      <c r="DH151" s="59"/>
      <c r="DI151" s="59"/>
      <c r="DJ151" s="59"/>
      <c r="DK151" s="59"/>
      <c r="DL151" s="59"/>
      <c r="DM151" s="59"/>
      <c r="DN151" s="59"/>
      <c r="DO151" s="59"/>
      <c r="DP151" s="59"/>
      <c r="DQ151" s="59"/>
      <c r="DR151" s="59"/>
      <c r="DS151" s="59"/>
      <c r="DT151" s="59"/>
      <c r="DU151" s="59"/>
      <c r="DV151" s="59"/>
      <c r="DW151" s="59"/>
      <c r="DX151" s="59"/>
      <c r="DY151" s="59"/>
      <c r="DZ151" s="59"/>
      <c r="EA151" s="59"/>
      <c r="EB151" s="59"/>
      <c r="EC151" s="59"/>
      <c r="ED151" s="59"/>
      <c r="EE151" s="59"/>
      <c r="EF151" s="59"/>
      <c r="EG151" s="59"/>
      <c r="EH151" s="59"/>
      <c r="EI151" s="59"/>
      <c r="EJ151" s="59"/>
      <c r="EK151" s="59"/>
    </row>
    <row r="152" spans="1:141" ht="12.75" customHeight="1" hidden="1" outlineLevel="1">
      <c r="A152" s="251" t="s">
        <v>153</v>
      </c>
      <c r="B152" s="251"/>
      <c r="C152" s="67">
        <v>569839.383</v>
      </c>
      <c r="D152" s="67">
        <v>569333</v>
      </c>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59"/>
      <c r="BB152" s="59"/>
      <c r="BC152" s="59"/>
      <c r="BD152" s="59"/>
      <c r="BE152" s="59"/>
      <c r="BF152" s="59"/>
      <c r="BG152" s="59"/>
      <c r="BH152" s="59"/>
      <c r="BI152" s="59"/>
      <c r="BJ152" s="59"/>
      <c r="BK152" s="59"/>
      <c r="BL152" s="59"/>
      <c r="BM152" s="59"/>
      <c r="BN152" s="59"/>
      <c r="BO152" s="59"/>
      <c r="BP152" s="59"/>
      <c r="BQ152" s="59"/>
      <c r="BR152" s="59"/>
      <c r="BS152" s="59"/>
      <c r="BT152" s="59"/>
      <c r="BU152" s="59"/>
      <c r="BV152" s="59"/>
      <c r="BW152" s="59"/>
      <c r="BX152" s="59"/>
      <c r="BY152" s="59"/>
      <c r="BZ152" s="59"/>
      <c r="CA152" s="59"/>
      <c r="CB152" s="59"/>
      <c r="CC152" s="59"/>
      <c r="CD152" s="59"/>
      <c r="CE152" s="59"/>
      <c r="CF152" s="59"/>
      <c r="CG152" s="59"/>
      <c r="CH152" s="59"/>
      <c r="CI152" s="59"/>
      <c r="CJ152" s="59"/>
      <c r="CK152" s="59"/>
      <c r="CL152" s="59"/>
      <c r="CM152" s="59"/>
      <c r="CN152" s="59"/>
      <c r="CO152" s="59"/>
      <c r="CP152" s="59"/>
      <c r="CQ152" s="59"/>
      <c r="CR152" s="59"/>
      <c r="CS152" s="59"/>
      <c r="CT152" s="59"/>
      <c r="CU152" s="59"/>
      <c r="CV152" s="59"/>
      <c r="CW152" s="59"/>
      <c r="CX152" s="59"/>
      <c r="CY152" s="59"/>
      <c r="CZ152" s="59"/>
      <c r="DA152" s="59"/>
      <c r="DB152" s="59"/>
      <c r="DC152" s="59"/>
      <c r="DD152" s="59"/>
      <c r="DE152" s="59"/>
      <c r="DF152" s="59"/>
      <c r="DG152" s="59"/>
      <c r="DH152" s="59"/>
      <c r="DI152" s="59"/>
      <c r="DJ152" s="59"/>
      <c r="DK152" s="59"/>
      <c r="DL152" s="59"/>
      <c r="DM152" s="59"/>
      <c r="DN152" s="59"/>
      <c r="DO152" s="59"/>
      <c r="DP152" s="59"/>
      <c r="DQ152" s="59"/>
      <c r="DR152" s="59"/>
      <c r="DS152" s="59"/>
      <c r="DT152" s="59"/>
      <c r="DU152" s="59"/>
      <c r="DV152" s="59"/>
      <c r="DW152" s="59"/>
      <c r="DX152" s="59"/>
      <c r="DY152" s="59"/>
      <c r="DZ152" s="59"/>
      <c r="EA152" s="59"/>
      <c r="EB152" s="59"/>
      <c r="EC152" s="59"/>
      <c r="ED152" s="59"/>
      <c r="EE152" s="59"/>
      <c r="EF152" s="59"/>
      <c r="EG152" s="59"/>
      <c r="EH152" s="59"/>
      <c r="EI152" s="59"/>
      <c r="EJ152" s="59"/>
      <c r="EK152" s="59"/>
    </row>
    <row r="153" spans="1:141" ht="12.75" customHeight="1" hidden="1" outlineLevel="1">
      <c r="A153" s="249" t="s">
        <v>154</v>
      </c>
      <c r="B153" s="249"/>
      <c r="C153" s="74">
        <v>52466387.966</v>
      </c>
      <c r="D153" s="74">
        <v>38410734</v>
      </c>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9"/>
      <c r="BB153" s="59"/>
      <c r="BC153" s="59"/>
      <c r="BD153" s="59"/>
      <c r="BE153" s="59"/>
      <c r="BF153" s="59"/>
      <c r="BG153" s="59"/>
      <c r="BH153" s="59"/>
      <c r="BI153" s="59"/>
      <c r="BJ153" s="59"/>
      <c r="BK153" s="59"/>
      <c r="BL153" s="59"/>
      <c r="BM153" s="59"/>
      <c r="BN153" s="59"/>
      <c r="BO153" s="59"/>
      <c r="BP153" s="59"/>
      <c r="BQ153" s="59"/>
      <c r="BR153" s="59"/>
      <c r="BS153" s="59"/>
      <c r="BT153" s="59"/>
      <c r="BU153" s="59"/>
      <c r="BV153" s="59"/>
      <c r="BW153" s="59"/>
      <c r="BX153" s="59"/>
      <c r="BY153" s="59"/>
      <c r="BZ153" s="59"/>
      <c r="CA153" s="59"/>
      <c r="CB153" s="59"/>
      <c r="CC153" s="59"/>
      <c r="CD153" s="59"/>
      <c r="CE153" s="59"/>
      <c r="CF153" s="59"/>
      <c r="CG153" s="59"/>
      <c r="CH153" s="59"/>
      <c r="CI153" s="59"/>
      <c r="CJ153" s="59"/>
      <c r="CK153" s="59"/>
      <c r="CL153" s="59"/>
      <c r="CM153" s="59"/>
      <c r="CN153" s="59"/>
      <c r="CO153" s="59"/>
      <c r="CP153" s="59"/>
      <c r="CQ153" s="59"/>
      <c r="CR153" s="59"/>
      <c r="CS153" s="59"/>
      <c r="CT153" s="59"/>
      <c r="CU153" s="59"/>
      <c r="CV153" s="59"/>
      <c r="CW153" s="59"/>
      <c r="CX153" s="59"/>
      <c r="CY153" s="59"/>
      <c r="CZ153" s="59"/>
      <c r="DA153" s="59"/>
      <c r="DB153" s="59"/>
      <c r="DC153" s="59"/>
      <c r="DD153" s="59"/>
      <c r="DE153" s="59"/>
      <c r="DF153" s="59"/>
      <c r="DG153" s="59"/>
      <c r="DH153" s="59"/>
      <c r="DI153" s="59"/>
      <c r="DJ153" s="59"/>
      <c r="DK153" s="59"/>
      <c r="DL153" s="59"/>
      <c r="DM153" s="59"/>
      <c r="DN153" s="59"/>
      <c r="DO153" s="59"/>
      <c r="DP153" s="59"/>
      <c r="DQ153" s="59"/>
      <c r="DR153" s="59"/>
      <c r="DS153" s="59"/>
      <c r="DT153" s="59"/>
      <c r="DU153" s="59"/>
      <c r="DV153" s="59"/>
      <c r="DW153" s="59"/>
      <c r="DX153" s="59"/>
      <c r="DY153" s="59"/>
      <c r="DZ153" s="59"/>
      <c r="EA153" s="59"/>
      <c r="EB153" s="59"/>
      <c r="EC153" s="59"/>
      <c r="ED153" s="59"/>
      <c r="EE153" s="59"/>
      <c r="EF153" s="59"/>
      <c r="EG153" s="59"/>
      <c r="EH153" s="59"/>
      <c r="EI153" s="59"/>
      <c r="EJ153" s="59"/>
      <c r="EK153" s="59"/>
    </row>
    <row r="154" spans="1:141" ht="12.75" customHeight="1">
      <c r="A154" s="145"/>
      <c r="B154" s="145"/>
      <c r="C154" s="145"/>
      <c r="D154" s="145"/>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59"/>
      <c r="BB154" s="59"/>
      <c r="BC154" s="59"/>
      <c r="BD154" s="59"/>
      <c r="BE154" s="59"/>
      <c r="BF154" s="59"/>
      <c r="BG154" s="59"/>
      <c r="BH154" s="59"/>
      <c r="BI154" s="59"/>
      <c r="BJ154" s="59"/>
      <c r="BK154" s="59"/>
      <c r="BL154" s="59"/>
      <c r="BM154" s="59"/>
      <c r="BN154" s="59"/>
      <c r="BO154" s="59"/>
      <c r="BP154" s="59"/>
      <c r="BQ154" s="59"/>
      <c r="BR154" s="59"/>
      <c r="BS154" s="59"/>
      <c r="BT154" s="59"/>
      <c r="BU154" s="59"/>
      <c r="BV154" s="59"/>
      <c r="BW154" s="59"/>
      <c r="BX154" s="59"/>
      <c r="BY154" s="59"/>
      <c r="BZ154" s="59"/>
      <c r="CA154" s="59"/>
      <c r="CB154" s="59"/>
      <c r="CC154" s="59"/>
      <c r="CD154" s="59"/>
      <c r="CE154" s="59"/>
      <c r="CF154" s="59"/>
      <c r="CG154" s="59"/>
      <c r="CH154" s="59"/>
      <c r="CI154" s="59"/>
      <c r="CJ154" s="59"/>
      <c r="CK154" s="59"/>
      <c r="CL154" s="59"/>
      <c r="CM154" s="59"/>
      <c r="CN154" s="59"/>
      <c r="CO154" s="59"/>
      <c r="CP154" s="59"/>
      <c r="CQ154" s="59"/>
      <c r="CR154" s="59"/>
      <c r="CS154" s="59"/>
      <c r="CT154" s="59"/>
      <c r="CU154" s="59"/>
      <c r="CV154" s="59"/>
      <c r="CW154" s="59"/>
      <c r="CX154" s="59"/>
      <c r="CY154" s="59"/>
      <c r="CZ154" s="59"/>
      <c r="DA154" s="59"/>
      <c r="DB154" s="59"/>
      <c r="DC154" s="59"/>
      <c r="DD154" s="59"/>
      <c r="DE154" s="59"/>
      <c r="DF154" s="59"/>
      <c r="DG154" s="59"/>
      <c r="DH154" s="59"/>
      <c r="DI154" s="59"/>
      <c r="DJ154" s="59"/>
      <c r="DK154" s="59"/>
      <c r="DL154" s="59"/>
      <c r="DM154" s="59"/>
      <c r="DN154" s="59"/>
      <c r="DO154" s="59"/>
      <c r="DP154" s="59"/>
      <c r="DQ154" s="59"/>
      <c r="DR154" s="59"/>
      <c r="DS154" s="59"/>
      <c r="DT154" s="59"/>
      <c r="DU154" s="59"/>
      <c r="DV154" s="59"/>
      <c r="DW154" s="59"/>
      <c r="DX154" s="59"/>
      <c r="DY154" s="59"/>
      <c r="DZ154" s="59"/>
      <c r="EA154" s="59"/>
      <c r="EB154" s="59"/>
      <c r="EC154" s="59"/>
      <c r="ED154" s="59"/>
      <c r="EE154" s="59"/>
      <c r="EF154" s="59"/>
      <c r="EG154" s="59"/>
      <c r="EH154" s="59"/>
      <c r="EI154" s="59"/>
      <c r="EJ154" s="59"/>
      <c r="EK154" s="59"/>
    </row>
    <row r="155" spans="1:141" ht="12.75" customHeight="1" collapsed="1">
      <c r="A155" s="250" t="s">
        <v>300</v>
      </c>
      <c r="B155" s="250"/>
      <c r="C155" s="205" t="s">
        <v>24</v>
      </c>
      <c r="D155" s="204" t="s">
        <v>105</v>
      </c>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9"/>
      <c r="BB155" s="59"/>
      <c r="BC155" s="59"/>
      <c r="BD155" s="59"/>
      <c r="BE155" s="59"/>
      <c r="BF155" s="59"/>
      <c r="BG155" s="59"/>
      <c r="BH155" s="59"/>
      <c r="BI155" s="59"/>
      <c r="BJ155" s="59"/>
      <c r="BK155" s="59"/>
      <c r="BL155" s="59"/>
      <c r="BM155" s="59"/>
      <c r="BN155" s="59"/>
      <c r="BO155" s="59"/>
      <c r="BP155" s="59"/>
      <c r="BQ155" s="59"/>
      <c r="BR155" s="59"/>
      <c r="BS155" s="59"/>
      <c r="BT155" s="59"/>
      <c r="BU155" s="59"/>
      <c r="BV155" s="59"/>
      <c r="BW155" s="59"/>
      <c r="BX155" s="59"/>
      <c r="BY155" s="59"/>
      <c r="BZ155" s="59"/>
      <c r="CA155" s="59"/>
      <c r="CB155" s="59"/>
      <c r="CC155" s="59"/>
      <c r="CD155" s="59"/>
      <c r="CE155" s="59"/>
      <c r="CF155" s="59"/>
      <c r="CG155" s="59"/>
      <c r="CH155" s="59"/>
      <c r="CI155" s="59"/>
      <c r="CJ155" s="59"/>
      <c r="CK155" s="59"/>
      <c r="CL155" s="59"/>
      <c r="CM155" s="59"/>
      <c r="CN155" s="59"/>
      <c r="CO155" s="59"/>
      <c r="CP155" s="59"/>
      <c r="CQ155" s="59"/>
      <c r="CR155" s="59"/>
      <c r="CS155" s="59"/>
      <c r="CT155" s="59"/>
      <c r="CU155" s="59"/>
      <c r="CV155" s="59"/>
      <c r="CW155" s="59"/>
      <c r="CX155" s="59"/>
      <c r="CY155" s="59"/>
      <c r="CZ155" s="59"/>
      <c r="DA155" s="59"/>
      <c r="DB155" s="59"/>
      <c r="DC155" s="59"/>
      <c r="DD155" s="59"/>
      <c r="DE155" s="59"/>
      <c r="DF155" s="59"/>
      <c r="DG155" s="59"/>
      <c r="DH155" s="59"/>
      <c r="DI155" s="59"/>
      <c r="DJ155" s="59"/>
      <c r="DK155" s="59"/>
      <c r="DL155" s="59"/>
      <c r="DM155" s="59"/>
      <c r="DN155" s="59"/>
      <c r="DO155" s="59"/>
      <c r="DP155" s="59"/>
      <c r="DQ155" s="59"/>
      <c r="DR155" s="59"/>
      <c r="DS155" s="59"/>
      <c r="DT155" s="59"/>
      <c r="DU155" s="59"/>
      <c r="DV155" s="59"/>
      <c r="DW155" s="59"/>
      <c r="DX155" s="59"/>
      <c r="DY155" s="59"/>
      <c r="DZ155" s="59"/>
      <c r="EA155" s="59"/>
      <c r="EB155" s="59"/>
      <c r="EC155" s="59"/>
      <c r="ED155" s="59"/>
      <c r="EE155" s="59"/>
      <c r="EF155" s="59"/>
      <c r="EG155" s="59"/>
      <c r="EH155" s="59"/>
      <c r="EI155" s="59"/>
      <c r="EJ155" s="59"/>
      <c r="EK155" s="59"/>
    </row>
    <row r="156" spans="1:141" ht="12.75" customHeight="1" hidden="1" outlineLevel="1">
      <c r="A156" s="251" t="s">
        <v>133</v>
      </c>
      <c r="B156" s="251"/>
      <c r="C156" s="64">
        <v>7661398</v>
      </c>
      <c r="D156" s="64">
        <v>5011131</v>
      </c>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59"/>
      <c r="AY156" s="59"/>
      <c r="AZ156" s="59"/>
      <c r="BA156" s="59"/>
      <c r="BB156" s="59"/>
      <c r="BC156" s="59"/>
      <c r="BD156" s="59"/>
      <c r="BE156" s="59"/>
      <c r="BF156" s="59"/>
      <c r="BG156" s="59"/>
      <c r="BH156" s="59"/>
      <c r="BI156" s="59"/>
      <c r="BJ156" s="59"/>
      <c r="BK156" s="59"/>
      <c r="BL156" s="59"/>
      <c r="BM156" s="59"/>
      <c r="BN156" s="59"/>
      <c r="BO156" s="59"/>
      <c r="BP156" s="59"/>
      <c r="BQ156" s="59"/>
      <c r="BR156" s="59"/>
      <c r="BS156" s="59"/>
      <c r="BT156" s="59"/>
      <c r="BU156" s="59"/>
      <c r="BV156" s="59"/>
      <c r="BW156" s="59"/>
      <c r="BX156" s="59"/>
      <c r="BY156" s="59"/>
      <c r="BZ156" s="59"/>
      <c r="CA156" s="59"/>
      <c r="CB156" s="59"/>
      <c r="CC156" s="59"/>
      <c r="CD156" s="59"/>
      <c r="CE156" s="59"/>
      <c r="CF156" s="59"/>
      <c r="CG156" s="59"/>
      <c r="CH156" s="59"/>
      <c r="CI156" s="59"/>
      <c r="CJ156" s="59"/>
      <c r="CK156" s="59"/>
      <c r="CL156" s="59"/>
      <c r="CM156" s="59"/>
      <c r="CN156" s="59"/>
      <c r="CO156" s="59"/>
      <c r="CP156" s="59"/>
      <c r="CQ156" s="59"/>
      <c r="CR156" s="59"/>
      <c r="CS156" s="59"/>
      <c r="CT156" s="59"/>
      <c r="CU156" s="59"/>
      <c r="CV156" s="59"/>
      <c r="CW156" s="59"/>
      <c r="CX156" s="59"/>
      <c r="CY156" s="59"/>
      <c r="CZ156" s="59"/>
      <c r="DA156" s="59"/>
      <c r="DB156" s="59"/>
      <c r="DC156" s="59"/>
      <c r="DD156" s="59"/>
      <c r="DE156" s="59"/>
      <c r="DF156" s="59"/>
      <c r="DG156" s="59"/>
      <c r="DH156" s="59"/>
      <c r="DI156" s="59"/>
      <c r="DJ156" s="59"/>
      <c r="DK156" s="59"/>
      <c r="DL156" s="59"/>
      <c r="DM156" s="59"/>
      <c r="DN156" s="59"/>
      <c r="DO156" s="59"/>
      <c r="DP156" s="59"/>
      <c r="DQ156" s="59"/>
      <c r="DR156" s="59"/>
      <c r="DS156" s="59"/>
      <c r="DT156" s="59"/>
      <c r="DU156" s="59"/>
      <c r="DV156" s="59"/>
      <c r="DW156" s="59"/>
      <c r="DX156" s="59"/>
      <c r="DY156" s="59"/>
      <c r="DZ156" s="59"/>
      <c r="EA156" s="59"/>
      <c r="EB156" s="59"/>
      <c r="EC156" s="59"/>
      <c r="ED156" s="59"/>
      <c r="EE156" s="59"/>
      <c r="EF156" s="59"/>
      <c r="EG156" s="59"/>
      <c r="EH156" s="59"/>
      <c r="EI156" s="59"/>
      <c r="EJ156" s="59"/>
      <c r="EK156" s="59"/>
    </row>
    <row r="157" spans="1:141" ht="12.75" customHeight="1" hidden="1" outlineLevel="1">
      <c r="A157" s="65"/>
      <c r="B157" s="66" t="s">
        <v>112</v>
      </c>
      <c r="C157" s="67">
        <v>5094886</v>
      </c>
      <c r="D157" s="67">
        <v>3425524</v>
      </c>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59"/>
      <c r="BB157" s="59"/>
      <c r="BC157" s="59"/>
      <c r="BD157" s="59"/>
      <c r="BE157" s="59"/>
      <c r="BF157" s="59"/>
      <c r="BG157" s="59"/>
      <c r="BH157" s="59"/>
      <c r="BI157" s="59"/>
      <c r="BJ157" s="59"/>
      <c r="BK157" s="59"/>
      <c r="BL157" s="59"/>
      <c r="BM157" s="59"/>
      <c r="BN157" s="59"/>
      <c r="BO157" s="59"/>
      <c r="BP157" s="59"/>
      <c r="BQ157" s="59"/>
      <c r="BR157" s="59"/>
      <c r="BS157" s="59"/>
      <c r="BT157" s="59"/>
      <c r="BU157" s="59"/>
      <c r="BV157" s="59"/>
      <c r="BW157" s="59"/>
      <c r="BX157" s="59"/>
      <c r="BY157" s="59"/>
      <c r="BZ157" s="59"/>
      <c r="CA157" s="59"/>
      <c r="CB157" s="59"/>
      <c r="CC157" s="59"/>
      <c r="CD157" s="59"/>
      <c r="CE157" s="59"/>
      <c r="CF157" s="59"/>
      <c r="CG157" s="59"/>
      <c r="CH157" s="59"/>
      <c r="CI157" s="59"/>
      <c r="CJ157" s="59"/>
      <c r="CK157" s="59"/>
      <c r="CL157" s="59"/>
      <c r="CM157" s="59"/>
      <c r="CN157" s="59"/>
      <c r="CO157" s="59"/>
      <c r="CP157" s="59"/>
      <c r="CQ157" s="59"/>
      <c r="CR157" s="59"/>
      <c r="CS157" s="59"/>
      <c r="CT157" s="59"/>
      <c r="CU157" s="59"/>
      <c r="CV157" s="59"/>
      <c r="CW157" s="59"/>
      <c r="CX157" s="59"/>
      <c r="CY157" s="59"/>
      <c r="CZ157" s="59"/>
      <c r="DA157" s="59"/>
      <c r="DB157" s="59"/>
      <c r="DC157" s="59"/>
      <c r="DD157" s="59"/>
      <c r="DE157" s="59"/>
      <c r="DF157" s="59"/>
      <c r="DG157" s="59"/>
      <c r="DH157" s="59"/>
      <c r="DI157" s="59"/>
      <c r="DJ157" s="59"/>
      <c r="DK157" s="59"/>
      <c r="DL157" s="59"/>
      <c r="DM157" s="59"/>
      <c r="DN157" s="59"/>
      <c r="DO157" s="59"/>
      <c r="DP157" s="59"/>
      <c r="DQ157" s="59"/>
      <c r="DR157" s="59"/>
      <c r="DS157" s="59"/>
      <c r="DT157" s="59"/>
      <c r="DU157" s="59"/>
      <c r="DV157" s="59"/>
      <c r="DW157" s="59"/>
      <c r="DX157" s="59"/>
      <c r="DY157" s="59"/>
      <c r="DZ157" s="59"/>
      <c r="EA157" s="59"/>
      <c r="EB157" s="59"/>
      <c r="EC157" s="59"/>
      <c r="ED157" s="59"/>
      <c r="EE157" s="59"/>
      <c r="EF157" s="59"/>
      <c r="EG157" s="59"/>
      <c r="EH157" s="59"/>
      <c r="EI157" s="59"/>
      <c r="EJ157" s="59"/>
      <c r="EK157" s="59"/>
    </row>
    <row r="158" spans="1:141" ht="12.75" customHeight="1" hidden="1" outlineLevel="1">
      <c r="A158" s="65"/>
      <c r="B158" s="66" t="s">
        <v>134</v>
      </c>
      <c r="C158" s="67">
        <v>2566512</v>
      </c>
      <c r="D158" s="67">
        <v>1585607</v>
      </c>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59"/>
      <c r="AZ158" s="59"/>
      <c r="BA158" s="59"/>
      <c r="BB158" s="59"/>
      <c r="BC158" s="59"/>
      <c r="BD158" s="59"/>
      <c r="BE158" s="59"/>
      <c r="BF158" s="59"/>
      <c r="BG158" s="59"/>
      <c r="BH158" s="59"/>
      <c r="BI158" s="59"/>
      <c r="BJ158" s="59"/>
      <c r="BK158" s="59"/>
      <c r="BL158" s="59"/>
      <c r="BM158" s="59"/>
      <c r="BN158" s="59"/>
      <c r="BO158" s="59"/>
      <c r="BP158" s="59"/>
      <c r="BQ158" s="59"/>
      <c r="BR158" s="59"/>
      <c r="BS158" s="59"/>
      <c r="BT158" s="59"/>
      <c r="BU158" s="59"/>
      <c r="BV158" s="59"/>
      <c r="BW158" s="59"/>
      <c r="BX158" s="59"/>
      <c r="BY158" s="59"/>
      <c r="BZ158" s="59"/>
      <c r="CA158" s="59"/>
      <c r="CB158" s="59"/>
      <c r="CC158" s="59"/>
      <c r="CD158" s="59"/>
      <c r="CE158" s="59"/>
      <c r="CF158" s="59"/>
      <c r="CG158" s="59"/>
      <c r="CH158" s="59"/>
      <c r="CI158" s="59"/>
      <c r="CJ158" s="59"/>
      <c r="CK158" s="59"/>
      <c r="CL158" s="59"/>
      <c r="CM158" s="59"/>
      <c r="CN158" s="59"/>
      <c r="CO158" s="59"/>
      <c r="CP158" s="59"/>
      <c r="CQ158" s="59"/>
      <c r="CR158" s="59"/>
      <c r="CS158" s="59"/>
      <c r="CT158" s="59"/>
      <c r="CU158" s="59"/>
      <c r="CV158" s="59"/>
      <c r="CW158" s="59"/>
      <c r="CX158" s="59"/>
      <c r="CY158" s="59"/>
      <c r="CZ158" s="59"/>
      <c r="DA158" s="59"/>
      <c r="DB158" s="59"/>
      <c r="DC158" s="59"/>
      <c r="DD158" s="59"/>
      <c r="DE158" s="59"/>
      <c r="DF158" s="59"/>
      <c r="DG158" s="59"/>
      <c r="DH158" s="59"/>
      <c r="DI158" s="59"/>
      <c r="DJ158" s="59"/>
      <c r="DK158" s="59"/>
      <c r="DL158" s="59"/>
      <c r="DM158" s="59"/>
      <c r="DN158" s="59"/>
      <c r="DO158" s="59"/>
      <c r="DP158" s="59"/>
      <c r="DQ158" s="59"/>
      <c r="DR158" s="59"/>
      <c r="DS158" s="59"/>
      <c r="DT158" s="59"/>
      <c r="DU158" s="59"/>
      <c r="DV158" s="59"/>
      <c r="DW158" s="59"/>
      <c r="DX158" s="59"/>
      <c r="DY158" s="59"/>
      <c r="DZ158" s="59"/>
      <c r="EA158" s="59"/>
      <c r="EB158" s="59"/>
      <c r="EC158" s="59"/>
      <c r="ED158" s="59"/>
      <c r="EE158" s="59"/>
      <c r="EF158" s="59"/>
      <c r="EG158" s="59"/>
      <c r="EH158" s="59"/>
      <c r="EI158" s="59"/>
      <c r="EJ158" s="59"/>
      <c r="EK158" s="59"/>
    </row>
    <row r="159" spans="1:141" ht="12.75" customHeight="1" hidden="1" outlineLevel="1">
      <c r="A159" s="251" t="s">
        <v>135</v>
      </c>
      <c r="B159" s="251"/>
      <c r="C159" s="64">
        <v>37209271</v>
      </c>
      <c r="D159" s="64">
        <v>24174650</v>
      </c>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59"/>
      <c r="AY159" s="59"/>
      <c r="AZ159" s="59"/>
      <c r="BA159" s="59"/>
      <c r="BB159" s="59"/>
      <c r="BC159" s="59"/>
      <c r="BD159" s="59"/>
      <c r="BE159" s="59"/>
      <c r="BF159" s="59"/>
      <c r="BG159" s="59"/>
      <c r="BH159" s="59"/>
      <c r="BI159" s="59"/>
      <c r="BJ159" s="59"/>
      <c r="BK159" s="59"/>
      <c r="BL159" s="59"/>
      <c r="BM159" s="59"/>
      <c r="BN159" s="59"/>
      <c r="BO159" s="59"/>
      <c r="BP159" s="59"/>
      <c r="BQ159" s="59"/>
      <c r="BR159" s="59"/>
      <c r="BS159" s="59"/>
      <c r="BT159" s="59"/>
      <c r="BU159" s="59"/>
      <c r="BV159" s="59"/>
      <c r="BW159" s="59"/>
      <c r="BX159" s="59"/>
      <c r="BY159" s="59"/>
      <c r="BZ159" s="59"/>
      <c r="CA159" s="59"/>
      <c r="CB159" s="59"/>
      <c r="CC159" s="59"/>
      <c r="CD159" s="59"/>
      <c r="CE159" s="59"/>
      <c r="CF159" s="59"/>
      <c r="CG159" s="59"/>
      <c r="CH159" s="59"/>
      <c r="CI159" s="59"/>
      <c r="CJ159" s="59"/>
      <c r="CK159" s="59"/>
      <c r="CL159" s="59"/>
      <c r="CM159" s="59"/>
      <c r="CN159" s="59"/>
      <c r="CO159" s="59"/>
      <c r="CP159" s="59"/>
      <c r="CQ159" s="59"/>
      <c r="CR159" s="59"/>
      <c r="CS159" s="59"/>
      <c r="CT159" s="59"/>
      <c r="CU159" s="59"/>
      <c r="CV159" s="59"/>
      <c r="CW159" s="59"/>
      <c r="CX159" s="59"/>
      <c r="CY159" s="59"/>
      <c r="CZ159" s="59"/>
      <c r="DA159" s="59"/>
      <c r="DB159" s="59"/>
      <c r="DC159" s="59"/>
      <c r="DD159" s="59"/>
      <c r="DE159" s="59"/>
      <c r="DF159" s="59"/>
      <c r="DG159" s="59"/>
      <c r="DH159" s="59"/>
      <c r="DI159" s="59"/>
      <c r="DJ159" s="59"/>
      <c r="DK159" s="59"/>
      <c r="DL159" s="59"/>
      <c r="DM159" s="59"/>
      <c r="DN159" s="59"/>
      <c r="DO159" s="59"/>
      <c r="DP159" s="59"/>
      <c r="DQ159" s="59"/>
      <c r="DR159" s="59"/>
      <c r="DS159" s="59"/>
      <c r="DT159" s="59"/>
      <c r="DU159" s="59"/>
      <c r="DV159" s="59"/>
      <c r="DW159" s="59"/>
      <c r="DX159" s="59"/>
      <c r="DY159" s="59"/>
      <c r="DZ159" s="59"/>
      <c r="EA159" s="59"/>
      <c r="EB159" s="59"/>
      <c r="EC159" s="59"/>
      <c r="ED159" s="59"/>
      <c r="EE159" s="59"/>
      <c r="EF159" s="59"/>
      <c r="EG159" s="59"/>
      <c r="EH159" s="59"/>
      <c r="EI159" s="59"/>
      <c r="EJ159" s="59"/>
      <c r="EK159" s="59"/>
    </row>
    <row r="160" spans="1:141" ht="12.75" customHeight="1" hidden="1" outlineLevel="1">
      <c r="A160" s="65"/>
      <c r="B160" s="68" t="s">
        <v>10</v>
      </c>
      <c r="C160" s="67">
        <v>4286717</v>
      </c>
      <c r="D160" s="67">
        <v>3710003</v>
      </c>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59"/>
      <c r="AY160" s="59"/>
      <c r="AZ160" s="59"/>
      <c r="BA160" s="59"/>
      <c r="BB160" s="59"/>
      <c r="BC160" s="59"/>
      <c r="BD160" s="59"/>
      <c r="BE160" s="59"/>
      <c r="BF160" s="59"/>
      <c r="BG160" s="59"/>
      <c r="BH160" s="59"/>
      <c r="BI160" s="59"/>
      <c r="BJ160" s="59"/>
      <c r="BK160" s="59"/>
      <c r="BL160" s="59"/>
      <c r="BM160" s="59"/>
      <c r="BN160" s="59"/>
      <c r="BO160" s="59"/>
      <c r="BP160" s="59"/>
      <c r="BQ160" s="59"/>
      <c r="BR160" s="59"/>
      <c r="BS160" s="59"/>
      <c r="BT160" s="59"/>
      <c r="BU160" s="59"/>
      <c r="BV160" s="59"/>
      <c r="BW160" s="59"/>
      <c r="BX160" s="59"/>
      <c r="BY160" s="59"/>
      <c r="BZ160" s="59"/>
      <c r="CA160" s="59"/>
      <c r="CB160" s="59"/>
      <c r="CC160" s="59"/>
      <c r="CD160" s="59"/>
      <c r="CE160" s="59"/>
      <c r="CF160" s="59"/>
      <c r="CG160" s="59"/>
      <c r="CH160" s="59"/>
      <c r="CI160" s="59"/>
      <c r="CJ160" s="59"/>
      <c r="CK160" s="59"/>
      <c r="CL160" s="59"/>
      <c r="CM160" s="59"/>
      <c r="CN160" s="59"/>
      <c r="CO160" s="59"/>
      <c r="CP160" s="59"/>
      <c r="CQ160" s="59"/>
      <c r="CR160" s="59"/>
      <c r="CS160" s="59"/>
      <c r="CT160" s="59"/>
      <c r="CU160" s="59"/>
      <c r="CV160" s="59"/>
      <c r="CW160" s="59"/>
      <c r="CX160" s="59"/>
      <c r="CY160" s="59"/>
      <c r="CZ160" s="59"/>
      <c r="DA160" s="59"/>
      <c r="DB160" s="59"/>
      <c r="DC160" s="59"/>
      <c r="DD160" s="59"/>
      <c r="DE160" s="59"/>
      <c r="DF160" s="59"/>
      <c r="DG160" s="59"/>
      <c r="DH160" s="59"/>
      <c r="DI160" s="59"/>
      <c r="DJ160" s="59"/>
      <c r="DK160" s="59"/>
      <c r="DL160" s="59"/>
      <c r="DM160" s="59"/>
      <c r="DN160" s="59"/>
      <c r="DO160" s="59"/>
      <c r="DP160" s="59"/>
      <c r="DQ160" s="59"/>
      <c r="DR160" s="59"/>
      <c r="DS160" s="59"/>
      <c r="DT160" s="59"/>
      <c r="DU160" s="59"/>
      <c r="DV160" s="59"/>
      <c r="DW160" s="59"/>
      <c r="DX160" s="59"/>
      <c r="DY160" s="59"/>
      <c r="DZ160" s="59"/>
      <c r="EA160" s="59"/>
      <c r="EB160" s="59"/>
      <c r="EC160" s="59"/>
      <c r="ED160" s="59"/>
      <c r="EE160" s="59"/>
      <c r="EF160" s="59"/>
      <c r="EG160" s="59"/>
      <c r="EH160" s="59"/>
      <c r="EI160" s="59"/>
      <c r="EJ160" s="59"/>
      <c r="EK160" s="59"/>
    </row>
    <row r="161" spans="1:141" ht="12.75" customHeight="1" hidden="1" outlineLevel="1">
      <c r="A161" s="65"/>
      <c r="B161" s="68" t="s">
        <v>136</v>
      </c>
      <c r="C161" s="64">
        <v>32922554</v>
      </c>
      <c r="D161" s="64">
        <v>20464647</v>
      </c>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59"/>
      <c r="AY161" s="59"/>
      <c r="AZ161" s="59"/>
      <c r="BA161" s="59"/>
      <c r="BB161" s="59"/>
      <c r="BC161" s="59"/>
      <c r="BD161" s="59"/>
      <c r="BE161" s="59"/>
      <c r="BF161" s="59"/>
      <c r="BG161" s="59"/>
      <c r="BH161" s="59"/>
      <c r="BI161" s="59"/>
      <c r="BJ161" s="59"/>
      <c r="BK161" s="59"/>
      <c r="BL161" s="59"/>
      <c r="BM161" s="59"/>
      <c r="BN161" s="59"/>
      <c r="BO161" s="59"/>
      <c r="BP161" s="59"/>
      <c r="BQ161" s="59"/>
      <c r="BR161" s="59"/>
      <c r="BS161" s="59"/>
      <c r="BT161" s="59"/>
      <c r="BU161" s="59"/>
      <c r="BV161" s="59"/>
      <c r="BW161" s="59"/>
      <c r="BX161" s="59"/>
      <c r="BY161" s="59"/>
      <c r="BZ161" s="59"/>
      <c r="CA161" s="59"/>
      <c r="CB161" s="59"/>
      <c r="CC161" s="59"/>
      <c r="CD161" s="59"/>
      <c r="CE161" s="59"/>
      <c r="CF161" s="59"/>
      <c r="CG161" s="59"/>
      <c r="CH161" s="59"/>
      <c r="CI161" s="59"/>
      <c r="CJ161" s="59"/>
      <c r="CK161" s="59"/>
      <c r="CL161" s="59"/>
      <c r="CM161" s="59"/>
      <c r="CN161" s="59"/>
      <c r="CO161" s="59"/>
      <c r="CP161" s="59"/>
      <c r="CQ161" s="59"/>
      <c r="CR161" s="59"/>
      <c r="CS161" s="59"/>
      <c r="CT161" s="59"/>
      <c r="CU161" s="59"/>
      <c r="CV161" s="59"/>
      <c r="CW161" s="59"/>
      <c r="CX161" s="59"/>
      <c r="CY161" s="59"/>
      <c r="CZ161" s="59"/>
      <c r="DA161" s="59"/>
      <c r="DB161" s="59"/>
      <c r="DC161" s="59"/>
      <c r="DD161" s="59"/>
      <c r="DE161" s="59"/>
      <c r="DF161" s="59"/>
      <c r="DG161" s="59"/>
      <c r="DH161" s="59"/>
      <c r="DI161" s="59"/>
      <c r="DJ161" s="59"/>
      <c r="DK161" s="59"/>
      <c r="DL161" s="59"/>
      <c r="DM161" s="59"/>
      <c r="DN161" s="59"/>
      <c r="DO161" s="59"/>
      <c r="DP161" s="59"/>
      <c r="DQ161" s="59"/>
      <c r="DR161" s="59"/>
      <c r="DS161" s="59"/>
      <c r="DT161" s="59"/>
      <c r="DU161" s="59"/>
      <c r="DV161" s="59"/>
      <c r="DW161" s="59"/>
      <c r="DX161" s="59"/>
      <c r="DY161" s="59"/>
      <c r="DZ161" s="59"/>
      <c r="EA161" s="59"/>
      <c r="EB161" s="59"/>
      <c r="EC161" s="59"/>
      <c r="ED161" s="59"/>
      <c r="EE161" s="59"/>
      <c r="EF161" s="59"/>
      <c r="EG161" s="59"/>
      <c r="EH161" s="59"/>
      <c r="EI161" s="59"/>
      <c r="EJ161" s="59"/>
      <c r="EK161" s="59"/>
    </row>
    <row r="162" spans="1:141" ht="12.75" customHeight="1" hidden="1" outlineLevel="1">
      <c r="A162" s="65"/>
      <c r="B162" s="66" t="s">
        <v>112</v>
      </c>
      <c r="C162" s="67">
        <v>19513435</v>
      </c>
      <c r="D162" s="67">
        <v>12154835</v>
      </c>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59"/>
      <c r="BB162" s="59"/>
      <c r="BC162" s="59"/>
      <c r="BD162" s="59"/>
      <c r="BE162" s="59"/>
      <c r="BF162" s="59"/>
      <c r="BG162" s="59"/>
      <c r="BH162" s="59"/>
      <c r="BI162" s="59"/>
      <c r="BJ162" s="59"/>
      <c r="BK162" s="59"/>
      <c r="BL162" s="59"/>
      <c r="BM162" s="59"/>
      <c r="BN162" s="59"/>
      <c r="BO162" s="59"/>
      <c r="BP162" s="59"/>
      <c r="BQ162" s="59"/>
      <c r="BR162" s="59"/>
      <c r="BS162" s="59"/>
      <c r="BT162" s="59"/>
      <c r="BU162" s="59"/>
      <c r="BV162" s="59"/>
      <c r="BW162" s="59"/>
      <c r="BX162" s="59"/>
      <c r="BY162" s="59"/>
      <c r="BZ162" s="59"/>
      <c r="CA162" s="59"/>
      <c r="CB162" s="59"/>
      <c r="CC162" s="59"/>
      <c r="CD162" s="59"/>
      <c r="CE162" s="59"/>
      <c r="CF162" s="59"/>
      <c r="CG162" s="59"/>
      <c r="CH162" s="59"/>
      <c r="CI162" s="59"/>
      <c r="CJ162" s="59"/>
      <c r="CK162" s="59"/>
      <c r="CL162" s="59"/>
      <c r="CM162" s="59"/>
      <c r="CN162" s="59"/>
      <c r="CO162" s="59"/>
      <c r="CP162" s="59"/>
      <c r="CQ162" s="59"/>
      <c r="CR162" s="59"/>
      <c r="CS162" s="59"/>
      <c r="CT162" s="59"/>
      <c r="CU162" s="59"/>
      <c r="CV162" s="59"/>
      <c r="CW162" s="59"/>
      <c r="CX162" s="59"/>
      <c r="CY162" s="59"/>
      <c r="CZ162" s="59"/>
      <c r="DA162" s="59"/>
      <c r="DB162" s="59"/>
      <c r="DC162" s="59"/>
      <c r="DD162" s="59"/>
      <c r="DE162" s="59"/>
      <c r="DF162" s="59"/>
      <c r="DG162" s="59"/>
      <c r="DH162" s="59"/>
      <c r="DI162" s="59"/>
      <c r="DJ162" s="59"/>
      <c r="DK162" s="59"/>
      <c r="DL162" s="59"/>
      <c r="DM162" s="59"/>
      <c r="DN162" s="59"/>
      <c r="DO162" s="59"/>
      <c r="DP162" s="59"/>
      <c r="DQ162" s="59"/>
      <c r="DR162" s="59"/>
      <c r="DS162" s="59"/>
      <c r="DT162" s="59"/>
      <c r="DU162" s="59"/>
      <c r="DV162" s="59"/>
      <c r="DW162" s="59"/>
      <c r="DX162" s="59"/>
      <c r="DY162" s="59"/>
      <c r="DZ162" s="59"/>
      <c r="EA162" s="59"/>
      <c r="EB162" s="59"/>
      <c r="EC162" s="59"/>
      <c r="ED162" s="59"/>
      <c r="EE162" s="59"/>
      <c r="EF162" s="59"/>
      <c r="EG162" s="59"/>
      <c r="EH162" s="59"/>
      <c r="EI162" s="59"/>
      <c r="EJ162" s="59"/>
      <c r="EK162" s="59"/>
    </row>
    <row r="163" spans="1:141" ht="12.75" customHeight="1" hidden="1" outlineLevel="1">
      <c r="A163" s="65"/>
      <c r="B163" s="66" t="s">
        <v>134</v>
      </c>
      <c r="C163" s="67">
        <v>13409119</v>
      </c>
      <c r="D163" s="67">
        <v>8309812</v>
      </c>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9"/>
      <c r="BB163" s="59"/>
      <c r="BC163" s="59"/>
      <c r="BD163" s="59"/>
      <c r="BE163" s="59"/>
      <c r="BF163" s="59"/>
      <c r="BG163" s="59"/>
      <c r="BH163" s="59"/>
      <c r="BI163" s="59"/>
      <c r="BJ163" s="59"/>
      <c r="BK163" s="59"/>
      <c r="BL163" s="59"/>
      <c r="BM163" s="59"/>
      <c r="BN163" s="59"/>
      <c r="BO163" s="59"/>
      <c r="BP163" s="59"/>
      <c r="BQ163" s="59"/>
      <c r="BR163" s="59"/>
      <c r="BS163" s="59"/>
      <c r="BT163" s="59"/>
      <c r="BU163" s="59"/>
      <c r="BV163" s="59"/>
      <c r="BW163" s="59"/>
      <c r="BX163" s="59"/>
      <c r="BY163" s="59"/>
      <c r="BZ163" s="59"/>
      <c r="CA163" s="59"/>
      <c r="CB163" s="59"/>
      <c r="CC163" s="59"/>
      <c r="CD163" s="59"/>
      <c r="CE163" s="59"/>
      <c r="CF163" s="59"/>
      <c r="CG163" s="59"/>
      <c r="CH163" s="59"/>
      <c r="CI163" s="59"/>
      <c r="CJ163" s="59"/>
      <c r="CK163" s="59"/>
      <c r="CL163" s="59"/>
      <c r="CM163" s="59"/>
      <c r="CN163" s="59"/>
      <c r="CO163" s="59"/>
      <c r="CP163" s="59"/>
      <c r="CQ163" s="59"/>
      <c r="CR163" s="59"/>
      <c r="CS163" s="59"/>
      <c r="CT163" s="59"/>
      <c r="CU163" s="59"/>
      <c r="CV163" s="59"/>
      <c r="CW163" s="59"/>
      <c r="CX163" s="59"/>
      <c r="CY163" s="59"/>
      <c r="CZ163" s="59"/>
      <c r="DA163" s="59"/>
      <c r="DB163" s="59"/>
      <c r="DC163" s="59"/>
      <c r="DD163" s="59"/>
      <c r="DE163" s="59"/>
      <c r="DF163" s="59"/>
      <c r="DG163" s="59"/>
      <c r="DH163" s="59"/>
      <c r="DI163" s="59"/>
      <c r="DJ163" s="59"/>
      <c r="DK163" s="59"/>
      <c r="DL163" s="59"/>
      <c r="DM163" s="59"/>
      <c r="DN163" s="59"/>
      <c r="DO163" s="59"/>
      <c r="DP163" s="59"/>
      <c r="DQ163" s="59"/>
      <c r="DR163" s="59"/>
      <c r="DS163" s="59"/>
      <c r="DT163" s="59"/>
      <c r="DU163" s="59"/>
      <c r="DV163" s="59"/>
      <c r="DW163" s="59"/>
      <c r="DX163" s="59"/>
      <c r="DY163" s="59"/>
      <c r="DZ163" s="59"/>
      <c r="EA163" s="59"/>
      <c r="EB163" s="59"/>
      <c r="EC163" s="59"/>
      <c r="ED163" s="59"/>
      <c r="EE163" s="59"/>
      <c r="EF163" s="59"/>
      <c r="EG163" s="59"/>
      <c r="EH163" s="59"/>
      <c r="EI163" s="59"/>
      <c r="EJ163" s="59"/>
      <c r="EK163" s="59"/>
    </row>
    <row r="164" spans="1:141" ht="12.75" customHeight="1" hidden="1" outlineLevel="1">
      <c r="A164" s="251" t="s">
        <v>137</v>
      </c>
      <c r="B164" s="251"/>
      <c r="C164" s="67">
        <v>2824862</v>
      </c>
      <c r="D164" s="67">
        <v>2759996</v>
      </c>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59"/>
      <c r="BB164" s="59"/>
      <c r="BC164" s="59"/>
      <c r="BD164" s="59"/>
      <c r="BE164" s="59"/>
      <c r="BF164" s="59"/>
      <c r="BG164" s="59"/>
      <c r="BH164" s="59"/>
      <c r="BI164" s="59"/>
      <c r="BJ164" s="59"/>
      <c r="BK164" s="59"/>
      <c r="BL164" s="59"/>
      <c r="BM164" s="59"/>
      <c r="BN164" s="59"/>
      <c r="BO164" s="59"/>
      <c r="BP164" s="59"/>
      <c r="BQ164" s="59"/>
      <c r="BR164" s="59"/>
      <c r="BS164" s="59"/>
      <c r="BT164" s="59"/>
      <c r="BU164" s="59"/>
      <c r="BV164" s="59"/>
      <c r="BW164" s="59"/>
      <c r="BX164" s="59"/>
      <c r="BY164" s="59"/>
      <c r="BZ164" s="59"/>
      <c r="CA164" s="59"/>
      <c r="CB164" s="59"/>
      <c r="CC164" s="59"/>
      <c r="CD164" s="59"/>
      <c r="CE164" s="59"/>
      <c r="CF164" s="59"/>
      <c r="CG164" s="59"/>
      <c r="CH164" s="59"/>
      <c r="CI164" s="59"/>
      <c r="CJ164" s="59"/>
      <c r="CK164" s="59"/>
      <c r="CL164" s="59"/>
      <c r="CM164" s="59"/>
      <c r="CN164" s="59"/>
      <c r="CO164" s="59"/>
      <c r="CP164" s="59"/>
      <c r="CQ164" s="59"/>
      <c r="CR164" s="59"/>
      <c r="CS164" s="59"/>
      <c r="CT164" s="59"/>
      <c r="CU164" s="59"/>
      <c r="CV164" s="59"/>
      <c r="CW164" s="59"/>
      <c r="CX164" s="59"/>
      <c r="CY164" s="59"/>
      <c r="CZ164" s="59"/>
      <c r="DA164" s="59"/>
      <c r="DB164" s="59"/>
      <c r="DC164" s="59"/>
      <c r="DD164" s="59"/>
      <c r="DE164" s="59"/>
      <c r="DF164" s="59"/>
      <c r="DG164" s="59"/>
      <c r="DH164" s="59"/>
      <c r="DI164" s="59"/>
      <c r="DJ164" s="59"/>
      <c r="DK164" s="59"/>
      <c r="DL164" s="59"/>
      <c r="DM164" s="59"/>
      <c r="DN164" s="59"/>
      <c r="DO164" s="59"/>
      <c r="DP164" s="59"/>
      <c r="DQ164" s="59"/>
      <c r="DR164" s="59"/>
      <c r="DS164" s="59"/>
      <c r="DT164" s="59"/>
      <c r="DU164" s="59"/>
      <c r="DV164" s="59"/>
      <c r="DW164" s="59"/>
      <c r="DX164" s="59"/>
      <c r="DY164" s="59"/>
      <c r="DZ164" s="59"/>
      <c r="EA164" s="59"/>
      <c r="EB164" s="59"/>
      <c r="EC164" s="59"/>
      <c r="ED164" s="59"/>
      <c r="EE164" s="59"/>
      <c r="EF164" s="59"/>
      <c r="EG164" s="59"/>
      <c r="EH164" s="59"/>
      <c r="EI164" s="59"/>
      <c r="EJ164" s="59"/>
      <c r="EK164" s="59"/>
    </row>
    <row r="165" spans="1:141" ht="12.75" customHeight="1" hidden="1" outlineLevel="1">
      <c r="A165" s="69"/>
      <c r="B165" s="70" t="s">
        <v>138</v>
      </c>
      <c r="C165" s="71">
        <v>1170247</v>
      </c>
      <c r="D165" s="71">
        <v>1105381</v>
      </c>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59"/>
      <c r="AY165" s="59"/>
      <c r="AZ165" s="59"/>
      <c r="BA165" s="59"/>
      <c r="BB165" s="59"/>
      <c r="BC165" s="59"/>
      <c r="BD165" s="59"/>
      <c r="BE165" s="59"/>
      <c r="BF165" s="59"/>
      <c r="BG165" s="59"/>
      <c r="BH165" s="59"/>
      <c r="BI165" s="59"/>
      <c r="BJ165" s="59"/>
      <c r="BK165" s="59"/>
      <c r="BL165" s="59"/>
      <c r="BM165" s="59"/>
      <c r="BN165" s="59"/>
      <c r="BO165" s="59"/>
      <c r="BP165" s="59"/>
      <c r="BQ165" s="59"/>
      <c r="BR165" s="59"/>
      <c r="BS165" s="59"/>
      <c r="BT165" s="59"/>
      <c r="BU165" s="59"/>
      <c r="BV165" s="59"/>
      <c r="BW165" s="59"/>
      <c r="BX165" s="59"/>
      <c r="BY165" s="59"/>
      <c r="BZ165" s="59"/>
      <c r="CA165" s="59"/>
      <c r="CB165" s="59"/>
      <c r="CC165" s="59"/>
      <c r="CD165" s="59"/>
      <c r="CE165" s="59"/>
      <c r="CF165" s="59"/>
      <c r="CG165" s="59"/>
      <c r="CH165" s="59"/>
      <c r="CI165" s="59"/>
      <c r="CJ165" s="59"/>
      <c r="CK165" s="59"/>
      <c r="CL165" s="59"/>
      <c r="CM165" s="59"/>
      <c r="CN165" s="59"/>
      <c r="CO165" s="59"/>
      <c r="CP165" s="59"/>
      <c r="CQ165" s="59"/>
      <c r="CR165" s="59"/>
      <c r="CS165" s="59"/>
      <c r="CT165" s="59"/>
      <c r="CU165" s="59"/>
      <c r="CV165" s="59"/>
      <c r="CW165" s="59"/>
      <c r="CX165" s="59"/>
      <c r="CY165" s="59"/>
      <c r="CZ165" s="59"/>
      <c r="DA165" s="59"/>
      <c r="DB165" s="59"/>
      <c r="DC165" s="59"/>
      <c r="DD165" s="59"/>
      <c r="DE165" s="59"/>
      <c r="DF165" s="59"/>
      <c r="DG165" s="59"/>
      <c r="DH165" s="59"/>
      <c r="DI165" s="59"/>
      <c r="DJ165" s="59"/>
      <c r="DK165" s="59"/>
      <c r="DL165" s="59"/>
      <c r="DM165" s="59"/>
      <c r="DN165" s="59"/>
      <c r="DO165" s="59"/>
      <c r="DP165" s="59"/>
      <c r="DQ165" s="59"/>
      <c r="DR165" s="59"/>
      <c r="DS165" s="59"/>
      <c r="DT165" s="59"/>
      <c r="DU165" s="59"/>
      <c r="DV165" s="59"/>
      <c r="DW165" s="59"/>
      <c r="DX165" s="59"/>
      <c r="DY165" s="59"/>
      <c r="DZ165" s="59"/>
      <c r="EA165" s="59"/>
      <c r="EB165" s="59"/>
      <c r="EC165" s="59"/>
      <c r="ED165" s="59"/>
      <c r="EE165" s="59"/>
      <c r="EF165" s="59"/>
      <c r="EG165" s="59"/>
      <c r="EH165" s="59"/>
      <c r="EI165" s="59"/>
      <c r="EJ165" s="59"/>
      <c r="EK165" s="59"/>
    </row>
    <row r="166" spans="1:141" ht="12.75" customHeight="1" hidden="1" outlineLevel="1">
      <c r="A166" s="251" t="s">
        <v>139</v>
      </c>
      <c r="B166" s="251"/>
      <c r="C166" s="67">
        <v>1205888</v>
      </c>
      <c r="D166" s="67">
        <v>859896</v>
      </c>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59"/>
      <c r="AY166" s="59"/>
      <c r="AZ166" s="59"/>
      <c r="BA166" s="59"/>
      <c r="BB166" s="59"/>
      <c r="BC166" s="59"/>
      <c r="BD166" s="59"/>
      <c r="BE166" s="59"/>
      <c r="BF166" s="59"/>
      <c r="BG166" s="59"/>
      <c r="BH166" s="59"/>
      <c r="BI166" s="59"/>
      <c r="BJ166" s="59"/>
      <c r="BK166" s="59"/>
      <c r="BL166" s="59"/>
      <c r="BM166" s="59"/>
      <c r="BN166" s="59"/>
      <c r="BO166" s="59"/>
      <c r="BP166" s="59"/>
      <c r="BQ166" s="59"/>
      <c r="BR166" s="59"/>
      <c r="BS166" s="59"/>
      <c r="BT166" s="59"/>
      <c r="BU166" s="59"/>
      <c r="BV166" s="59"/>
      <c r="BW166" s="59"/>
      <c r="BX166" s="59"/>
      <c r="BY166" s="59"/>
      <c r="BZ166" s="59"/>
      <c r="CA166" s="59"/>
      <c r="CB166" s="59"/>
      <c r="CC166" s="59"/>
      <c r="CD166" s="59"/>
      <c r="CE166" s="59"/>
      <c r="CF166" s="59"/>
      <c r="CG166" s="59"/>
      <c r="CH166" s="59"/>
      <c r="CI166" s="59"/>
      <c r="CJ166" s="59"/>
      <c r="CK166" s="59"/>
      <c r="CL166" s="59"/>
      <c r="CM166" s="59"/>
      <c r="CN166" s="59"/>
      <c r="CO166" s="59"/>
      <c r="CP166" s="59"/>
      <c r="CQ166" s="59"/>
      <c r="CR166" s="59"/>
      <c r="CS166" s="59"/>
      <c r="CT166" s="59"/>
      <c r="CU166" s="59"/>
      <c r="CV166" s="59"/>
      <c r="CW166" s="59"/>
      <c r="CX166" s="59"/>
      <c r="CY166" s="59"/>
      <c r="CZ166" s="59"/>
      <c r="DA166" s="59"/>
      <c r="DB166" s="59"/>
      <c r="DC166" s="59"/>
      <c r="DD166" s="59"/>
      <c r="DE166" s="59"/>
      <c r="DF166" s="59"/>
      <c r="DG166" s="59"/>
      <c r="DH166" s="59"/>
      <c r="DI166" s="59"/>
      <c r="DJ166" s="59"/>
      <c r="DK166" s="59"/>
      <c r="DL166" s="59"/>
      <c r="DM166" s="59"/>
      <c r="DN166" s="59"/>
      <c r="DO166" s="59"/>
      <c r="DP166" s="59"/>
      <c r="DQ166" s="59"/>
      <c r="DR166" s="59"/>
      <c r="DS166" s="59"/>
      <c r="DT166" s="59"/>
      <c r="DU166" s="59"/>
      <c r="DV166" s="59"/>
      <c r="DW166" s="59"/>
      <c r="DX166" s="59"/>
      <c r="DY166" s="59"/>
      <c r="DZ166" s="59"/>
      <c r="EA166" s="59"/>
      <c r="EB166" s="59"/>
      <c r="EC166" s="59"/>
      <c r="ED166" s="59"/>
      <c r="EE166" s="59"/>
      <c r="EF166" s="59"/>
      <c r="EG166" s="59"/>
      <c r="EH166" s="59"/>
      <c r="EI166" s="59"/>
      <c r="EJ166" s="59"/>
      <c r="EK166" s="59"/>
    </row>
    <row r="167" spans="1:141" ht="12.75" customHeight="1" hidden="1" outlineLevel="1">
      <c r="A167" s="251" t="s">
        <v>130</v>
      </c>
      <c r="B167" s="251"/>
      <c r="C167" s="67">
        <v>125691</v>
      </c>
      <c r="D167" s="67">
        <v>111678</v>
      </c>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c r="BF167" s="59"/>
      <c r="BG167" s="59"/>
      <c r="BH167" s="59"/>
      <c r="BI167" s="59"/>
      <c r="BJ167" s="59"/>
      <c r="BK167" s="59"/>
      <c r="BL167" s="59"/>
      <c r="BM167" s="59"/>
      <c r="BN167" s="59"/>
      <c r="BO167" s="59"/>
      <c r="BP167" s="59"/>
      <c r="BQ167" s="59"/>
      <c r="BR167" s="59"/>
      <c r="BS167" s="59"/>
      <c r="BT167" s="59"/>
      <c r="BU167" s="59"/>
      <c r="BV167" s="59"/>
      <c r="BW167" s="59"/>
      <c r="BX167" s="59"/>
      <c r="BY167" s="59"/>
      <c r="BZ167" s="59"/>
      <c r="CA167" s="59"/>
      <c r="CB167" s="59"/>
      <c r="CC167" s="59"/>
      <c r="CD167" s="59"/>
      <c r="CE167" s="59"/>
      <c r="CF167" s="59"/>
      <c r="CG167" s="59"/>
      <c r="CH167" s="59"/>
      <c r="CI167" s="59"/>
      <c r="CJ167" s="59"/>
      <c r="CK167" s="59"/>
      <c r="CL167" s="59"/>
      <c r="CM167" s="59"/>
      <c r="CN167" s="59"/>
      <c r="CO167" s="59"/>
      <c r="CP167" s="59"/>
      <c r="CQ167" s="59"/>
      <c r="CR167" s="59"/>
      <c r="CS167" s="59"/>
      <c r="CT167" s="59"/>
      <c r="CU167" s="59"/>
      <c r="CV167" s="59"/>
      <c r="CW167" s="59"/>
      <c r="CX167" s="59"/>
      <c r="CY167" s="59"/>
      <c r="CZ167" s="59"/>
      <c r="DA167" s="59"/>
      <c r="DB167" s="59"/>
      <c r="DC167" s="59"/>
      <c r="DD167" s="59"/>
      <c r="DE167" s="59"/>
      <c r="DF167" s="59"/>
      <c r="DG167" s="59"/>
      <c r="DH167" s="59"/>
      <c r="DI167" s="59"/>
      <c r="DJ167" s="59"/>
      <c r="DK167" s="59"/>
      <c r="DL167" s="59"/>
      <c r="DM167" s="59"/>
      <c r="DN167" s="59"/>
      <c r="DO167" s="59"/>
      <c r="DP167" s="59"/>
      <c r="DQ167" s="59"/>
      <c r="DR167" s="59"/>
      <c r="DS167" s="59"/>
      <c r="DT167" s="59"/>
      <c r="DU167" s="59"/>
      <c r="DV167" s="59"/>
      <c r="DW167" s="59"/>
      <c r="DX167" s="59"/>
      <c r="DY167" s="59"/>
      <c r="DZ167" s="59"/>
      <c r="EA167" s="59"/>
      <c r="EB167" s="59"/>
      <c r="EC167" s="59"/>
      <c r="ED167" s="59"/>
      <c r="EE167" s="59"/>
      <c r="EF167" s="59"/>
      <c r="EG167" s="59"/>
      <c r="EH167" s="59"/>
      <c r="EI167" s="59"/>
      <c r="EJ167" s="59"/>
      <c r="EK167" s="59"/>
    </row>
    <row r="168" spans="1:141" ht="12.75" customHeight="1" hidden="1" outlineLevel="1">
      <c r="A168" s="251" t="s">
        <v>140</v>
      </c>
      <c r="B168" s="251"/>
      <c r="C168" s="64">
        <v>212765</v>
      </c>
      <c r="D168" s="64">
        <v>212765</v>
      </c>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59"/>
      <c r="AY168" s="59"/>
      <c r="AZ168" s="59"/>
      <c r="BA168" s="59"/>
      <c r="BB168" s="59"/>
      <c r="BC168" s="59"/>
      <c r="BD168" s="59"/>
      <c r="BE168" s="59"/>
      <c r="BF168" s="59"/>
      <c r="BG168" s="59"/>
      <c r="BH168" s="59"/>
      <c r="BI168" s="59"/>
      <c r="BJ168" s="59"/>
      <c r="BK168" s="59"/>
      <c r="BL168" s="59"/>
      <c r="BM168" s="59"/>
      <c r="BN168" s="59"/>
      <c r="BO168" s="59"/>
      <c r="BP168" s="59"/>
      <c r="BQ168" s="59"/>
      <c r="BR168" s="59"/>
      <c r="BS168" s="59"/>
      <c r="BT168" s="59"/>
      <c r="BU168" s="59"/>
      <c r="BV168" s="59"/>
      <c r="BW168" s="59"/>
      <c r="BX168" s="59"/>
      <c r="BY168" s="59"/>
      <c r="BZ168" s="59"/>
      <c r="CA168" s="59"/>
      <c r="CB168" s="59"/>
      <c r="CC168" s="59"/>
      <c r="CD168" s="59"/>
      <c r="CE168" s="59"/>
      <c r="CF168" s="59"/>
      <c r="CG168" s="59"/>
      <c r="CH168" s="59"/>
      <c r="CI168" s="59"/>
      <c r="CJ168" s="59"/>
      <c r="CK168" s="59"/>
      <c r="CL168" s="59"/>
      <c r="CM168" s="59"/>
      <c r="CN168" s="59"/>
      <c r="CO168" s="59"/>
      <c r="CP168" s="59"/>
      <c r="CQ168" s="59"/>
      <c r="CR168" s="59"/>
      <c r="CS168" s="59"/>
      <c r="CT168" s="59"/>
      <c r="CU168" s="59"/>
      <c r="CV168" s="59"/>
      <c r="CW168" s="59"/>
      <c r="CX168" s="59"/>
      <c r="CY168" s="59"/>
      <c r="CZ168" s="59"/>
      <c r="DA168" s="59"/>
      <c r="DB168" s="59"/>
      <c r="DC168" s="59"/>
      <c r="DD168" s="59"/>
      <c r="DE168" s="59"/>
      <c r="DF168" s="59"/>
      <c r="DG168" s="59"/>
      <c r="DH168" s="59"/>
      <c r="DI168" s="59"/>
      <c r="DJ168" s="59"/>
      <c r="DK168" s="59"/>
      <c r="DL168" s="59"/>
      <c r="DM168" s="59"/>
      <c r="DN168" s="59"/>
      <c r="DO168" s="59"/>
      <c r="DP168" s="59"/>
      <c r="DQ168" s="59"/>
      <c r="DR168" s="59"/>
      <c r="DS168" s="59"/>
      <c r="DT168" s="59"/>
      <c r="DU168" s="59"/>
      <c r="DV168" s="59"/>
      <c r="DW168" s="59"/>
      <c r="DX168" s="59"/>
      <c r="DY168" s="59"/>
      <c r="DZ168" s="59"/>
      <c r="EA168" s="59"/>
      <c r="EB168" s="59"/>
      <c r="EC168" s="59"/>
      <c r="ED168" s="59"/>
      <c r="EE168" s="59"/>
      <c r="EF168" s="59"/>
      <c r="EG168" s="59"/>
      <c r="EH168" s="59"/>
      <c r="EI168" s="59"/>
      <c r="EJ168" s="59"/>
      <c r="EK168" s="59"/>
    </row>
    <row r="169" spans="1:141" ht="12.75" customHeight="1" hidden="1" outlineLevel="1">
      <c r="A169" s="65"/>
      <c r="B169" s="68" t="s">
        <v>141</v>
      </c>
      <c r="C169" s="46" t="s">
        <v>108</v>
      </c>
      <c r="D169" s="46" t="s">
        <v>108</v>
      </c>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59"/>
      <c r="BB169" s="59"/>
      <c r="BC169" s="59"/>
      <c r="BD169" s="59"/>
      <c r="BE169" s="59"/>
      <c r="BF169" s="59"/>
      <c r="BG169" s="59"/>
      <c r="BH169" s="59"/>
      <c r="BI169" s="59"/>
      <c r="BJ169" s="59"/>
      <c r="BK169" s="59"/>
      <c r="BL169" s="59"/>
      <c r="BM169" s="59"/>
      <c r="BN169" s="59"/>
      <c r="BO169" s="59"/>
      <c r="BP169" s="59"/>
      <c r="BQ169" s="59"/>
      <c r="BR169" s="59"/>
      <c r="BS169" s="59"/>
      <c r="BT169" s="59"/>
      <c r="BU169" s="59"/>
      <c r="BV169" s="59"/>
      <c r="BW169" s="59"/>
      <c r="BX169" s="59"/>
      <c r="BY169" s="59"/>
      <c r="BZ169" s="59"/>
      <c r="CA169" s="59"/>
      <c r="CB169" s="59"/>
      <c r="CC169" s="59"/>
      <c r="CD169" s="59"/>
      <c r="CE169" s="59"/>
      <c r="CF169" s="59"/>
      <c r="CG169" s="59"/>
      <c r="CH169" s="59"/>
      <c r="CI169" s="59"/>
      <c r="CJ169" s="59"/>
      <c r="CK169" s="59"/>
      <c r="CL169" s="59"/>
      <c r="CM169" s="59"/>
      <c r="CN169" s="59"/>
      <c r="CO169" s="59"/>
      <c r="CP169" s="59"/>
      <c r="CQ169" s="59"/>
      <c r="CR169" s="59"/>
      <c r="CS169" s="59"/>
      <c r="CT169" s="59"/>
      <c r="CU169" s="59"/>
      <c r="CV169" s="59"/>
      <c r="CW169" s="59"/>
      <c r="CX169" s="59"/>
      <c r="CY169" s="59"/>
      <c r="CZ169" s="59"/>
      <c r="DA169" s="59"/>
      <c r="DB169" s="59"/>
      <c r="DC169" s="59"/>
      <c r="DD169" s="59"/>
      <c r="DE169" s="59"/>
      <c r="DF169" s="59"/>
      <c r="DG169" s="59"/>
      <c r="DH169" s="59"/>
      <c r="DI169" s="59"/>
      <c r="DJ169" s="59"/>
      <c r="DK169" s="59"/>
      <c r="DL169" s="59"/>
      <c r="DM169" s="59"/>
      <c r="DN169" s="59"/>
      <c r="DO169" s="59"/>
      <c r="DP169" s="59"/>
      <c r="DQ169" s="59"/>
      <c r="DR169" s="59"/>
      <c r="DS169" s="59"/>
      <c r="DT169" s="59"/>
      <c r="DU169" s="59"/>
      <c r="DV169" s="59"/>
      <c r="DW169" s="59"/>
      <c r="DX169" s="59"/>
      <c r="DY169" s="59"/>
      <c r="DZ169" s="59"/>
      <c r="EA169" s="59"/>
      <c r="EB169" s="59"/>
      <c r="EC169" s="59"/>
      <c r="ED169" s="59"/>
      <c r="EE169" s="59"/>
      <c r="EF169" s="59"/>
      <c r="EG169" s="59"/>
      <c r="EH169" s="59"/>
      <c r="EI169" s="59"/>
      <c r="EJ169" s="59"/>
      <c r="EK169" s="59"/>
    </row>
    <row r="170" spans="1:141" ht="12.75" customHeight="1" hidden="1" outlineLevel="1">
      <c r="A170" s="65"/>
      <c r="B170" s="68" t="s">
        <v>142</v>
      </c>
      <c r="C170" s="67">
        <v>183619</v>
      </c>
      <c r="D170" s="67">
        <v>183619</v>
      </c>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59"/>
      <c r="BB170" s="59"/>
      <c r="BC170" s="59"/>
      <c r="BD170" s="59"/>
      <c r="BE170" s="59"/>
      <c r="BF170" s="59"/>
      <c r="BG170" s="59"/>
      <c r="BH170" s="59"/>
      <c r="BI170" s="59"/>
      <c r="BJ170" s="59"/>
      <c r="BK170" s="59"/>
      <c r="BL170" s="59"/>
      <c r="BM170" s="59"/>
      <c r="BN170" s="59"/>
      <c r="BO170" s="59"/>
      <c r="BP170" s="59"/>
      <c r="BQ170" s="59"/>
      <c r="BR170" s="59"/>
      <c r="BS170" s="59"/>
      <c r="BT170" s="59"/>
      <c r="BU170" s="59"/>
      <c r="BV170" s="59"/>
      <c r="BW170" s="59"/>
      <c r="BX170" s="59"/>
      <c r="BY170" s="59"/>
      <c r="BZ170" s="59"/>
      <c r="CA170" s="59"/>
      <c r="CB170" s="59"/>
      <c r="CC170" s="59"/>
      <c r="CD170" s="59"/>
      <c r="CE170" s="59"/>
      <c r="CF170" s="59"/>
      <c r="CG170" s="59"/>
      <c r="CH170" s="59"/>
      <c r="CI170" s="59"/>
      <c r="CJ170" s="59"/>
      <c r="CK170" s="59"/>
      <c r="CL170" s="59"/>
      <c r="CM170" s="59"/>
      <c r="CN170" s="59"/>
      <c r="CO170" s="59"/>
      <c r="CP170" s="59"/>
      <c r="CQ170" s="59"/>
      <c r="CR170" s="59"/>
      <c r="CS170" s="59"/>
      <c r="CT170" s="59"/>
      <c r="CU170" s="59"/>
      <c r="CV170" s="59"/>
      <c r="CW170" s="59"/>
      <c r="CX170" s="59"/>
      <c r="CY170" s="59"/>
      <c r="CZ170" s="59"/>
      <c r="DA170" s="59"/>
      <c r="DB170" s="59"/>
      <c r="DC170" s="59"/>
      <c r="DD170" s="59"/>
      <c r="DE170" s="59"/>
      <c r="DF170" s="59"/>
      <c r="DG170" s="59"/>
      <c r="DH170" s="59"/>
      <c r="DI170" s="59"/>
      <c r="DJ170" s="59"/>
      <c r="DK170" s="59"/>
      <c r="DL170" s="59"/>
      <c r="DM170" s="59"/>
      <c r="DN170" s="59"/>
      <c r="DO170" s="59"/>
      <c r="DP170" s="59"/>
      <c r="DQ170" s="59"/>
      <c r="DR170" s="59"/>
      <c r="DS170" s="59"/>
      <c r="DT170" s="59"/>
      <c r="DU170" s="59"/>
      <c r="DV170" s="59"/>
      <c r="DW170" s="59"/>
      <c r="DX170" s="59"/>
      <c r="DY170" s="59"/>
      <c r="DZ170" s="59"/>
      <c r="EA170" s="59"/>
      <c r="EB170" s="59"/>
      <c r="EC170" s="59"/>
      <c r="ED170" s="59"/>
      <c r="EE170" s="59"/>
      <c r="EF170" s="59"/>
      <c r="EG170" s="59"/>
      <c r="EH170" s="59"/>
      <c r="EI170" s="59"/>
      <c r="EJ170" s="59"/>
      <c r="EK170" s="59"/>
    </row>
    <row r="171" spans="1:141" ht="12.75" customHeight="1" hidden="1" outlineLevel="1">
      <c r="A171" s="65"/>
      <c r="B171" s="68" t="s">
        <v>143</v>
      </c>
      <c r="C171" s="67">
        <v>29146</v>
      </c>
      <c r="D171" s="67">
        <v>29146</v>
      </c>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9"/>
      <c r="BB171" s="59"/>
      <c r="BC171" s="59"/>
      <c r="BD171" s="59"/>
      <c r="BE171" s="59"/>
      <c r="BF171" s="59"/>
      <c r="BG171" s="59"/>
      <c r="BH171" s="59"/>
      <c r="BI171" s="59"/>
      <c r="BJ171" s="59"/>
      <c r="BK171" s="59"/>
      <c r="BL171" s="59"/>
      <c r="BM171" s="59"/>
      <c r="BN171" s="59"/>
      <c r="BO171" s="59"/>
      <c r="BP171" s="59"/>
      <c r="BQ171" s="59"/>
      <c r="BR171" s="59"/>
      <c r="BS171" s="59"/>
      <c r="BT171" s="59"/>
      <c r="BU171" s="59"/>
      <c r="BV171" s="59"/>
      <c r="BW171" s="59"/>
      <c r="BX171" s="59"/>
      <c r="BY171" s="59"/>
      <c r="BZ171" s="59"/>
      <c r="CA171" s="59"/>
      <c r="CB171" s="59"/>
      <c r="CC171" s="59"/>
      <c r="CD171" s="59"/>
      <c r="CE171" s="59"/>
      <c r="CF171" s="59"/>
      <c r="CG171" s="59"/>
      <c r="CH171" s="59"/>
      <c r="CI171" s="59"/>
      <c r="CJ171" s="59"/>
      <c r="CK171" s="59"/>
      <c r="CL171" s="59"/>
      <c r="CM171" s="59"/>
      <c r="CN171" s="59"/>
      <c r="CO171" s="59"/>
      <c r="CP171" s="59"/>
      <c r="CQ171" s="59"/>
      <c r="CR171" s="59"/>
      <c r="CS171" s="59"/>
      <c r="CT171" s="59"/>
      <c r="CU171" s="59"/>
      <c r="CV171" s="59"/>
      <c r="CW171" s="59"/>
      <c r="CX171" s="59"/>
      <c r="CY171" s="59"/>
      <c r="CZ171" s="59"/>
      <c r="DA171" s="59"/>
      <c r="DB171" s="59"/>
      <c r="DC171" s="59"/>
      <c r="DD171" s="59"/>
      <c r="DE171" s="59"/>
      <c r="DF171" s="59"/>
      <c r="DG171" s="59"/>
      <c r="DH171" s="59"/>
      <c r="DI171" s="59"/>
      <c r="DJ171" s="59"/>
      <c r="DK171" s="59"/>
      <c r="DL171" s="59"/>
      <c r="DM171" s="59"/>
      <c r="DN171" s="59"/>
      <c r="DO171" s="59"/>
      <c r="DP171" s="59"/>
      <c r="DQ171" s="59"/>
      <c r="DR171" s="59"/>
      <c r="DS171" s="59"/>
      <c r="DT171" s="59"/>
      <c r="DU171" s="59"/>
      <c r="DV171" s="59"/>
      <c r="DW171" s="59"/>
      <c r="DX171" s="59"/>
      <c r="DY171" s="59"/>
      <c r="DZ171" s="59"/>
      <c r="EA171" s="59"/>
      <c r="EB171" s="59"/>
      <c r="EC171" s="59"/>
      <c r="ED171" s="59"/>
      <c r="EE171" s="59"/>
      <c r="EF171" s="59"/>
      <c r="EG171" s="59"/>
      <c r="EH171" s="59"/>
      <c r="EI171" s="59"/>
      <c r="EJ171" s="59"/>
      <c r="EK171" s="59"/>
    </row>
    <row r="172" spans="1:141" ht="12.75" customHeight="1" hidden="1" outlineLevel="1">
      <c r="A172" s="251" t="s">
        <v>144</v>
      </c>
      <c r="B172" s="251"/>
      <c r="C172" s="67">
        <v>1368426</v>
      </c>
      <c r="D172" s="67">
        <v>1368426</v>
      </c>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59"/>
      <c r="AY172" s="59"/>
      <c r="AZ172" s="59"/>
      <c r="BA172" s="59"/>
      <c r="BB172" s="59"/>
      <c r="BC172" s="59"/>
      <c r="BD172" s="59"/>
      <c r="BE172" s="59"/>
      <c r="BF172" s="59"/>
      <c r="BG172" s="59"/>
      <c r="BH172" s="59"/>
      <c r="BI172" s="59"/>
      <c r="BJ172" s="59"/>
      <c r="BK172" s="59"/>
      <c r="BL172" s="59"/>
      <c r="BM172" s="59"/>
      <c r="BN172" s="59"/>
      <c r="BO172" s="59"/>
      <c r="BP172" s="59"/>
      <c r="BQ172" s="59"/>
      <c r="BR172" s="59"/>
      <c r="BS172" s="59"/>
      <c r="BT172" s="59"/>
      <c r="BU172" s="59"/>
      <c r="BV172" s="59"/>
      <c r="BW172" s="59"/>
      <c r="BX172" s="59"/>
      <c r="BY172" s="59"/>
      <c r="BZ172" s="59"/>
      <c r="CA172" s="59"/>
      <c r="CB172" s="59"/>
      <c r="CC172" s="59"/>
      <c r="CD172" s="59"/>
      <c r="CE172" s="59"/>
      <c r="CF172" s="59"/>
      <c r="CG172" s="59"/>
      <c r="CH172" s="59"/>
      <c r="CI172" s="59"/>
      <c r="CJ172" s="59"/>
      <c r="CK172" s="59"/>
      <c r="CL172" s="59"/>
      <c r="CM172" s="59"/>
      <c r="CN172" s="59"/>
      <c r="CO172" s="59"/>
      <c r="CP172" s="59"/>
      <c r="CQ172" s="59"/>
      <c r="CR172" s="59"/>
      <c r="CS172" s="59"/>
      <c r="CT172" s="59"/>
      <c r="CU172" s="59"/>
      <c r="CV172" s="59"/>
      <c r="CW172" s="59"/>
      <c r="CX172" s="59"/>
      <c r="CY172" s="59"/>
      <c r="CZ172" s="59"/>
      <c r="DA172" s="59"/>
      <c r="DB172" s="59"/>
      <c r="DC172" s="59"/>
      <c r="DD172" s="59"/>
      <c r="DE172" s="59"/>
      <c r="DF172" s="59"/>
      <c r="DG172" s="59"/>
      <c r="DH172" s="59"/>
      <c r="DI172" s="59"/>
      <c r="DJ172" s="59"/>
      <c r="DK172" s="59"/>
      <c r="DL172" s="59"/>
      <c r="DM172" s="59"/>
      <c r="DN172" s="59"/>
      <c r="DO172" s="59"/>
      <c r="DP172" s="59"/>
      <c r="DQ172" s="59"/>
      <c r="DR172" s="59"/>
      <c r="DS172" s="59"/>
      <c r="DT172" s="59"/>
      <c r="DU172" s="59"/>
      <c r="DV172" s="59"/>
      <c r="DW172" s="59"/>
      <c r="DX172" s="59"/>
      <c r="DY172" s="59"/>
      <c r="DZ172" s="59"/>
      <c r="EA172" s="59"/>
      <c r="EB172" s="59"/>
      <c r="EC172" s="59"/>
      <c r="ED172" s="59"/>
      <c r="EE172" s="59"/>
      <c r="EF172" s="59"/>
      <c r="EG172" s="59"/>
      <c r="EH172" s="59"/>
      <c r="EI172" s="59"/>
      <c r="EJ172" s="59"/>
      <c r="EK172" s="59"/>
    </row>
    <row r="173" spans="1:141" ht="12.75" customHeight="1" hidden="1" outlineLevel="1">
      <c r="A173" s="251" t="s">
        <v>145</v>
      </c>
      <c r="B173" s="251"/>
      <c r="C173" s="67">
        <v>791849</v>
      </c>
      <c r="D173" s="67">
        <v>771849</v>
      </c>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59"/>
      <c r="AZ173" s="59"/>
      <c r="BA173" s="59"/>
      <c r="BB173" s="59"/>
      <c r="BC173" s="59"/>
      <c r="BD173" s="59"/>
      <c r="BE173" s="59"/>
      <c r="BF173" s="59"/>
      <c r="BG173" s="59"/>
      <c r="BH173" s="59"/>
      <c r="BI173" s="59"/>
      <c r="BJ173" s="59"/>
      <c r="BK173" s="59"/>
      <c r="BL173" s="59"/>
      <c r="BM173" s="59"/>
      <c r="BN173" s="59"/>
      <c r="BO173" s="59"/>
      <c r="BP173" s="59"/>
      <c r="BQ173" s="59"/>
      <c r="BR173" s="59"/>
      <c r="BS173" s="59"/>
      <c r="BT173" s="59"/>
      <c r="BU173" s="59"/>
      <c r="BV173" s="59"/>
      <c r="BW173" s="59"/>
      <c r="BX173" s="59"/>
      <c r="BY173" s="59"/>
      <c r="BZ173" s="59"/>
      <c r="CA173" s="59"/>
      <c r="CB173" s="59"/>
      <c r="CC173" s="59"/>
      <c r="CD173" s="59"/>
      <c r="CE173" s="59"/>
      <c r="CF173" s="59"/>
      <c r="CG173" s="59"/>
      <c r="CH173" s="59"/>
      <c r="CI173" s="59"/>
      <c r="CJ173" s="59"/>
      <c r="CK173" s="59"/>
      <c r="CL173" s="59"/>
      <c r="CM173" s="59"/>
      <c r="CN173" s="59"/>
      <c r="CO173" s="59"/>
      <c r="CP173" s="59"/>
      <c r="CQ173" s="59"/>
      <c r="CR173" s="59"/>
      <c r="CS173" s="59"/>
      <c r="CT173" s="59"/>
      <c r="CU173" s="59"/>
      <c r="CV173" s="59"/>
      <c r="CW173" s="59"/>
      <c r="CX173" s="59"/>
      <c r="CY173" s="59"/>
      <c r="CZ173" s="59"/>
      <c r="DA173" s="59"/>
      <c r="DB173" s="59"/>
      <c r="DC173" s="59"/>
      <c r="DD173" s="59"/>
      <c r="DE173" s="59"/>
      <c r="DF173" s="59"/>
      <c r="DG173" s="59"/>
      <c r="DH173" s="59"/>
      <c r="DI173" s="59"/>
      <c r="DJ173" s="59"/>
      <c r="DK173" s="59"/>
      <c r="DL173" s="59"/>
      <c r="DM173" s="59"/>
      <c r="DN173" s="59"/>
      <c r="DO173" s="59"/>
      <c r="DP173" s="59"/>
      <c r="DQ173" s="59"/>
      <c r="DR173" s="59"/>
      <c r="DS173" s="59"/>
      <c r="DT173" s="59"/>
      <c r="DU173" s="59"/>
      <c r="DV173" s="59"/>
      <c r="DW173" s="59"/>
      <c r="DX173" s="59"/>
      <c r="DY173" s="59"/>
      <c r="DZ173" s="59"/>
      <c r="EA173" s="59"/>
      <c r="EB173" s="59"/>
      <c r="EC173" s="59"/>
      <c r="ED173" s="59"/>
      <c r="EE173" s="59"/>
      <c r="EF173" s="59"/>
      <c r="EG173" s="59"/>
      <c r="EH173" s="59"/>
      <c r="EI173" s="59"/>
      <c r="EJ173" s="59"/>
      <c r="EK173" s="59"/>
    </row>
    <row r="174" spans="1:141" ht="12.75" customHeight="1" hidden="1" outlineLevel="1">
      <c r="A174" s="251" t="s">
        <v>146</v>
      </c>
      <c r="B174" s="251"/>
      <c r="C174" s="67">
        <v>50074</v>
      </c>
      <c r="D174" s="67">
        <v>48750</v>
      </c>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59"/>
      <c r="BB174" s="59"/>
      <c r="BC174" s="59"/>
      <c r="BD174" s="59"/>
      <c r="BE174" s="59"/>
      <c r="BF174" s="59"/>
      <c r="BG174" s="59"/>
      <c r="BH174" s="59"/>
      <c r="BI174" s="59"/>
      <c r="BJ174" s="59"/>
      <c r="BK174" s="59"/>
      <c r="BL174" s="59"/>
      <c r="BM174" s="59"/>
      <c r="BN174" s="59"/>
      <c r="BO174" s="59"/>
      <c r="BP174" s="59"/>
      <c r="BQ174" s="59"/>
      <c r="BR174" s="59"/>
      <c r="BS174" s="59"/>
      <c r="BT174" s="59"/>
      <c r="BU174" s="59"/>
      <c r="BV174" s="59"/>
      <c r="BW174" s="59"/>
      <c r="BX174" s="59"/>
      <c r="BY174" s="59"/>
      <c r="BZ174" s="59"/>
      <c r="CA174" s="59"/>
      <c r="CB174" s="59"/>
      <c r="CC174" s="59"/>
      <c r="CD174" s="59"/>
      <c r="CE174" s="59"/>
      <c r="CF174" s="59"/>
      <c r="CG174" s="59"/>
      <c r="CH174" s="59"/>
      <c r="CI174" s="59"/>
      <c r="CJ174" s="59"/>
      <c r="CK174" s="59"/>
      <c r="CL174" s="59"/>
      <c r="CM174" s="59"/>
      <c r="CN174" s="59"/>
      <c r="CO174" s="59"/>
      <c r="CP174" s="59"/>
      <c r="CQ174" s="59"/>
      <c r="CR174" s="59"/>
      <c r="CS174" s="59"/>
      <c r="CT174" s="59"/>
      <c r="CU174" s="59"/>
      <c r="CV174" s="59"/>
      <c r="CW174" s="59"/>
      <c r="CX174" s="59"/>
      <c r="CY174" s="59"/>
      <c r="CZ174" s="59"/>
      <c r="DA174" s="59"/>
      <c r="DB174" s="59"/>
      <c r="DC174" s="59"/>
      <c r="DD174" s="59"/>
      <c r="DE174" s="59"/>
      <c r="DF174" s="59"/>
      <c r="DG174" s="59"/>
      <c r="DH174" s="59"/>
      <c r="DI174" s="59"/>
      <c r="DJ174" s="59"/>
      <c r="DK174" s="59"/>
      <c r="DL174" s="59"/>
      <c r="DM174" s="59"/>
      <c r="DN174" s="59"/>
      <c r="DO174" s="59"/>
      <c r="DP174" s="59"/>
      <c r="DQ174" s="59"/>
      <c r="DR174" s="59"/>
      <c r="DS174" s="59"/>
      <c r="DT174" s="59"/>
      <c r="DU174" s="59"/>
      <c r="DV174" s="59"/>
      <c r="DW174" s="59"/>
      <c r="DX174" s="59"/>
      <c r="DY174" s="59"/>
      <c r="DZ174" s="59"/>
      <c r="EA174" s="59"/>
      <c r="EB174" s="59"/>
      <c r="EC174" s="59"/>
      <c r="ED174" s="59"/>
      <c r="EE174" s="59"/>
      <c r="EF174" s="59"/>
      <c r="EG174" s="59"/>
      <c r="EH174" s="59"/>
      <c r="EI174" s="59"/>
      <c r="EJ174" s="59"/>
      <c r="EK174" s="59"/>
    </row>
    <row r="175" spans="1:141" ht="12.75" customHeight="1" hidden="1" outlineLevel="1">
      <c r="A175" s="251" t="s">
        <v>147</v>
      </c>
      <c r="B175" s="251"/>
      <c r="C175" s="64">
        <v>2955488</v>
      </c>
      <c r="D175" s="64">
        <v>2955488</v>
      </c>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59"/>
      <c r="AY175" s="59"/>
      <c r="AZ175" s="59"/>
      <c r="BA175" s="59"/>
      <c r="BB175" s="59"/>
      <c r="BC175" s="59"/>
      <c r="BD175" s="59"/>
      <c r="BE175" s="59"/>
      <c r="BF175" s="59"/>
      <c r="BG175" s="59"/>
      <c r="BH175" s="59"/>
      <c r="BI175" s="59"/>
      <c r="BJ175" s="59"/>
      <c r="BK175" s="59"/>
      <c r="BL175" s="59"/>
      <c r="BM175" s="59"/>
      <c r="BN175" s="59"/>
      <c r="BO175" s="59"/>
      <c r="BP175" s="59"/>
      <c r="BQ175" s="59"/>
      <c r="BR175" s="59"/>
      <c r="BS175" s="59"/>
      <c r="BT175" s="59"/>
      <c r="BU175" s="59"/>
      <c r="BV175" s="59"/>
      <c r="BW175" s="59"/>
      <c r="BX175" s="59"/>
      <c r="BY175" s="59"/>
      <c r="BZ175" s="59"/>
      <c r="CA175" s="59"/>
      <c r="CB175" s="59"/>
      <c r="CC175" s="59"/>
      <c r="CD175" s="59"/>
      <c r="CE175" s="59"/>
      <c r="CF175" s="59"/>
      <c r="CG175" s="59"/>
      <c r="CH175" s="59"/>
      <c r="CI175" s="59"/>
      <c r="CJ175" s="59"/>
      <c r="CK175" s="59"/>
      <c r="CL175" s="59"/>
      <c r="CM175" s="59"/>
      <c r="CN175" s="59"/>
      <c r="CO175" s="59"/>
      <c r="CP175" s="59"/>
      <c r="CQ175" s="59"/>
      <c r="CR175" s="59"/>
      <c r="CS175" s="59"/>
      <c r="CT175" s="59"/>
      <c r="CU175" s="59"/>
      <c r="CV175" s="59"/>
      <c r="CW175" s="59"/>
      <c r="CX175" s="59"/>
      <c r="CY175" s="59"/>
      <c r="CZ175" s="59"/>
      <c r="DA175" s="59"/>
      <c r="DB175" s="59"/>
      <c r="DC175" s="59"/>
      <c r="DD175" s="59"/>
      <c r="DE175" s="59"/>
      <c r="DF175" s="59"/>
      <c r="DG175" s="59"/>
      <c r="DH175" s="59"/>
      <c r="DI175" s="59"/>
      <c r="DJ175" s="59"/>
      <c r="DK175" s="59"/>
      <c r="DL175" s="59"/>
      <c r="DM175" s="59"/>
      <c r="DN175" s="59"/>
      <c r="DO175" s="59"/>
      <c r="DP175" s="59"/>
      <c r="DQ175" s="59"/>
      <c r="DR175" s="59"/>
      <c r="DS175" s="59"/>
      <c r="DT175" s="59"/>
      <c r="DU175" s="59"/>
      <c r="DV175" s="59"/>
      <c r="DW175" s="59"/>
      <c r="DX175" s="59"/>
      <c r="DY175" s="59"/>
      <c r="DZ175" s="59"/>
      <c r="EA175" s="59"/>
      <c r="EB175" s="59"/>
      <c r="EC175" s="59"/>
      <c r="ED175" s="59"/>
      <c r="EE175" s="59"/>
      <c r="EF175" s="59"/>
      <c r="EG175" s="59"/>
      <c r="EH175" s="59"/>
      <c r="EI175" s="59"/>
      <c r="EJ175" s="59"/>
      <c r="EK175" s="59"/>
    </row>
    <row r="176" spans="1:141" ht="12.75" customHeight="1" hidden="1" outlineLevel="1">
      <c r="A176" s="65"/>
      <c r="B176" s="68" t="s">
        <v>148</v>
      </c>
      <c r="C176" s="67">
        <v>1053634</v>
      </c>
      <c r="D176" s="67">
        <v>1053634</v>
      </c>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59"/>
      <c r="AY176" s="59"/>
      <c r="AZ176" s="59"/>
      <c r="BA176" s="59"/>
      <c r="BB176" s="59"/>
      <c r="BC176" s="59"/>
      <c r="BD176" s="59"/>
      <c r="BE176" s="59"/>
      <c r="BF176" s="59"/>
      <c r="BG176" s="59"/>
      <c r="BH176" s="59"/>
      <c r="BI176" s="59"/>
      <c r="BJ176" s="59"/>
      <c r="BK176" s="59"/>
      <c r="BL176" s="59"/>
      <c r="BM176" s="59"/>
      <c r="BN176" s="59"/>
      <c r="BO176" s="59"/>
      <c r="BP176" s="59"/>
      <c r="BQ176" s="59"/>
      <c r="BR176" s="59"/>
      <c r="BS176" s="59"/>
      <c r="BT176" s="59"/>
      <c r="BU176" s="59"/>
      <c r="BV176" s="59"/>
      <c r="BW176" s="59"/>
      <c r="BX176" s="59"/>
      <c r="BY176" s="59"/>
      <c r="BZ176" s="59"/>
      <c r="CA176" s="59"/>
      <c r="CB176" s="59"/>
      <c r="CC176" s="59"/>
      <c r="CD176" s="59"/>
      <c r="CE176" s="59"/>
      <c r="CF176" s="59"/>
      <c r="CG176" s="59"/>
      <c r="CH176" s="59"/>
      <c r="CI176" s="59"/>
      <c r="CJ176" s="59"/>
      <c r="CK176" s="59"/>
      <c r="CL176" s="59"/>
      <c r="CM176" s="59"/>
      <c r="CN176" s="59"/>
      <c r="CO176" s="59"/>
      <c r="CP176" s="59"/>
      <c r="CQ176" s="59"/>
      <c r="CR176" s="59"/>
      <c r="CS176" s="59"/>
      <c r="CT176" s="59"/>
      <c r="CU176" s="59"/>
      <c r="CV176" s="59"/>
      <c r="CW176" s="59"/>
      <c r="CX176" s="59"/>
      <c r="CY176" s="59"/>
      <c r="CZ176" s="59"/>
      <c r="DA176" s="59"/>
      <c r="DB176" s="59"/>
      <c r="DC176" s="59"/>
      <c r="DD176" s="59"/>
      <c r="DE176" s="59"/>
      <c r="DF176" s="59"/>
      <c r="DG176" s="59"/>
      <c r="DH176" s="59"/>
      <c r="DI176" s="59"/>
      <c r="DJ176" s="59"/>
      <c r="DK176" s="59"/>
      <c r="DL176" s="59"/>
      <c r="DM176" s="59"/>
      <c r="DN176" s="59"/>
      <c r="DO176" s="59"/>
      <c r="DP176" s="59"/>
      <c r="DQ176" s="59"/>
      <c r="DR176" s="59"/>
      <c r="DS176" s="59"/>
      <c r="DT176" s="59"/>
      <c r="DU176" s="59"/>
      <c r="DV176" s="59"/>
      <c r="DW176" s="59"/>
      <c r="DX176" s="59"/>
      <c r="DY176" s="59"/>
      <c r="DZ176" s="59"/>
      <c r="EA176" s="59"/>
      <c r="EB176" s="59"/>
      <c r="EC176" s="59"/>
      <c r="ED176" s="59"/>
      <c r="EE176" s="59"/>
      <c r="EF176" s="59"/>
      <c r="EG176" s="59"/>
      <c r="EH176" s="59"/>
      <c r="EI176" s="59"/>
      <c r="EJ176" s="59"/>
      <c r="EK176" s="59"/>
    </row>
    <row r="177" spans="1:141" ht="12.75" customHeight="1" hidden="1" outlineLevel="1">
      <c r="A177" s="65"/>
      <c r="B177" s="66" t="s">
        <v>149</v>
      </c>
      <c r="C177" s="67">
        <v>177218</v>
      </c>
      <c r="D177" s="67">
        <v>177218</v>
      </c>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59"/>
      <c r="BB177" s="59"/>
      <c r="BC177" s="59"/>
      <c r="BD177" s="59"/>
      <c r="BE177" s="59"/>
      <c r="BF177" s="59"/>
      <c r="BG177" s="59"/>
      <c r="BH177" s="59"/>
      <c r="BI177" s="59"/>
      <c r="BJ177" s="59"/>
      <c r="BK177" s="59"/>
      <c r="BL177" s="59"/>
      <c r="BM177" s="59"/>
      <c r="BN177" s="59"/>
      <c r="BO177" s="59"/>
      <c r="BP177" s="59"/>
      <c r="BQ177" s="59"/>
      <c r="BR177" s="59"/>
      <c r="BS177" s="59"/>
      <c r="BT177" s="59"/>
      <c r="BU177" s="59"/>
      <c r="BV177" s="59"/>
      <c r="BW177" s="59"/>
      <c r="BX177" s="59"/>
      <c r="BY177" s="59"/>
      <c r="BZ177" s="59"/>
      <c r="CA177" s="59"/>
      <c r="CB177" s="59"/>
      <c r="CC177" s="59"/>
      <c r="CD177" s="59"/>
      <c r="CE177" s="59"/>
      <c r="CF177" s="59"/>
      <c r="CG177" s="59"/>
      <c r="CH177" s="59"/>
      <c r="CI177" s="59"/>
      <c r="CJ177" s="59"/>
      <c r="CK177" s="59"/>
      <c r="CL177" s="59"/>
      <c r="CM177" s="59"/>
      <c r="CN177" s="59"/>
      <c r="CO177" s="59"/>
      <c r="CP177" s="59"/>
      <c r="CQ177" s="59"/>
      <c r="CR177" s="59"/>
      <c r="CS177" s="59"/>
      <c r="CT177" s="59"/>
      <c r="CU177" s="59"/>
      <c r="CV177" s="59"/>
      <c r="CW177" s="59"/>
      <c r="CX177" s="59"/>
      <c r="CY177" s="59"/>
      <c r="CZ177" s="59"/>
      <c r="DA177" s="59"/>
      <c r="DB177" s="59"/>
      <c r="DC177" s="59"/>
      <c r="DD177" s="59"/>
      <c r="DE177" s="59"/>
      <c r="DF177" s="59"/>
      <c r="DG177" s="59"/>
      <c r="DH177" s="59"/>
      <c r="DI177" s="59"/>
      <c r="DJ177" s="59"/>
      <c r="DK177" s="59"/>
      <c r="DL177" s="59"/>
      <c r="DM177" s="59"/>
      <c r="DN177" s="59"/>
      <c r="DO177" s="59"/>
      <c r="DP177" s="59"/>
      <c r="DQ177" s="59"/>
      <c r="DR177" s="59"/>
      <c r="DS177" s="59"/>
      <c r="DT177" s="59"/>
      <c r="DU177" s="59"/>
      <c r="DV177" s="59"/>
      <c r="DW177" s="59"/>
      <c r="DX177" s="59"/>
      <c r="DY177" s="59"/>
      <c r="DZ177" s="59"/>
      <c r="EA177" s="59"/>
      <c r="EB177" s="59"/>
      <c r="EC177" s="59"/>
      <c r="ED177" s="59"/>
      <c r="EE177" s="59"/>
      <c r="EF177" s="59"/>
      <c r="EG177" s="59"/>
      <c r="EH177" s="59"/>
      <c r="EI177" s="59"/>
      <c r="EJ177" s="59"/>
      <c r="EK177" s="59"/>
    </row>
    <row r="178" spans="1:141" ht="12.75" customHeight="1" hidden="1" outlineLevel="1">
      <c r="A178" s="65"/>
      <c r="B178" s="68" t="s">
        <v>150</v>
      </c>
      <c r="C178" s="67">
        <v>301293</v>
      </c>
      <c r="D178" s="67">
        <v>301293</v>
      </c>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c r="AW178" s="59"/>
      <c r="AX178" s="59"/>
      <c r="AY178" s="59"/>
      <c r="AZ178" s="59"/>
      <c r="BA178" s="59"/>
      <c r="BB178" s="59"/>
      <c r="BC178" s="59"/>
      <c r="BD178" s="59"/>
      <c r="BE178" s="59"/>
      <c r="BF178" s="59"/>
      <c r="BG178" s="59"/>
      <c r="BH178" s="59"/>
      <c r="BI178" s="59"/>
      <c r="BJ178" s="59"/>
      <c r="BK178" s="59"/>
      <c r="BL178" s="59"/>
      <c r="BM178" s="59"/>
      <c r="BN178" s="59"/>
      <c r="BO178" s="59"/>
      <c r="BP178" s="59"/>
      <c r="BQ178" s="59"/>
      <c r="BR178" s="59"/>
      <c r="BS178" s="59"/>
      <c r="BT178" s="59"/>
      <c r="BU178" s="59"/>
      <c r="BV178" s="59"/>
      <c r="BW178" s="59"/>
      <c r="BX178" s="59"/>
      <c r="BY178" s="59"/>
      <c r="BZ178" s="59"/>
      <c r="CA178" s="59"/>
      <c r="CB178" s="59"/>
      <c r="CC178" s="59"/>
      <c r="CD178" s="59"/>
      <c r="CE178" s="59"/>
      <c r="CF178" s="59"/>
      <c r="CG178" s="59"/>
      <c r="CH178" s="59"/>
      <c r="CI178" s="59"/>
      <c r="CJ178" s="59"/>
      <c r="CK178" s="59"/>
      <c r="CL178" s="59"/>
      <c r="CM178" s="59"/>
      <c r="CN178" s="59"/>
      <c r="CO178" s="59"/>
      <c r="CP178" s="59"/>
      <c r="CQ178" s="59"/>
      <c r="CR178" s="59"/>
      <c r="CS178" s="59"/>
      <c r="CT178" s="59"/>
      <c r="CU178" s="59"/>
      <c r="CV178" s="59"/>
      <c r="CW178" s="59"/>
      <c r="CX178" s="59"/>
      <c r="CY178" s="59"/>
      <c r="CZ178" s="59"/>
      <c r="DA178" s="59"/>
      <c r="DB178" s="59"/>
      <c r="DC178" s="59"/>
      <c r="DD178" s="59"/>
      <c r="DE178" s="59"/>
      <c r="DF178" s="59"/>
      <c r="DG178" s="59"/>
      <c r="DH178" s="59"/>
      <c r="DI178" s="59"/>
      <c r="DJ178" s="59"/>
      <c r="DK178" s="59"/>
      <c r="DL178" s="59"/>
      <c r="DM178" s="59"/>
      <c r="DN178" s="59"/>
      <c r="DO178" s="59"/>
      <c r="DP178" s="59"/>
      <c r="DQ178" s="59"/>
      <c r="DR178" s="59"/>
      <c r="DS178" s="59"/>
      <c r="DT178" s="59"/>
      <c r="DU178" s="59"/>
      <c r="DV178" s="59"/>
      <c r="DW178" s="59"/>
      <c r="DX178" s="59"/>
      <c r="DY178" s="59"/>
      <c r="DZ178" s="59"/>
      <c r="EA178" s="59"/>
      <c r="EB178" s="59"/>
      <c r="EC178" s="59"/>
      <c r="ED178" s="59"/>
      <c r="EE178" s="59"/>
      <c r="EF178" s="59"/>
      <c r="EG178" s="59"/>
      <c r="EH178" s="59"/>
      <c r="EI178" s="59"/>
      <c r="EJ178" s="59"/>
      <c r="EK178" s="59"/>
    </row>
    <row r="179" spans="1:141" ht="12.75" customHeight="1" hidden="1" outlineLevel="1">
      <c r="A179" s="65"/>
      <c r="B179" s="73" t="s">
        <v>151</v>
      </c>
      <c r="C179" s="67">
        <v>1423343</v>
      </c>
      <c r="D179" s="67">
        <v>1423343</v>
      </c>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59"/>
      <c r="AW179" s="59"/>
      <c r="AX179" s="59"/>
      <c r="AY179" s="59"/>
      <c r="AZ179" s="59"/>
      <c r="BA179" s="59"/>
      <c r="BB179" s="59"/>
      <c r="BC179" s="59"/>
      <c r="BD179" s="59"/>
      <c r="BE179" s="59"/>
      <c r="BF179" s="59"/>
      <c r="BG179" s="59"/>
      <c r="BH179" s="59"/>
      <c r="BI179" s="59"/>
      <c r="BJ179" s="59"/>
      <c r="BK179" s="59"/>
      <c r="BL179" s="59"/>
      <c r="BM179" s="59"/>
      <c r="BN179" s="59"/>
      <c r="BO179" s="59"/>
      <c r="BP179" s="59"/>
      <c r="BQ179" s="59"/>
      <c r="BR179" s="59"/>
      <c r="BS179" s="59"/>
      <c r="BT179" s="59"/>
      <c r="BU179" s="59"/>
      <c r="BV179" s="59"/>
      <c r="BW179" s="59"/>
      <c r="BX179" s="59"/>
      <c r="BY179" s="59"/>
      <c r="BZ179" s="59"/>
      <c r="CA179" s="59"/>
      <c r="CB179" s="59"/>
      <c r="CC179" s="59"/>
      <c r="CD179" s="59"/>
      <c r="CE179" s="59"/>
      <c r="CF179" s="59"/>
      <c r="CG179" s="59"/>
      <c r="CH179" s="59"/>
      <c r="CI179" s="59"/>
      <c r="CJ179" s="59"/>
      <c r="CK179" s="59"/>
      <c r="CL179" s="59"/>
      <c r="CM179" s="59"/>
      <c r="CN179" s="59"/>
      <c r="CO179" s="59"/>
      <c r="CP179" s="59"/>
      <c r="CQ179" s="59"/>
      <c r="CR179" s="59"/>
      <c r="CS179" s="59"/>
      <c r="CT179" s="59"/>
      <c r="CU179" s="59"/>
      <c r="CV179" s="59"/>
      <c r="CW179" s="59"/>
      <c r="CX179" s="59"/>
      <c r="CY179" s="59"/>
      <c r="CZ179" s="59"/>
      <c r="DA179" s="59"/>
      <c r="DB179" s="59"/>
      <c r="DC179" s="59"/>
      <c r="DD179" s="59"/>
      <c r="DE179" s="59"/>
      <c r="DF179" s="59"/>
      <c r="DG179" s="59"/>
      <c r="DH179" s="59"/>
      <c r="DI179" s="59"/>
      <c r="DJ179" s="59"/>
      <c r="DK179" s="59"/>
      <c r="DL179" s="59"/>
      <c r="DM179" s="59"/>
      <c r="DN179" s="59"/>
      <c r="DO179" s="59"/>
      <c r="DP179" s="59"/>
      <c r="DQ179" s="59"/>
      <c r="DR179" s="59"/>
      <c r="DS179" s="59"/>
      <c r="DT179" s="59"/>
      <c r="DU179" s="59"/>
      <c r="DV179" s="59"/>
      <c r="DW179" s="59"/>
      <c r="DX179" s="59"/>
      <c r="DY179" s="59"/>
      <c r="DZ179" s="59"/>
      <c r="EA179" s="59"/>
      <c r="EB179" s="59"/>
      <c r="EC179" s="59"/>
      <c r="ED179" s="59"/>
      <c r="EE179" s="59"/>
      <c r="EF179" s="59"/>
      <c r="EG179" s="59"/>
      <c r="EH179" s="59"/>
      <c r="EI179" s="59"/>
      <c r="EJ179" s="59"/>
      <c r="EK179" s="59"/>
    </row>
    <row r="180" spans="1:141" ht="12.75" customHeight="1" hidden="1" outlineLevel="1">
      <c r="A180" s="251" t="s">
        <v>152</v>
      </c>
      <c r="B180" s="251"/>
      <c r="C180" s="67">
        <v>59958</v>
      </c>
      <c r="D180" s="67">
        <v>59958</v>
      </c>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c r="AK180" s="59"/>
      <c r="AL180" s="59"/>
      <c r="AM180" s="59"/>
      <c r="AN180" s="59"/>
      <c r="AO180" s="59"/>
      <c r="AP180" s="59"/>
      <c r="AQ180" s="59"/>
      <c r="AR180" s="59"/>
      <c r="AS180" s="59"/>
      <c r="AT180" s="59"/>
      <c r="AU180" s="59"/>
      <c r="AV180" s="59"/>
      <c r="AW180" s="59"/>
      <c r="AX180" s="59"/>
      <c r="AY180" s="59"/>
      <c r="AZ180" s="59"/>
      <c r="BA180" s="59"/>
      <c r="BB180" s="59"/>
      <c r="BC180" s="59"/>
      <c r="BD180" s="59"/>
      <c r="BE180" s="59"/>
      <c r="BF180" s="59"/>
      <c r="BG180" s="59"/>
      <c r="BH180" s="59"/>
      <c r="BI180" s="59"/>
      <c r="BJ180" s="59"/>
      <c r="BK180" s="59"/>
      <c r="BL180" s="59"/>
      <c r="BM180" s="59"/>
      <c r="BN180" s="59"/>
      <c r="BO180" s="59"/>
      <c r="BP180" s="59"/>
      <c r="BQ180" s="59"/>
      <c r="BR180" s="59"/>
      <c r="BS180" s="59"/>
      <c r="BT180" s="59"/>
      <c r="BU180" s="59"/>
      <c r="BV180" s="59"/>
      <c r="BW180" s="59"/>
      <c r="BX180" s="59"/>
      <c r="BY180" s="59"/>
      <c r="BZ180" s="59"/>
      <c r="CA180" s="59"/>
      <c r="CB180" s="59"/>
      <c r="CC180" s="59"/>
      <c r="CD180" s="59"/>
      <c r="CE180" s="59"/>
      <c r="CF180" s="59"/>
      <c r="CG180" s="59"/>
      <c r="CH180" s="59"/>
      <c r="CI180" s="59"/>
      <c r="CJ180" s="59"/>
      <c r="CK180" s="59"/>
      <c r="CL180" s="59"/>
      <c r="CM180" s="59"/>
      <c r="CN180" s="59"/>
      <c r="CO180" s="59"/>
      <c r="CP180" s="59"/>
      <c r="CQ180" s="59"/>
      <c r="CR180" s="59"/>
      <c r="CS180" s="59"/>
      <c r="CT180" s="59"/>
      <c r="CU180" s="59"/>
      <c r="CV180" s="59"/>
      <c r="CW180" s="59"/>
      <c r="CX180" s="59"/>
      <c r="CY180" s="59"/>
      <c r="CZ180" s="59"/>
      <c r="DA180" s="59"/>
      <c r="DB180" s="59"/>
      <c r="DC180" s="59"/>
      <c r="DD180" s="59"/>
      <c r="DE180" s="59"/>
      <c r="DF180" s="59"/>
      <c r="DG180" s="59"/>
      <c r="DH180" s="59"/>
      <c r="DI180" s="59"/>
      <c r="DJ180" s="59"/>
      <c r="DK180" s="59"/>
      <c r="DL180" s="59"/>
      <c r="DM180" s="59"/>
      <c r="DN180" s="59"/>
      <c r="DO180" s="59"/>
      <c r="DP180" s="59"/>
      <c r="DQ180" s="59"/>
      <c r="DR180" s="59"/>
      <c r="DS180" s="59"/>
      <c r="DT180" s="59"/>
      <c r="DU180" s="59"/>
      <c r="DV180" s="59"/>
      <c r="DW180" s="59"/>
      <c r="DX180" s="59"/>
      <c r="DY180" s="59"/>
      <c r="DZ180" s="59"/>
      <c r="EA180" s="59"/>
      <c r="EB180" s="59"/>
      <c r="EC180" s="59"/>
      <c r="ED180" s="59"/>
      <c r="EE180" s="59"/>
      <c r="EF180" s="59"/>
      <c r="EG180" s="59"/>
      <c r="EH180" s="59"/>
      <c r="EI180" s="59"/>
      <c r="EJ180" s="59"/>
      <c r="EK180" s="59"/>
    </row>
    <row r="181" spans="1:141" ht="12.75" customHeight="1" hidden="1" outlineLevel="1">
      <c r="A181" s="251" t="s">
        <v>153</v>
      </c>
      <c r="B181" s="251"/>
      <c r="C181" s="67">
        <v>587726</v>
      </c>
      <c r="D181" s="67">
        <v>587726</v>
      </c>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c r="AV181" s="59"/>
      <c r="AW181" s="59"/>
      <c r="AX181" s="59"/>
      <c r="AY181" s="59"/>
      <c r="AZ181" s="59"/>
      <c r="BA181" s="59"/>
      <c r="BB181" s="59"/>
      <c r="BC181" s="59"/>
      <c r="BD181" s="59"/>
      <c r="BE181" s="59"/>
      <c r="BF181" s="59"/>
      <c r="BG181" s="59"/>
      <c r="BH181" s="59"/>
      <c r="BI181" s="59"/>
      <c r="BJ181" s="59"/>
      <c r="BK181" s="59"/>
      <c r="BL181" s="59"/>
      <c r="BM181" s="59"/>
      <c r="BN181" s="59"/>
      <c r="BO181" s="59"/>
      <c r="BP181" s="59"/>
      <c r="BQ181" s="59"/>
      <c r="BR181" s="59"/>
      <c r="BS181" s="59"/>
      <c r="BT181" s="59"/>
      <c r="BU181" s="59"/>
      <c r="BV181" s="59"/>
      <c r="BW181" s="59"/>
      <c r="BX181" s="59"/>
      <c r="BY181" s="59"/>
      <c r="BZ181" s="59"/>
      <c r="CA181" s="59"/>
      <c r="CB181" s="59"/>
      <c r="CC181" s="59"/>
      <c r="CD181" s="59"/>
      <c r="CE181" s="59"/>
      <c r="CF181" s="59"/>
      <c r="CG181" s="59"/>
      <c r="CH181" s="59"/>
      <c r="CI181" s="59"/>
      <c r="CJ181" s="59"/>
      <c r="CK181" s="59"/>
      <c r="CL181" s="59"/>
      <c r="CM181" s="59"/>
      <c r="CN181" s="59"/>
      <c r="CO181" s="59"/>
      <c r="CP181" s="59"/>
      <c r="CQ181" s="59"/>
      <c r="CR181" s="59"/>
      <c r="CS181" s="59"/>
      <c r="CT181" s="59"/>
      <c r="CU181" s="59"/>
      <c r="CV181" s="59"/>
      <c r="CW181" s="59"/>
      <c r="CX181" s="59"/>
      <c r="CY181" s="59"/>
      <c r="CZ181" s="59"/>
      <c r="DA181" s="59"/>
      <c r="DB181" s="59"/>
      <c r="DC181" s="59"/>
      <c r="DD181" s="59"/>
      <c r="DE181" s="59"/>
      <c r="DF181" s="59"/>
      <c r="DG181" s="59"/>
      <c r="DH181" s="59"/>
      <c r="DI181" s="59"/>
      <c r="DJ181" s="59"/>
      <c r="DK181" s="59"/>
      <c r="DL181" s="59"/>
      <c r="DM181" s="59"/>
      <c r="DN181" s="59"/>
      <c r="DO181" s="59"/>
      <c r="DP181" s="59"/>
      <c r="DQ181" s="59"/>
      <c r="DR181" s="59"/>
      <c r="DS181" s="59"/>
      <c r="DT181" s="59"/>
      <c r="DU181" s="59"/>
      <c r="DV181" s="59"/>
      <c r="DW181" s="59"/>
      <c r="DX181" s="59"/>
      <c r="DY181" s="59"/>
      <c r="DZ181" s="59"/>
      <c r="EA181" s="59"/>
      <c r="EB181" s="59"/>
      <c r="EC181" s="59"/>
      <c r="ED181" s="59"/>
      <c r="EE181" s="59"/>
      <c r="EF181" s="59"/>
      <c r="EG181" s="59"/>
      <c r="EH181" s="59"/>
      <c r="EI181" s="59"/>
      <c r="EJ181" s="59"/>
      <c r="EK181" s="59"/>
    </row>
    <row r="182" spans="1:141" ht="12.75" customHeight="1" hidden="1" outlineLevel="1">
      <c r="A182" s="249" t="s">
        <v>154</v>
      </c>
      <c r="B182" s="249"/>
      <c r="C182" s="74">
        <v>55053396</v>
      </c>
      <c r="D182" s="74">
        <v>38922313</v>
      </c>
      <c r="E182" s="59"/>
      <c r="F182" s="59"/>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59"/>
      <c r="AJ182" s="59"/>
      <c r="AK182" s="59"/>
      <c r="AL182" s="59"/>
      <c r="AM182" s="59"/>
      <c r="AN182" s="59"/>
      <c r="AO182" s="59"/>
      <c r="AP182" s="59"/>
      <c r="AQ182" s="59"/>
      <c r="AR182" s="59"/>
      <c r="AS182" s="59"/>
      <c r="AT182" s="59"/>
      <c r="AU182" s="59"/>
      <c r="AV182" s="59"/>
      <c r="AW182" s="59"/>
      <c r="AX182" s="59"/>
      <c r="AY182" s="59"/>
      <c r="AZ182" s="59"/>
      <c r="BA182" s="59"/>
      <c r="BB182" s="59"/>
      <c r="BC182" s="59"/>
      <c r="BD182" s="59"/>
      <c r="BE182" s="59"/>
      <c r="BF182" s="59"/>
      <c r="BG182" s="59"/>
      <c r="BH182" s="59"/>
      <c r="BI182" s="59"/>
      <c r="BJ182" s="59"/>
      <c r="BK182" s="59"/>
      <c r="BL182" s="59"/>
      <c r="BM182" s="59"/>
      <c r="BN182" s="59"/>
      <c r="BO182" s="59"/>
      <c r="BP182" s="59"/>
      <c r="BQ182" s="59"/>
      <c r="BR182" s="59"/>
      <c r="BS182" s="59"/>
      <c r="BT182" s="59"/>
      <c r="BU182" s="59"/>
      <c r="BV182" s="59"/>
      <c r="BW182" s="59"/>
      <c r="BX182" s="59"/>
      <c r="BY182" s="59"/>
      <c r="BZ182" s="59"/>
      <c r="CA182" s="59"/>
      <c r="CB182" s="59"/>
      <c r="CC182" s="59"/>
      <c r="CD182" s="59"/>
      <c r="CE182" s="59"/>
      <c r="CF182" s="59"/>
      <c r="CG182" s="59"/>
      <c r="CH182" s="59"/>
      <c r="CI182" s="59"/>
      <c r="CJ182" s="59"/>
      <c r="CK182" s="59"/>
      <c r="CL182" s="59"/>
      <c r="CM182" s="59"/>
      <c r="CN182" s="59"/>
      <c r="CO182" s="59"/>
      <c r="CP182" s="59"/>
      <c r="CQ182" s="59"/>
      <c r="CR182" s="59"/>
      <c r="CS182" s="59"/>
      <c r="CT182" s="59"/>
      <c r="CU182" s="59"/>
      <c r="CV182" s="59"/>
      <c r="CW182" s="59"/>
      <c r="CX182" s="59"/>
      <c r="CY182" s="59"/>
      <c r="CZ182" s="59"/>
      <c r="DA182" s="59"/>
      <c r="DB182" s="59"/>
      <c r="DC182" s="59"/>
      <c r="DD182" s="59"/>
      <c r="DE182" s="59"/>
      <c r="DF182" s="59"/>
      <c r="DG182" s="59"/>
      <c r="DH182" s="59"/>
      <c r="DI182" s="59"/>
      <c r="DJ182" s="59"/>
      <c r="DK182" s="59"/>
      <c r="DL182" s="59"/>
      <c r="DM182" s="59"/>
      <c r="DN182" s="59"/>
      <c r="DO182" s="59"/>
      <c r="DP182" s="59"/>
      <c r="DQ182" s="59"/>
      <c r="DR182" s="59"/>
      <c r="DS182" s="59"/>
      <c r="DT182" s="59"/>
      <c r="DU182" s="59"/>
      <c r="DV182" s="59"/>
      <c r="DW182" s="59"/>
      <c r="DX182" s="59"/>
      <c r="DY182" s="59"/>
      <c r="DZ182" s="59"/>
      <c r="EA182" s="59"/>
      <c r="EB182" s="59"/>
      <c r="EC182" s="59"/>
      <c r="ED182" s="59"/>
      <c r="EE182" s="59"/>
      <c r="EF182" s="59"/>
      <c r="EG182" s="59"/>
      <c r="EH182" s="59"/>
      <c r="EI182" s="59"/>
      <c r="EJ182" s="59"/>
      <c r="EK182" s="59"/>
    </row>
    <row r="183" spans="1:141" ht="12.75" customHeight="1">
      <c r="A183" s="145"/>
      <c r="B183" s="145"/>
      <c r="C183" s="145"/>
      <c r="D183" s="145"/>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59"/>
      <c r="BB183" s="59"/>
      <c r="BC183" s="59"/>
      <c r="BD183" s="59"/>
      <c r="BE183" s="59"/>
      <c r="BF183" s="59"/>
      <c r="BG183" s="59"/>
      <c r="BH183" s="59"/>
      <c r="BI183" s="59"/>
      <c r="BJ183" s="59"/>
      <c r="BK183" s="59"/>
      <c r="BL183" s="59"/>
      <c r="BM183" s="59"/>
      <c r="BN183" s="59"/>
      <c r="BO183" s="59"/>
      <c r="BP183" s="59"/>
      <c r="BQ183" s="59"/>
      <c r="BR183" s="59"/>
      <c r="BS183" s="59"/>
      <c r="BT183" s="59"/>
      <c r="BU183" s="59"/>
      <c r="BV183" s="59"/>
      <c r="BW183" s="59"/>
      <c r="BX183" s="59"/>
      <c r="BY183" s="59"/>
      <c r="BZ183" s="59"/>
      <c r="CA183" s="59"/>
      <c r="CB183" s="59"/>
      <c r="CC183" s="59"/>
      <c r="CD183" s="59"/>
      <c r="CE183" s="59"/>
      <c r="CF183" s="59"/>
      <c r="CG183" s="59"/>
      <c r="CH183" s="59"/>
      <c r="CI183" s="59"/>
      <c r="CJ183" s="59"/>
      <c r="CK183" s="59"/>
      <c r="CL183" s="59"/>
      <c r="CM183" s="59"/>
      <c r="CN183" s="59"/>
      <c r="CO183" s="59"/>
      <c r="CP183" s="59"/>
      <c r="CQ183" s="59"/>
      <c r="CR183" s="59"/>
      <c r="CS183" s="59"/>
      <c r="CT183" s="59"/>
      <c r="CU183" s="59"/>
      <c r="CV183" s="59"/>
      <c r="CW183" s="59"/>
      <c r="CX183" s="59"/>
      <c r="CY183" s="59"/>
      <c r="CZ183" s="59"/>
      <c r="DA183" s="59"/>
      <c r="DB183" s="59"/>
      <c r="DC183" s="59"/>
      <c r="DD183" s="59"/>
      <c r="DE183" s="59"/>
      <c r="DF183" s="59"/>
      <c r="DG183" s="59"/>
      <c r="DH183" s="59"/>
      <c r="DI183" s="59"/>
      <c r="DJ183" s="59"/>
      <c r="DK183" s="59"/>
      <c r="DL183" s="59"/>
      <c r="DM183" s="59"/>
      <c r="DN183" s="59"/>
      <c r="DO183" s="59"/>
      <c r="DP183" s="59"/>
      <c r="DQ183" s="59"/>
      <c r="DR183" s="59"/>
      <c r="DS183" s="59"/>
      <c r="DT183" s="59"/>
      <c r="DU183" s="59"/>
      <c r="DV183" s="59"/>
      <c r="DW183" s="59"/>
      <c r="DX183" s="59"/>
      <c r="DY183" s="59"/>
      <c r="DZ183" s="59"/>
      <c r="EA183" s="59"/>
      <c r="EB183" s="59"/>
      <c r="EC183" s="59"/>
      <c r="ED183" s="59"/>
      <c r="EE183" s="59"/>
      <c r="EF183" s="59"/>
      <c r="EG183" s="59"/>
      <c r="EH183" s="59"/>
      <c r="EI183" s="59"/>
      <c r="EJ183" s="59"/>
      <c r="EK183" s="59"/>
    </row>
    <row r="184" spans="1:141" ht="12.75" customHeight="1" collapsed="1">
      <c r="A184" s="250" t="s">
        <v>286</v>
      </c>
      <c r="B184" s="250"/>
      <c r="C184" s="205" t="s">
        <v>24</v>
      </c>
      <c r="D184" s="204" t="s">
        <v>105</v>
      </c>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c r="AK184" s="59"/>
      <c r="AL184" s="59"/>
      <c r="AM184" s="59"/>
      <c r="AN184" s="59"/>
      <c r="AO184" s="59"/>
      <c r="AP184" s="59"/>
      <c r="AQ184" s="59"/>
      <c r="AR184" s="59"/>
      <c r="AS184" s="59"/>
      <c r="AT184" s="59"/>
      <c r="AU184" s="59"/>
      <c r="AV184" s="59"/>
      <c r="AW184" s="59"/>
      <c r="AX184" s="59"/>
      <c r="AY184" s="59"/>
      <c r="AZ184" s="59"/>
      <c r="BA184" s="59"/>
      <c r="BB184" s="59"/>
      <c r="BC184" s="59"/>
      <c r="BD184" s="59"/>
      <c r="BE184" s="59"/>
      <c r="BF184" s="59"/>
      <c r="BG184" s="59"/>
      <c r="BH184" s="59"/>
      <c r="BI184" s="59"/>
      <c r="BJ184" s="59"/>
      <c r="BK184" s="59"/>
      <c r="BL184" s="59"/>
      <c r="BM184" s="59"/>
      <c r="BN184" s="59"/>
      <c r="BO184" s="59"/>
      <c r="BP184" s="59"/>
      <c r="BQ184" s="59"/>
      <c r="BR184" s="59"/>
      <c r="BS184" s="59"/>
      <c r="BT184" s="59"/>
      <c r="BU184" s="59"/>
      <c r="BV184" s="59"/>
      <c r="BW184" s="59"/>
      <c r="BX184" s="59"/>
      <c r="BY184" s="59"/>
      <c r="BZ184" s="59"/>
      <c r="CA184" s="59"/>
      <c r="CB184" s="59"/>
      <c r="CC184" s="59"/>
      <c r="CD184" s="59"/>
      <c r="CE184" s="59"/>
      <c r="CF184" s="59"/>
      <c r="CG184" s="59"/>
      <c r="CH184" s="59"/>
      <c r="CI184" s="59"/>
      <c r="CJ184" s="59"/>
      <c r="CK184" s="59"/>
      <c r="CL184" s="59"/>
      <c r="CM184" s="59"/>
      <c r="CN184" s="59"/>
      <c r="CO184" s="59"/>
      <c r="CP184" s="59"/>
      <c r="CQ184" s="59"/>
      <c r="CR184" s="59"/>
      <c r="CS184" s="59"/>
      <c r="CT184" s="59"/>
      <c r="CU184" s="59"/>
      <c r="CV184" s="59"/>
      <c r="CW184" s="59"/>
      <c r="CX184" s="59"/>
      <c r="CY184" s="59"/>
      <c r="CZ184" s="59"/>
      <c r="DA184" s="59"/>
      <c r="DB184" s="59"/>
      <c r="DC184" s="59"/>
      <c r="DD184" s="59"/>
      <c r="DE184" s="59"/>
      <c r="DF184" s="59"/>
      <c r="DG184" s="59"/>
      <c r="DH184" s="59"/>
      <c r="DI184" s="59"/>
      <c r="DJ184" s="59"/>
      <c r="DK184" s="59"/>
      <c r="DL184" s="59"/>
      <c r="DM184" s="59"/>
      <c r="DN184" s="59"/>
      <c r="DO184" s="59"/>
      <c r="DP184" s="59"/>
      <c r="DQ184" s="59"/>
      <c r="DR184" s="59"/>
      <c r="DS184" s="59"/>
      <c r="DT184" s="59"/>
      <c r="DU184" s="59"/>
      <c r="DV184" s="59"/>
      <c r="DW184" s="59"/>
      <c r="DX184" s="59"/>
      <c r="DY184" s="59"/>
      <c r="DZ184" s="59"/>
      <c r="EA184" s="59"/>
      <c r="EB184" s="59"/>
      <c r="EC184" s="59"/>
      <c r="ED184" s="59"/>
      <c r="EE184" s="59"/>
      <c r="EF184" s="59"/>
      <c r="EG184" s="59"/>
      <c r="EH184" s="59"/>
      <c r="EI184" s="59"/>
      <c r="EJ184" s="59"/>
      <c r="EK184" s="59"/>
    </row>
    <row r="185" spans="1:4" s="62" customFormat="1" ht="12.75" customHeight="1" hidden="1" outlineLevel="1">
      <c r="A185" s="251" t="s">
        <v>133</v>
      </c>
      <c r="B185" s="251"/>
      <c r="C185" s="64">
        <v>6731416</v>
      </c>
      <c r="D185" s="64">
        <v>3882477</v>
      </c>
    </row>
    <row r="186" spans="1:4" s="62" customFormat="1" ht="12.75" customHeight="1" hidden="1" outlineLevel="1">
      <c r="A186" s="65"/>
      <c r="B186" s="66" t="s">
        <v>112</v>
      </c>
      <c r="C186" s="67">
        <v>3188362</v>
      </c>
      <c r="D186" s="67">
        <v>2315217</v>
      </c>
    </row>
    <row r="187" spans="1:4" s="62" customFormat="1" ht="12.75" customHeight="1" hidden="1" outlineLevel="1">
      <c r="A187" s="65"/>
      <c r="B187" s="66" t="s">
        <v>134</v>
      </c>
      <c r="C187" s="67">
        <v>3543054</v>
      </c>
      <c r="D187" s="67">
        <v>1567260</v>
      </c>
    </row>
    <row r="188" spans="1:4" s="62" customFormat="1" ht="12.75" customHeight="1" hidden="1" outlineLevel="1">
      <c r="A188" s="251" t="s">
        <v>135</v>
      </c>
      <c r="B188" s="251"/>
      <c r="C188" s="64">
        <v>36809738</v>
      </c>
      <c r="D188" s="64">
        <v>21427404</v>
      </c>
    </row>
    <row r="189" spans="1:4" s="62" customFormat="1" ht="12.75" customHeight="1" hidden="1" outlineLevel="1">
      <c r="A189" s="65"/>
      <c r="B189" s="68" t="s">
        <v>10</v>
      </c>
      <c r="C189" s="67">
        <v>3164775</v>
      </c>
      <c r="D189" s="67">
        <v>2677360</v>
      </c>
    </row>
    <row r="190" spans="1:4" s="62" customFormat="1" ht="12.75" customHeight="1" hidden="1" outlineLevel="1">
      <c r="A190" s="65"/>
      <c r="B190" s="68" t="s">
        <v>136</v>
      </c>
      <c r="C190" s="64">
        <v>33644963</v>
      </c>
      <c r="D190" s="64">
        <v>18750044</v>
      </c>
    </row>
    <row r="191" spans="1:4" s="62" customFormat="1" ht="12.75" customHeight="1" hidden="1" outlineLevel="1">
      <c r="A191" s="65"/>
      <c r="B191" s="66" t="s">
        <v>112</v>
      </c>
      <c r="C191" s="67">
        <v>15060201</v>
      </c>
      <c r="D191" s="67">
        <v>9130335</v>
      </c>
    </row>
    <row r="192" spans="1:4" s="62" customFormat="1" ht="12.75" customHeight="1" hidden="1" outlineLevel="1">
      <c r="A192" s="65"/>
      <c r="B192" s="66" t="s">
        <v>134</v>
      </c>
      <c r="C192" s="67">
        <v>18584762</v>
      </c>
      <c r="D192" s="67">
        <v>9619709</v>
      </c>
    </row>
    <row r="193" spans="1:4" s="62" customFormat="1" ht="12.75" customHeight="1" hidden="1" outlineLevel="1">
      <c r="A193" s="251" t="s">
        <v>137</v>
      </c>
      <c r="B193" s="251"/>
      <c r="C193" s="67">
        <v>3541584</v>
      </c>
      <c r="D193" s="67">
        <v>3452398</v>
      </c>
    </row>
    <row r="194" spans="1:4" s="72" customFormat="1" ht="12.75" customHeight="1" hidden="1" outlineLevel="1">
      <c r="A194" s="69"/>
      <c r="B194" s="70" t="s">
        <v>138</v>
      </c>
      <c r="C194" s="71">
        <v>1746706</v>
      </c>
      <c r="D194" s="71">
        <v>1657521</v>
      </c>
    </row>
    <row r="195" spans="1:4" s="62" customFormat="1" ht="12.75" customHeight="1" hidden="1" outlineLevel="1">
      <c r="A195" s="251" t="s">
        <v>139</v>
      </c>
      <c r="B195" s="251"/>
      <c r="C195" s="67">
        <v>2536071</v>
      </c>
      <c r="D195" s="67">
        <v>1174543</v>
      </c>
    </row>
    <row r="196" spans="1:4" s="62" customFormat="1" ht="12.75" customHeight="1" hidden="1" outlineLevel="1">
      <c r="A196" s="251" t="s">
        <v>130</v>
      </c>
      <c r="B196" s="251"/>
      <c r="C196" s="67">
        <v>205986</v>
      </c>
      <c r="D196" s="67">
        <v>163363</v>
      </c>
    </row>
    <row r="197" spans="1:4" s="62" customFormat="1" ht="12.75" customHeight="1" hidden="1" outlineLevel="1">
      <c r="A197" s="251" t="s">
        <v>140</v>
      </c>
      <c r="B197" s="251"/>
      <c r="C197" s="64">
        <v>254408</v>
      </c>
      <c r="D197" s="64">
        <v>240756</v>
      </c>
    </row>
    <row r="198" spans="1:4" s="62" customFormat="1" ht="12.75" customHeight="1" hidden="1" outlineLevel="1">
      <c r="A198" s="65"/>
      <c r="B198" s="68" t="s">
        <v>141</v>
      </c>
      <c r="C198" s="46" t="s">
        <v>108</v>
      </c>
      <c r="D198" s="46" t="s">
        <v>108</v>
      </c>
    </row>
    <row r="199" spans="1:4" s="62" customFormat="1" ht="12.75" customHeight="1" hidden="1" outlineLevel="1">
      <c r="A199" s="65"/>
      <c r="B199" s="68" t="s">
        <v>142</v>
      </c>
      <c r="C199" s="67">
        <v>160234</v>
      </c>
      <c r="D199" s="67">
        <v>157011</v>
      </c>
    </row>
    <row r="200" spans="1:4" s="62" customFormat="1" ht="12.75" customHeight="1" hidden="1" outlineLevel="1">
      <c r="A200" s="65"/>
      <c r="B200" s="68" t="s">
        <v>143</v>
      </c>
      <c r="C200" s="67">
        <v>94174</v>
      </c>
      <c r="D200" s="67">
        <v>83745</v>
      </c>
    </row>
    <row r="201" spans="1:4" s="62" customFormat="1" ht="12.75" customHeight="1" hidden="1" outlineLevel="1">
      <c r="A201" s="251" t="s">
        <v>144</v>
      </c>
      <c r="B201" s="251"/>
      <c r="C201" s="67">
        <v>1470201</v>
      </c>
      <c r="D201" s="67">
        <v>1465201</v>
      </c>
    </row>
    <row r="202" spans="1:4" s="62" customFormat="1" ht="12.75" customHeight="1" hidden="1" outlineLevel="1">
      <c r="A202" s="251" t="s">
        <v>145</v>
      </c>
      <c r="B202" s="251"/>
      <c r="C202" s="67">
        <v>791849</v>
      </c>
      <c r="D202" s="67">
        <v>729349</v>
      </c>
    </row>
    <row r="203" spans="1:4" s="62" customFormat="1" ht="12.75" customHeight="1" hidden="1" outlineLevel="1">
      <c r="A203" s="251" t="s">
        <v>146</v>
      </c>
      <c r="B203" s="251"/>
      <c r="C203" s="67">
        <v>50074</v>
      </c>
      <c r="D203" s="67">
        <v>50074</v>
      </c>
    </row>
    <row r="204" spans="1:4" s="62" customFormat="1" ht="12.75" customHeight="1" hidden="1" outlineLevel="1">
      <c r="A204" s="251" t="s">
        <v>147</v>
      </c>
      <c r="B204" s="251"/>
      <c r="C204" s="64">
        <v>2762998</v>
      </c>
      <c r="D204" s="64">
        <v>2762998</v>
      </c>
    </row>
    <row r="205" spans="1:4" s="62" customFormat="1" ht="12.75" customHeight="1" hidden="1" outlineLevel="1">
      <c r="A205" s="65"/>
      <c r="B205" s="68" t="s">
        <v>148</v>
      </c>
      <c r="C205" s="67">
        <v>1045424</v>
      </c>
      <c r="D205" s="67">
        <v>1045424</v>
      </c>
    </row>
    <row r="206" spans="1:4" s="62" customFormat="1" ht="12.75" customHeight="1" hidden="1" outlineLevel="1">
      <c r="A206" s="65"/>
      <c r="B206" s="66" t="s">
        <v>149</v>
      </c>
      <c r="C206" s="67">
        <v>139307</v>
      </c>
      <c r="D206" s="67">
        <v>139307</v>
      </c>
    </row>
    <row r="207" spans="1:4" s="62" customFormat="1" ht="12.75" customHeight="1" hidden="1" outlineLevel="1">
      <c r="A207" s="65"/>
      <c r="B207" s="68" t="s">
        <v>150</v>
      </c>
      <c r="C207" s="67">
        <v>10641</v>
      </c>
      <c r="D207" s="67">
        <v>10641</v>
      </c>
    </row>
    <row r="208" spans="1:4" s="62" customFormat="1" ht="12.75" customHeight="1" hidden="1" outlineLevel="1">
      <c r="A208" s="65"/>
      <c r="B208" s="73" t="s">
        <v>151</v>
      </c>
      <c r="C208" s="67">
        <v>1567626</v>
      </c>
      <c r="D208" s="67">
        <v>1567626</v>
      </c>
    </row>
    <row r="209" spans="1:4" s="62" customFormat="1" ht="12.75" customHeight="1" hidden="1" outlineLevel="1">
      <c r="A209" s="251" t="s">
        <v>152</v>
      </c>
      <c r="B209" s="251"/>
      <c r="C209" s="67">
        <v>53744</v>
      </c>
      <c r="D209" s="67">
        <v>53744</v>
      </c>
    </row>
    <row r="210" spans="1:4" s="62" customFormat="1" ht="12.75" customHeight="1" hidden="1" outlineLevel="1">
      <c r="A210" s="251" t="s">
        <v>153</v>
      </c>
      <c r="B210" s="251"/>
      <c r="C210" s="67">
        <v>464064</v>
      </c>
      <c r="D210" s="67">
        <v>464065</v>
      </c>
    </row>
    <row r="211" spans="1:4" s="75" customFormat="1" ht="12.75" customHeight="1" hidden="1" outlineLevel="1">
      <c r="A211" s="249" t="s">
        <v>154</v>
      </c>
      <c r="B211" s="249"/>
      <c r="C211" s="74">
        <v>55672133</v>
      </c>
      <c r="D211" s="74">
        <v>35866372</v>
      </c>
    </row>
    <row r="212" spans="1:4" ht="12.75" customHeight="1">
      <c r="A212" s="76"/>
      <c r="B212" s="76"/>
      <c r="C212" s="76"/>
      <c r="D212" s="76"/>
    </row>
    <row r="213" spans="1:141" ht="12.75" customHeight="1" collapsed="1">
      <c r="A213" s="250" t="s">
        <v>287</v>
      </c>
      <c r="B213" s="250"/>
      <c r="C213" s="205" t="s">
        <v>24</v>
      </c>
      <c r="D213" s="204" t="s">
        <v>105</v>
      </c>
      <c r="E213" s="59"/>
      <c r="F213" s="5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59"/>
      <c r="AJ213" s="59"/>
      <c r="AK213" s="59"/>
      <c r="AL213" s="59"/>
      <c r="AM213" s="59"/>
      <c r="AN213" s="59"/>
      <c r="AO213" s="59"/>
      <c r="AP213" s="59"/>
      <c r="AQ213" s="59"/>
      <c r="AR213" s="59"/>
      <c r="AS213" s="59"/>
      <c r="AT213" s="59"/>
      <c r="AU213" s="59"/>
      <c r="AV213" s="59"/>
      <c r="AW213" s="59"/>
      <c r="AX213" s="59"/>
      <c r="AY213" s="59"/>
      <c r="AZ213" s="59"/>
      <c r="BA213" s="59"/>
      <c r="BB213" s="59"/>
      <c r="BC213" s="59"/>
      <c r="BD213" s="59"/>
      <c r="BE213" s="59"/>
      <c r="BF213" s="59"/>
      <c r="BG213" s="59"/>
      <c r="BH213" s="59"/>
      <c r="BI213" s="59"/>
      <c r="BJ213" s="59"/>
      <c r="BK213" s="59"/>
      <c r="BL213" s="59"/>
      <c r="BM213" s="59"/>
      <c r="BN213" s="59"/>
      <c r="BO213" s="59"/>
      <c r="BP213" s="59"/>
      <c r="BQ213" s="59"/>
      <c r="BR213" s="59"/>
      <c r="BS213" s="59"/>
      <c r="BT213" s="59"/>
      <c r="BU213" s="59"/>
      <c r="BV213" s="59"/>
      <c r="BW213" s="59"/>
      <c r="BX213" s="59"/>
      <c r="BY213" s="59"/>
      <c r="BZ213" s="59"/>
      <c r="CA213" s="59"/>
      <c r="CB213" s="59"/>
      <c r="CC213" s="59"/>
      <c r="CD213" s="59"/>
      <c r="CE213" s="59"/>
      <c r="CF213" s="59"/>
      <c r="CG213" s="59"/>
      <c r="CH213" s="59"/>
      <c r="CI213" s="59"/>
      <c r="CJ213" s="59"/>
      <c r="CK213" s="59"/>
      <c r="CL213" s="59"/>
      <c r="CM213" s="59"/>
      <c r="CN213" s="59"/>
      <c r="CO213" s="59"/>
      <c r="CP213" s="59"/>
      <c r="CQ213" s="59"/>
      <c r="CR213" s="59"/>
      <c r="CS213" s="59"/>
      <c r="CT213" s="59"/>
      <c r="CU213" s="59"/>
      <c r="CV213" s="59"/>
      <c r="CW213" s="59"/>
      <c r="CX213" s="59"/>
      <c r="CY213" s="59"/>
      <c r="CZ213" s="59"/>
      <c r="DA213" s="59"/>
      <c r="DB213" s="59"/>
      <c r="DC213" s="59"/>
      <c r="DD213" s="59"/>
      <c r="DE213" s="59"/>
      <c r="DF213" s="59"/>
      <c r="DG213" s="59"/>
      <c r="DH213" s="59"/>
      <c r="DI213" s="59"/>
      <c r="DJ213" s="59"/>
      <c r="DK213" s="59"/>
      <c r="DL213" s="59"/>
      <c r="DM213" s="59"/>
      <c r="DN213" s="59"/>
      <c r="DO213" s="59"/>
      <c r="DP213" s="59"/>
      <c r="DQ213" s="59"/>
      <c r="DR213" s="59"/>
      <c r="DS213" s="59"/>
      <c r="DT213" s="59"/>
      <c r="DU213" s="59"/>
      <c r="DV213" s="59"/>
      <c r="DW213" s="59"/>
      <c r="DX213" s="59"/>
      <c r="DY213" s="59"/>
      <c r="DZ213" s="59"/>
      <c r="EA213" s="59"/>
      <c r="EB213" s="59"/>
      <c r="EC213" s="59"/>
      <c r="ED213" s="59"/>
      <c r="EE213" s="59"/>
      <c r="EF213" s="59"/>
      <c r="EG213" s="59"/>
      <c r="EH213" s="59"/>
      <c r="EI213" s="59"/>
      <c r="EJ213" s="59"/>
      <c r="EK213" s="59"/>
    </row>
    <row r="214" spans="1:5" ht="12" customHeight="1" hidden="1" outlineLevel="1">
      <c r="A214" s="251" t="s">
        <v>133</v>
      </c>
      <c r="B214" s="251"/>
      <c r="C214" s="67">
        <v>5715780</v>
      </c>
      <c r="D214" s="67">
        <v>3448108</v>
      </c>
      <c r="E214" s="127"/>
    </row>
    <row r="215" spans="1:5" ht="12.75" customHeight="1" hidden="1" outlineLevel="1">
      <c r="A215" s="65"/>
      <c r="B215" s="66" t="s">
        <v>112</v>
      </c>
      <c r="C215" s="67">
        <v>2798531</v>
      </c>
      <c r="D215" s="67">
        <v>1787735</v>
      </c>
      <c r="E215" s="126"/>
    </row>
    <row r="216" spans="1:5" ht="12.75" customHeight="1" hidden="1" outlineLevel="1">
      <c r="A216" s="65"/>
      <c r="B216" s="66" t="s">
        <v>134</v>
      </c>
      <c r="C216" s="67">
        <v>2917249</v>
      </c>
      <c r="D216" s="67">
        <v>1660373</v>
      </c>
      <c r="E216" s="126"/>
    </row>
    <row r="217" spans="1:5" ht="12.75" customHeight="1" hidden="1" outlineLevel="1">
      <c r="A217" s="251" t="s">
        <v>135</v>
      </c>
      <c r="B217" s="251"/>
      <c r="C217" s="67">
        <v>32007981</v>
      </c>
      <c r="D217" s="67">
        <v>19942948</v>
      </c>
      <c r="E217" s="127"/>
    </row>
    <row r="218" spans="1:5" ht="12.75" customHeight="1" hidden="1" outlineLevel="1">
      <c r="A218" s="65"/>
      <c r="B218" s="68" t="s">
        <v>10</v>
      </c>
      <c r="C218" s="67">
        <v>3119703</v>
      </c>
      <c r="D218" s="67">
        <v>2577381</v>
      </c>
      <c r="E218" s="126"/>
    </row>
    <row r="219" spans="1:5" ht="12.75" customHeight="1" hidden="1" outlineLevel="1">
      <c r="A219" s="65"/>
      <c r="B219" s="68" t="s">
        <v>136</v>
      </c>
      <c r="C219" s="67">
        <v>28888278</v>
      </c>
      <c r="D219" s="67">
        <v>17365567</v>
      </c>
      <c r="E219" s="127"/>
    </row>
    <row r="220" spans="1:5" ht="12.75" customHeight="1" hidden="1" outlineLevel="1">
      <c r="A220" s="65"/>
      <c r="B220" s="66" t="s">
        <v>112</v>
      </c>
      <c r="C220" s="67">
        <v>14438338</v>
      </c>
      <c r="D220" s="67">
        <v>8965660</v>
      </c>
      <c r="E220" s="126"/>
    </row>
    <row r="221" spans="1:5" ht="12.75" customHeight="1" hidden="1" outlineLevel="1">
      <c r="A221" s="65"/>
      <c r="B221" s="66" t="s">
        <v>134</v>
      </c>
      <c r="C221" s="67">
        <v>14449940</v>
      </c>
      <c r="D221" s="67">
        <v>8399907</v>
      </c>
      <c r="E221" s="126"/>
    </row>
    <row r="222" spans="1:5" ht="12.75" customHeight="1" hidden="1" outlineLevel="1">
      <c r="A222" s="251" t="s">
        <v>137</v>
      </c>
      <c r="B222" s="251"/>
      <c r="C222" s="67">
        <v>4209533</v>
      </c>
      <c r="D222" s="67">
        <v>4115892</v>
      </c>
      <c r="E222" s="126"/>
    </row>
    <row r="223" spans="1:5" ht="12.75" customHeight="1" hidden="1" outlineLevel="1">
      <c r="A223" s="69"/>
      <c r="B223" s="70" t="s">
        <v>138</v>
      </c>
      <c r="C223" s="71">
        <v>1596370</v>
      </c>
      <c r="D223" s="71">
        <v>1502729</v>
      </c>
      <c r="E223" s="128"/>
    </row>
    <row r="224" spans="1:5" ht="12.75" customHeight="1" hidden="1" outlineLevel="1">
      <c r="A224" s="251" t="s">
        <v>139</v>
      </c>
      <c r="B224" s="251"/>
      <c r="C224" s="67">
        <v>1593439</v>
      </c>
      <c r="D224" s="67">
        <v>754598</v>
      </c>
      <c r="E224" s="126"/>
    </row>
    <row r="225" spans="1:5" ht="12.75" customHeight="1" hidden="1" outlineLevel="1">
      <c r="A225" s="251" t="s">
        <v>130</v>
      </c>
      <c r="B225" s="251"/>
      <c r="C225" s="67">
        <v>203763</v>
      </c>
      <c r="D225" s="67">
        <v>163512</v>
      </c>
      <c r="E225" s="126"/>
    </row>
    <row r="226" spans="1:5" ht="12.75" customHeight="1" hidden="1" outlineLevel="1">
      <c r="A226" s="251" t="s">
        <v>140</v>
      </c>
      <c r="B226" s="251"/>
      <c r="C226" s="67">
        <v>204800</v>
      </c>
      <c r="D226" s="67">
        <v>201426</v>
      </c>
      <c r="E226" s="127"/>
    </row>
    <row r="227" spans="1:5" ht="12.75" customHeight="1" hidden="1" outlineLevel="1">
      <c r="A227" s="65"/>
      <c r="B227" s="68" t="s">
        <v>141</v>
      </c>
      <c r="C227" s="46" t="s">
        <v>108</v>
      </c>
      <c r="D227" s="46" t="s">
        <v>108</v>
      </c>
      <c r="E227" s="126"/>
    </row>
    <row r="228" spans="1:5" ht="12.75" customHeight="1" hidden="1" outlineLevel="1">
      <c r="A228" s="65"/>
      <c r="B228" s="68" t="s">
        <v>142</v>
      </c>
      <c r="C228" s="67">
        <v>188062</v>
      </c>
      <c r="D228" s="67">
        <v>185352</v>
      </c>
      <c r="E228" s="126"/>
    </row>
    <row r="229" spans="1:5" ht="12.75" customHeight="1" hidden="1" outlineLevel="1">
      <c r="A229" s="65"/>
      <c r="B229" s="68" t="s">
        <v>143</v>
      </c>
      <c r="C229" s="67">
        <v>16738</v>
      </c>
      <c r="D229" s="67">
        <v>16074</v>
      </c>
      <c r="E229" s="126"/>
    </row>
    <row r="230" spans="1:5" ht="12.75" customHeight="1" hidden="1" outlineLevel="1">
      <c r="A230" s="251" t="s">
        <v>144</v>
      </c>
      <c r="B230" s="251"/>
      <c r="C230" s="67">
        <v>1753701</v>
      </c>
      <c r="D230" s="67">
        <v>1748701</v>
      </c>
      <c r="E230" s="126"/>
    </row>
    <row r="231" spans="1:5" ht="12.75" customHeight="1" hidden="1" outlineLevel="1">
      <c r="A231" s="251" t="s">
        <v>145</v>
      </c>
      <c r="B231" s="251"/>
      <c r="C231" s="67">
        <v>821849</v>
      </c>
      <c r="D231" s="67">
        <v>801849</v>
      </c>
      <c r="E231" s="126"/>
    </row>
    <row r="232" spans="1:5" ht="12.75" customHeight="1" hidden="1" outlineLevel="1">
      <c r="A232" s="251" t="s">
        <v>146</v>
      </c>
      <c r="B232" s="251"/>
      <c r="C232" s="67">
        <v>50074</v>
      </c>
      <c r="D232" s="67">
        <v>50074</v>
      </c>
      <c r="E232" s="126"/>
    </row>
    <row r="233" spans="1:5" ht="12.75" customHeight="1" hidden="1" outlineLevel="1">
      <c r="A233" s="251" t="s">
        <v>147</v>
      </c>
      <c r="B233" s="251"/>
      <c r="C233" s="67">
        <v>2383279</v>
      </c>
      <c r="D233" s="67">
        <v>2382549</v>
      </c>
      <c r="E233" s="127"/>
    </row>
    <row r="234" spans="1:5" ht="12.75" customHeight="1" hidden="1" outlineLevel="1">
      <c r="A234" s="65"/>
      <c r="B234" s="68" t="s">
        <v>148</v>
      </c>
      <c r="C234" s="67">
        <v>790699</v>
      </c>
      <c r="D234" s="67">
        <v>789969</v>
      </c>
      <c r="E234" s="126"/>
    </row>
    <row r="235" spans="1:5" ht="12.75" customHeight="1" hidden="1" outlineLevel="1">
      <c r="A235" s="65"/>
      <c r="B235" s="66" t="s">
        <v>149</v>
      </c>
      <c r="C235" s="67">
        <v>216014</v>
      </c>
      <c r="D235" s="67">
        <v>216014</v>
      </c>
      <c r="E235" s="126"/>
    </row>
    <row r="236" spans="1:5" ht="12.75" customHeight="1" hidden="1" outlineLevel="1">
      <c r="A236" s="65"/>
      <c r="B236" s="68" t="s">
        <v>150</v>
      </c>
      <c r="C236" s="46" t="s">
        <v>108</v>
      </c>
      <c r="D236" s="46" t="s">
        <v>108</v>
      </c>
      <c r="E236" s="126"/>
    </row>
    <row r="237" spans="1:5" ht="12.75" customHeight="1" hidden="1" outlineLevel="1">
      <c r="A237" s="65"/>
      <c r="B237" s="73" t="s">
        <v>151</v>
      </c>
      <c r="C237" s="67">
        <v>1376566</v>
      </c>
      <c r="D237" s="67">
        <v>1376566</v>
      </c>
      <c r="E237" s="126"/>
    </row>
    <row r="238" spans="1:5" ht="12.75" customHeight="1" hidden="1" outlineLevel="1">
      <c r="A238" s="251" t="s">
        <v>152</v>
      </c>
      <c r="B238" s="251"/>
      <c r="C238" s="67">
        <v>28389</v>
      </c>
      <c r="D238" s="67">
        <v>28246</v>
      </c>
      <c r="E238" s="126"/>
    </row>
    <row r="239" spans="1:5" ht="12.75" customHeight="1" hidden="1" outlineLevel="1">
      <c r="A239" s="251" t="s">
        <v>153</v>
      </c>
      <c r="B239" s="251"/>
      <c r="C239" s="67">
        <v>721718</v>
      </c>
      <c r="D239" s="67">
        <v>708540</v>
      </c>
      <c r="E239" s="126"/>
    </row>
    <row r="240" spans="1:5" ht="12.75" customHeight="1" hidden="1" outlineLevel="1">
      <c r="A240" s="249" t="s">
        <v>154</v>
      </c>
      <c r="B240" s="249"/>
      <c r="C240" s="74">
        <v>49694306</v>
      </c>
      <c r="D240" s="74">
        <v>34346443</v>
      </c>
      <c r="E240" s="129"/>
    </row>
    <row r="242" spans="1:141" ht="12.75" customHeight="1" collapsed="1">
      <c r="A242" s="250" t="s">
        <v>289</v>
      </c>
      <c r="B242" s="250"/>
      <c r="C242" s="205" t="s">
        <v>24</v>
      </c>
      <c r="D242" s="204" t="s">
        <v>105</v>
      </c>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c r="AH242" s="59"/>
      <c r="AI242" s="59"/>
      <c r="AJ242" s="59"/>
      <c r="AK242" s="59"/>
      <c r="AL242" s="59"/>
      <c r="AM242" s="59"/>
      <c r="AN242" s="59"/>
      <c r="AO242" s="59"/>
      <c r="AP242" s="59"/>
      <c r="AQ242" s="59"/>
      <c r="AR242" s="59"/>
      <c r="AS242" s="59"/>
      <c r="AT242" s="59"/>
      <c r="AU242" s="59"/>
      <c r="AV242" s="59"/>
      <c r="AW242" s="59"/>
      <c r="AX242" s="59"/>
      <c r="AY242" s="59"/>
      <c r="AZ242" s="59"/>
      <c r="BA242" s="59"/>
      <c r="BB242" s="59"/>
      <c r="BC242" s="59"/>
      <c r="BD242" s="59"/>
      <c r="BE242" s="59"/>
      <c r="BF242" s="59"/>
      <c r="BG242" s="59"/>
      <c r="BH242" s="59"/>
      <c r="BI242" s="59"/>
      <c r="BJ242" s="59"/>
      <c r="BK242" s="59"/>
      <c r="BL242" s="59"/>
      <c r="BM242" s="59"/>
      <c r="BN242" s="59"/>
      <c r="BO242" s="59"/>
      <c r="BP242" s="59"/>
      <c r="BQ242" s="59"/>
      <c r="BR242" s="59"/>
      <c r="BS242" s="59"/>
      <c r="BT242" s="59"/>
      <c r="BU242" s="59"/>
      <c r="BV242" s="59"/>
      <c r="BW242" s="59"/>
      <c r="BX242" s="59"/>
      <c r="BY242" s="59"/>
      <c r="BZ242" s="59"/>
      <c r="CA242" s="59"/>
      <c r="CB242" s="59"/>
      <c r="CC242" s="59"/>
      <c r="CD242" s="59"/>
      <c r="CE242" s="59"/>
      <c r="CF242" s="59"/>
      <c r="CG242" s="59"/>
      <c r="CH242" s="59"/>
      <c r="CI242" s="59"/>
      <c r="CJ242" s="59"/>
      <c r="CK242" s="59"/>
      <c r="CL242" s="59"/>
      <c r="CM242" s="59"/>
      <c r="CN242" s="59"/>
      <c r="CO242" s="59"/>
      <c r="CP242" s="59"/>
      <c r="CQ242" s="59"/>
      <c r="CR242" s="59"/>
      <c r="CS242" s="59"/>
      <c r="CT242" s="59"/>
      <c r="CU242" s="59"/>
      <c r="CV242" s="59"/>
      <c r="CW242" s="59"/>
      <c r="CX242" s="59"/>
      <c r="CY242" s="59"/>
      <c r="CZ242" s="59"/>
      <c r="DA242" s="59"/>
      <c r="DB242" s="59"/>
      <c r="DC242" s="59"/>
      <c r="DD242" s="59"/>
      <c r="DE242" s="59"/>
      <c r="DF242" s="59"/>
      <c r="DG242" s="59"/>
      <c r="DH242" s="59"/>
      <c r="DI242" s="59"/>
      <c r="DJ242" s="59"/>
      <c r="DK242" s="59"/>
      <c r="DL242" s="59"/>
      <c r="DM242" s="59"/>
      <c r="DN242" s="59"/>
      <c r="DO242" s="59"/>
      <c r="DP242" s="59"/>
      <c r="DQ242" s="59"/>
      <c r="DR242" s="59"/>
      <c r="DS242" s="59"/>
      <c r="DT242" s="59"/>
      <c r="DU242" s="59"/>
      <c r="DV242" s="59"/>
      <c r="DW242" s="59"/>
      <c r="DX242" s="59"/>
      <c r="DY242" s="59"/>
      <c r="DZ242" s="59"/>
      <c r="EA242" s="59"/>
      <c r="EB242" s="59"/>
      <c r="EC242" s="59"/>
      <c r="ED242" s="59"/>
      <c r="EE242" s="59"/>
      <c r="EF242" s="59"/>
      <c r="EG242" s="59"/>
      <c r="EH242" s="59"/>
      <c r="EI242" s="59"/>
      <c r="EJ242" s="59"/>
      <c r="EK242" s="59"/>
    </row>
    <row r="243" spans="1:6" ht="12.75" hidden="1" outlineLevel="1">
      <c r="A243" s="251" t="s">
        <v>133</v>
      </c>
      <c r="B243" s="251"/>
      <c r="C243" s="67">
        <v>5256014</v>
      </c>
      <c r="D243" s="67">
        <v>2940445</v>
      </c>
      <c r="F243" s="135"/>
    </row>
    <row r="244" spans="1:6" ht="12.75" hidden="1" outlineLevel="1">
      <c r="A244" s="65"/>
      <c r="B244" s="66" t="s">
        <v>112</v>
      </c>
      <c r="C244" s="67">
        <v>2767643</v>
      </c>
      <c r="D244" s="67">
        <v>1581791</v>
      </c>
      <c r="F244" s="134"/>
    </row>
    <row r="245" spans="1:6" ht="12.75" hidden="1" outlineLevel="1">
      <c r="A245" s="65"/>
      <c r="B245" s="66" t="s">
        <v>134</v>
      </c>
      <c r="C245" s="67">
        <v>2488371</v>
      </c>
      <c r="D245" s="67">
        <v>1358654</v>
      </c>
      <c r="F245" s="134"/>
    </row>
    <row r="246" spans="1:6" ht="12.75" hidden="1" outlineLevel="1">
      <c r="A246" s="251" t="s">
        <v>135</v>
      </c>
      <c r="B246" s="251"/>
      <c r="C246" s="67">
        <v>28582570</v>
      </c>
      <c r="D246" s="67">
        <v>18581088</v>
      </c>
      <c r="F246" s="135"/>
    </row>
    <row r="247" spans="1:6" ht="12.75" hidden="1" outlineLevel="1">
      <c r="A247" s="65"/>
      <c r="B247" s="68" t="s">
        <v>10</v>
      </c>
      <c r="C247" s="67">
        <v>3830235</v>
      </c>
      <c r="D247" s="67">
        <v>3561930</v>
      </c>
      <c r="F247" s="134"/>
    </row>
    <row r="248" spans="1:6" ht="12.75" hidden="1" outlineLevel="1">
      <c r="A248" s="65"/>
      <c r="B248" s="68" t="s">
        <v>136</v>
      </c>
      <c r="C248" s="67">
        <v>24752335</v>
      </c>
      <c r="D248" s="67">
        <v>15019158</v>
      </c>
      <c r="F248" s="135"/>
    </row>
    <row r="249" spans="1:6" ht="12.75" hidden="1" outlineLevel="1">
      <c r="A249" s="65"/>
      <c r="B249" s="66" t="s">
        <v>112</v>
      </c>
      <c r="C249" s="67">
        <v>12223507</v>
      </c>
      <c r="D249" s="67">
        <v>7797994</v>
      </c>
      <c r="F249" s="134"/>
    </row>
    <row r="250" spans="1:6" ht="12.75" hidden="1" outlineLevel="1">
      <c r="A250" s="65"/>
      <c r="B250" s="66" t="s">
        <v>134</v>
      </c>
      <c r="C250" s="67">
        <v>12528828</v>
      </c>
      <c r="D250" s="67">
        <v>7221164</v>
      </c>
      <c r="F250" s="134"/>
    </row>
    <row r="251" spans="1:6" ht="12.75" hidden="1" outlineLevel="1">
      <c r="A251" s="251" t="s">
        <v>137</v>
      </c>
      <c r="B251" s="251"/>
      <c r="C251" s="67">
        <v>2848251</v>
      </c>
      <c r="D251" s="67">
        <v>2762005</v>
      </c>
      <c r="F251" s="134"/>
    </row>
    <row r="252" spans="1:6" ht="12.75" hidden="1" outlineLevel="1">
      <c r="A252" s="69"/>
      <c r="B252" s="70" t="s">
        <v>138</v>
      </c>
      <c r="C252" s="71">
        <v>1224133</v>
      </c>
      <c r="D252" s="71">
        <v>1136887</v>
      </c>
      <c r="F252" s="138"/>
    </row>
    <row r="253" spans="1:6" ht="12.75" hidden="1" outlineLevel="1">
      <c r="A253" s="251" t="s">
        <v>139</v>
      </c>
      <c r="B253" s="251"/>
      <c r="C253" s="67">
        <v>767365</v>
      </c>
      <c r="D253" s="67">
        <v>341202</v>
      </c>
      <c r="F253" s="134"/>
    </row>
    <row r="254" spans="1:6" ht="12.75" hidden="1" outlineLevel="1">
      <c r="A254" s="251" t="s">
        <v>130</v>
      </c>
      <c r="B254" s="251"/>
      <c r="C254" s="67">
        <v>152278</v>
      </c>
      <c r="D254" s="67">
        <v>126698</v>
      </c>
      <c r="F254" s="134"/>
    </row>
    <row r="255" spans="1:6" ht="12.75" hidden="1" outlineLevel="1">
      <c r="A255" s="251" t="s">
        <v>140</v>
      </c>
      <c r="B255" s="251"/>
      <c r="C255" s="67">
        <v>223374</v>
      </c>
      <c r="D255" s="67">
        <v>220974</v>
      </c>
      <c r="F255" s="135"/>
    </row>
    <row r="256" spans="1:6" ht="12.75" hidden="1" outlineLevel="1">
      <c r="A256" s="65"/>
      <c r="B256" s="68" t="s">
        <v>141</v>
      </c>
      <c r="C256" s="46" t="s">
        <v>108</v>
      </c>
      <c r="D256" s="46" t="s">
        <v>108</v>
      </c>
      <c r="F256" s="134"/>
    </row>
    <row r="257" spans="1:6" ht="12.75" hidden="1" outlineLevel="1">
      <c r="A257" s="65"/>
      <c r="B257" s="68" t="s">
        <v>142</v>
      </c>
      <c r="C257" s="67">
        <v>167558</v>
      </c>
      <c r="D257" s="67">
        <v>165526</v>
      </c>
      <c r="F257" s="134"/>
    </row>
    <row r="258" spans="1:6" ht="12.75" hidden="1" outlineLevel="1">
      <c r="A258" s="65"/>
      <c r="B258" s="68" t="s">
        <v>143</v>
      </c>
      <c r="C258" s="67">
        <v>55816</v>
      </c>
      <c r="D258" s="67">
        <v>55448</v>
      </c>
      <c r="F258" s="134"/>
    </row>
    <row r="259" spans="1:6" ht="12.75" hidden="1" outlineLevel="1">
      <c r="A259" s="251" t="s">
        <v>144</v>
      </c>
      <c r="B259" s="251"/>
      <c r="C259" s="67">
        <v>1753001</v>
      </c>
      <c r="D259" s="67">
        <v>1748001</v>
      </c>
      <c r="F259" s="134"/>
    </row>
    <row r="260" spans="1:6" ht="12.75" hidden="1" outlineLevel="1">
      <c r="A260" s="251" t="s">
        <v>145</v>
      </c>
      <c r="B260" s="251"/>
      <c r="C260" s="67">
        <v>831849</v>
      </c>
      <c r="D260" s="67">
        <v>811849</v>
      </c>
      <c r="F260" s="134"/>
    </row>
    <row r="261" spans="1:6" ht="12.75" hidden="1" outlineLevel="1">
      <c r="A261" s="251" t="s">
        <v>146</v>
      </c>
      <c r="B261" s="251"/>
      <c r="C261" s="67">
        <v>50074</v>
      </c>
      <c r="D261" s="67">
        <v>50074</v>
      </c>
      <c r="F261" s="134"/>
    </row>
    <row r="262" spans="1:6" ht="12.75" hidden="1" outlineLevel="1">
      <c r="A262" s="251" t="s">
        <v>147</v>
      </c>
      <c r="B262" s="251"/>
      <c r="C262" s="67">
        <v>2247387</v>
      </c>
      <c r="D262" s="67">
        <v>2246987</v>
      </c>
      <c r="F262" s="135"/>
    </row>
    <row r="263" spans="1:6" ht="12.75" hidden="1" outlineLevel="1">
      <c r="A263" s="65"/>
      <c r="B263" s="68" t="s">
        <v>148</v>
      </c>
      <c r="C263" s="67">
        <v>627566</v>
      </c>
      <c r="D263" s="67">
        <v>627166</v>
      </c>
      <c r="F263" s="134"/>
    </row>
    <row r="264" spans="1:6" ht="12.75" hidden="1" outlineLevel="1">
      <c r="A264" s="65"/>
      <c r="B264" s="66" t="s">
        <v>149</v>
      </c>
      <c r="C264" s="67">
        <v>402813</v>
      </c>
      <c r="D264" s="67">
        <v>402813</v>
      </c>
      <c r="F264" s="134"/>
    </row>
    <row r="265" spans="1:6" ht="12.75" hidden="1" outlineLevel="1">
      <c r="A265" s="65"/>
      <c r="B265" s="68" t="s">
        <v>150</v>
      </c>
      <c r="C265" s="46" t="s">
        <v>108</v>
      </c>
      <c r="D265" s="46" t="s">
        <v>108</v>
      </c>
      <c r="F265" s="134"/>
    </row>
    <row r="266" spans="1:6" ht="12.75" hidden="1" outlineLevel="1">
      <c r="A266" s="65"/>
      <c r="B266" s="73" t="s">
        <v>151</v>
      </c>
      <c r="C266" s="67">
        <v>1217008</v>
      </c>
      <c r="D266" s="67">
        <v>1217008</v>
      </c>
      <c r="F266" s="134"/>
    </row>
    <row r="267" spans="1:6" ht="12.75" hidden="1" outlineLevel="1">
      <c r="A267" s="251" t="s">
        <v>152</v>
      </c>
      <c r="B267" s="251"/>
      <c r="C267" s="67">
        <v>37896</v>
      </c>
      <c r="D267" s="67">
        <v>37587</v>
      </c>
      <c r="F267" s="134"/>
    </row>
    <row r="268" spans="1:6" ht="12.75" hidden="1" outlineLevel="1">
      <c r="A268" s="251" t="s">
        <v>153</v>
      </c>
      <c r="B268" s="251"/>
      <c r="C268" s="67">
        <v>626921</v>
      </c>
      <c r="D268" s="67">
        <v>620757</v>
      </c>
      <c r="F268" s="134"/>
    </row>
    <row r="269" spans="1:6" ht="12.75" hidden="1" outlineLevel="1">
      <c r="A269" s="249" t="s">
        <v>154</v>
      </c>
      <c r="B269" s="249"/>
      <c r="C269" s="74">
        <v>43376980</v>
      </c>
      <c r="D269" s="74">
        <v>30487667</v>
      </c>
      <c r="F269" s="140"/>
    </row>
    <row r="271" spans="1:141" ht="12.75" customHeight="1" collapsed="1">
      <c r="A271" s="250" t="s">
        <v>291</v>
      </c>
      <c r="B271" s="250"/>
      <c r="C271" s="205" t="s">
        <v>24</v>
      </c>
      <c r="D271" s="204" t="s">
        <v>105</v>
      </c>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59"/>
      <c r="AC271" s="59"/>
      <c r="AD271" s="59"/>
      <c r="AE271" s="59"/>
      <c r="AF271" s="59"/>
      <c r="AG271" s="59"/>
      <c r="AH271" s="59"/>
      <c r="AI271" s="59"/>
      <c r="AJ271" s="59"/>
      <c r="AK271" s="59"/>
      <c r="AL271" s="59"/>
      <c r="AM271" s="59"/>
      <c r="AN271" s="59"/>
      <c r="AO271" s="59"/>
      <c r="AP271" s="59"/>
      <c r="AQ271" s="59"/>
      <c r="AR271" s="59"/>
      <c r="AS271" s="59"/>
      <c r="AT271" s="59"/>
      <c r="AU271" s="59"/>
      <c r="AV271" s="59"/>
      <c r="AW271" s="59"/>
      <c r="AX271" s="59"/>
      <c r="AY271" s="59"/>
      <c r="AZ271" s="59"/>
      <c r="BA271" s="59"/>
      <c r="BB271" s="59"/>
      <c r="BC271" s="59"/>
      <c r="BD271" s="59"/>
      <c r="BE271" s="59"/>
      <c r="BF271" s="59"/>
      <c r="BG271" s="59"/>
      <c r="BH271" s="59"/>
      <c r="BI271" s="59"/>
      <c r="BJ271" s="59"/>
      <c r="BK271" s="59"/>
      <c r="BL271" s="59"/>
      <c r="BM271" s="59"/>
      <c r="BN271" s="59"/>
      <c r="BO271" s="59"/>
      <c r="BP271" s="59"/>
      <c r="BQ271" s="59"/>
      <c r="BR271" s="59"/>
      <c r="BS271" s="59"/>
      <c r="BT271" s="59"/>
      <c r="BU271" s="59"/>
      <c r="BV271" s="59"/>
      <c r="BW271" s="59"/>
      <c r="BX271" s="59"/>
      <c r="BY271" s="59"/>
      <c r="BZ271" s="59"/>
      <c r="CA271" s="59"/>
      <c r="CB271" s="59"/>
      <c r="CC271" s="59"/>
      <c r="CD271" s="59"/>
      <c r="CE271" s="59"/>
      <c r="CF271" s="59"/>
      <c r="CG271" s="59"/>
      <c r="CH271" s="59"/>
      <c r="CI271" s="59"/>
      <c r="CJ271" s="59"/>
      <c r="CK271" s="59"/>
      <c r="CL271" s="59"/>
      <c r="CM271" s="59"/>
      <c r="CN271" s="59"/>
      <c r="CO271" s="59"/>
      <c r="CP271" s="59"/>
      <c r="CQ271" s="59"/>
      <c r="CR271" s="59"/>
      <c r="CS271" s="59"/>
      <c r="CT271" s="59"/>
      <c r="CU271" s="59"/>
      <c r="CV271" s="59"/>
      <c r="CW271" s="59"/>
      <c r="CX271" s="59"/>
      <c r="CY271" s="59"/>
      <c r="CZ271" s="59"/>
      <c r="DA271" s="59"/>
      <c r="DB271" s="59"/>
      <c r="DC271" s="59"/>
      <c r="DD271" s="59"/>
      <c r="DE271" s="59"/>
      <c r="DF271" s="59"/>
      <c r="DG271" s="59"/>
      <c r="DH271" s="59"/>
      <c r="DI271" s="59"/>
      <c r="DJ271" s="59"/>
      <c r="DK271" s="59"/>
      <c r="DL271" s="59"/>
      <c r="DM271" s="59"/>
      <c r="DN271" s="59"/>
      <c r="DO271" s="59"/>
      <c r="DP271" s="59"/>
      <c r="DQ271" s="59"/>
      <c r="DR271" s="59"/>
      <c r="DS271" s="59"/>
      <c r="DT271" s="59"/>
      <c r="DU271" s="59"/>
      <c r="DV271" s="59"/>
      <c r="DW271" s="59"/>
      <c r="DX271" s="59"/>
      <c r="DY271" s="59"/>
      <c r="DZ271" s="59"/>
      <c r="EA271" s="59"/>
      <c r="EB271" s="59"/>
      <c r="EC271" s="59"/>
      <c r="ED271" s="59"/>
      <c r="EE271" s="59"/>
      <c r="EF271" s="59"/>
      <c r="EG271" s="59"/>
      <c r="EH271" s="59"/>
      <c r="EI271" s="59"/>
      <c r="EJ271" s="59"/>
      <c r="EK271" s="59"/>
    </row>
    <row r="272" spans="1:4" ht="12.75" hidden="1" outlineLevel="1">
      <c r="A272" s="251" t="s">
        <v>133</v>
      </c>
      <c r="B272" s="251"/>
      <c r="C272" s="67">
        <v>2983659</v>
      </c>
      <c r="D272" s="67">
        <v>1569959</v>
      </c>
    </row>
    <row r="273" spans="1:4" ht="12.75" hidden="1" outlineLevel="1">
      <c r="A273" s="65"/>
      <c r="B273" s="66" t="s">
        <v>112</v>
      </c>
      <c r="C273" s="67">
        <v>1446647</v>
      </c>
      <c r="D273" s="67">
        <v>889776</v>
      </c>
    </row>
    <row r="274" spans="1:4" ht="12.75" hidden="1" outlineLevel="1">
      <c r="A274" s="65"/>
      <c r="B274" s="66" t="s">
        <v>134</v>
      </c>
      <c r="C274" s="67">
        <v>1537012</v>
      </c>
      <c r="D274" s="67">
        <v>680183</v>
      </c>
    </row>
    <row r="275" spans="1:4" ht="12.75" hidden="1" outlineLevel="1">
      <c r="A275" s="251" t="s">
        <v>135</v>
      </c>
      <c r="B275" s="251"/>
      <c r="C275" s="67">
        <v>26656135</v>
      </c>
      <c r="D275" s="67">
        <v>17455292</v>
      </c>
    </row>
    <row r="276" spans="1:4" ht="12.75" hidden="1" outlineLevel="1">
      <c r="A276" s="65"/>
      <c r="B276" s="68" t="s">
        <v>10</v>
      </c>
      <c r="C276" s="67">
        <v>4306496</v>
      </c>
      <c r="D276" s="67">
        <v>3637002</v>
      </c>
    </row>
    <row r="277" spans="1:4" ht="12.75" hidden="1" outlineLevel="1">
      <c r="A277" s="65"/>
      <c r="B277" s="68" t="s">
        <v>136</v>
      </c>
      <c r="C277" s="67">
        <v>22349639</v>
      </c>
      <c r="D277" s="67">
        <v>13818290</v>
      </c>
    </row>
    <row r="278" spans="1:4" ht="12.75" hidden="1" outlineLevel="1">
      <c r="A278" s="65"/>
      <c r="B278" s="66" t="s">
        <v>112</v>
      </c>
      <c r="C278" s="67">
        <v>11149743</v>
      </c>
      <c r="D278" s="67">
        <v>7246777</v>
      </c>
    </row>
    <row r="279" spans="1:4" ht="12.75" hidden="1" outlineLevel="1">
      <c r="A279" s="65"/>
      <c r="B279" s="66" t="s">
        <v>134</v>
      </c>
      <c r="C279" s="67">
        <v>11199896</v>
      </c>
      <c r="D279" s="67">
        <v>6571513</v>
      </c>
    </row>
    <row r="280" spans="1:4" ht="12.75" hidden="1" outlineLevel="1">
      <c r="A280" s="251" t="s">
        <v>137</v>
      </c>
      <c r="B280" s="251"/>
      <c r="C280" s="67">
        <v>1837680</v>
      </c>
      <c r="D280" s="67">
        <v>1747941</v>
      </c>
    </row>
    <row r="281" spans="1:4" ht="12.75" hidden="1" outlineLevel="1">
      <c r="A281" s="69"/>
      <c r="B281" s="70" t="s">
        <v>138</v>
      </c>
      <c r="C281" s="71">
        <v>878467</v>
      </c>
      <c r="D281" s="71">
        <v>788728</v>
      </c>
    </row>
    <row r="282" spans="1:4" ht="12.75" hidden="1" outlineLevel="1">
      <c r="A282" s="251" t="s">
        <v>139</v>
      </c>
      <c r="B282" s="251"/>
      <c r="C282" s="67">
        <v>1203220</v>
      </c>
      <c r="D282" s="67">
        <v>425344</v>
      </c>
    </row>
    <row r="283" spans="1:4" ht="12.75" hidden="1" outlineLevel="1">
      <c r="A283" s="251" t="s">
        <v>130</v>
      </c>
      <c r="B283" s="251"/>
      <c r="C283" s="67">
        <v>117583</v>
      </c>
      <c r="D283" s="67">
        <v>92189</v>
      </c>
    </row>
    <row r="284" spans="1:4" ht="12.75" hidden="1" outlineLevel="1">
      <c r="A284" s="251" t="s">
        <v>140</v>
      </c>
      <c r="B284" s="251"/>
      <c r="C284" s="67">
        <v>208189</v>
      </c>
      <c r="D284" s="67">
        <v>207058</v>
      </c>
    </row>
    <row r="285" spans="1:4" ht="12.75" hidden="1" outlineLevel="1">
      <c r="A285" s="65"/>
      <c r="B285" s="68" t="s">
        <v>141</v>
      </c>
      <c r="C285" s="46" t="s">
        <v>108</v>
      </c>
      <c r="D285" s="46" t="s">
        <v>108</v>
      </c>
    </row>
    <row r="286" spans="1:4" ht="12.75" hidden="1" outlineLevel="1">
      <c r="A286" s="65"/>
      <c r="B286" s="68" t="s">
        <v>142</v>
      </c>
      <c r="C286" s="67">
        <v>153552</v>
      </c>
      <c r="D286" s="67">
        <v>152723</v>
      </c>
    </row>
    <row r="287" spans="1:4" ht="12.75" hidden="1" outlineLevel="1">
      <c r="A287" s="65"/>
      <c r="B287" s="68" t="s">
        <v>143</v>
      </c>
      <c r="C287" s="67">
        <v>54637</v>
      </c>
      <c r="D287" s="67">
        <v>54335</v>
      </c>
    </row>
    <row r="288" spans="1:4" ht="12.75" hidden="1" outlineLevel="1">
      <c r="A288" s="251" t="s">
        <v>144</v>
      </c>
      <c r="B288" s="251"/>
      <c r="C288" s="67">
        <v>1751601</v>
      </c>
      <c r="D288" s="67">
        <v>1747601</v>
      </c>
    </row>
    <row r="289" spans="1:4" ht="12.75" hidden="1" outlineLevel="1">
      <c r="A289" s="251" t="s">
        <v>145</v>
      </c>
      <c r="B289" s="251"/>
      <c r="C289" s="67">
        <v>824349</v>
      </c>
      <c r="D289" s="67">
        <v>804349</v>
      </c>
    </row>
    <row r="290" spans="1:4" ht="12.75" hidden="1" outlineLevel="1">
      <c r="A290" s="251" t="s">
        <v>146</v>
      </c>
      <c r="B290" s="251"/>
      <c r="C290" s="67">
        <v>50074</v>
      </c>
      <c r="D290" s="67">
        <v>50074</v>
      </c>
    </row>
    <row r="291" spans="1:4" ht="12.75" hidden="1" outlineLevel="1">
      <c r="A291" s="251" t="s">
        <v>147</v>
      </c>
      <c r="B291" s="251"/>
      <c r="C291" s="67">
        <v>1787843</v>
      </c>
      <c r="D291" s="67">
        <v>1787618</v>
      </c>
    </row>
    <row r="292" spans="1:4" ht="12.75" hidden="1" outlineLevel="1">
      <c r="A292" s="65"/>
      <c r="B292" s="68" t="s">
        <v>148</v>
      </c>
      <c r="C292" s="67">
        <v>733112</v>
      </c>
      <c r="D292" s="67">
        <v>732887</v>
      </c>
    </row>
    <row r="293" spans="1:4" ht="12.75" hidden="1" outlineLevel="1">
      <c r="A293" s="65"/>
      <c r="B293" s="66" t="s">
        <v>149</v>
      </c>
      <c r="C293" s="67">
        <v>14248</v>
      </c>
      <c r="D293" s="67">
        <v>14248</v>
      </c>
    </row>
    <row r="294" spans="1:4" ht="12.75" hidden="1" outlineLevel="1">
      <c r="A294" s="65"/>
      <c r="B294" s="68" t="s">
        <v>150</v>
      </c>
      <c r="C294" s="46" t="s">
        <v>108</v>
      </c>
      <c r="D294" s="46" t="s">
        <v>108</v>
      </c>
    </row>
    <row r="295" spans="1:4" ht="12.75" hidden="1" outlineLevel="1">
      <c r="A295" s="65"/>
      <c r="B295" s="73" t="s">
        <v>151</v>
      </c>
      <c r="C295" s="67">
        <v>1040483</v>
      </c>
      <c r="D295" s="67">
        <v>1040483</v>
      </c>
    </row>
    <row r="296" spans="1:4" ht="12.75" hidden="1" outlineLevel="1">
      <c r="A296" s="251" t="s">
        <v>152</v>
      </c>
      <c r="B296" s="251"/>
      <c r="C296" s="67">
        <v>12360</v>
      </c>
      <c r="D296" s="67">
        <v>12180</v>
      </c>
    </row>
    <row r="297" spans="1:4" ht="12.75" hidden="1" outlineLevel="1">
      <c r="A297" s="251" t="s">
        <v>153</v>
      </c>
      <c r="B297" s="251"/>
      <c r="C297" s="67">
        <v>742872</v>
      </c>
      <c r="D297" s="67">
        <v>739581</v>
      </c>
    </row>
    <row r="298" spans="1:4" ht="12.75" hidden="1" outlineLevel="1">
      <c r="A298" s="249" t="s">
        <v>154</v>
      </c>
      <c r="B298" s="249"/>
      <c r="C298" s="74">
        <v>38175565</v>
      </c>
      <c r="D298" s="74">
        <v>26639186</v>
      </c>
    </row>
    <row r="300" spans="1:141" ht="12.75" customHeight="1" collapsed="1">
      <c r="A300" s="250" t="s">
        <v>293</v>
      </c>
      <c r="B300" s="250"/>
      <c r="C300" s="205" t="s">
        <v>24</v>
      </c>
      <c r="D300" s="204" t="s">
        <v>105</v>
      </c>
      <c r="E300" s="59"/>
      <c r="F300" s="59"/>
      <c r="G300" s="59"/>
      <c r="H300" s="59"/>
      <c r="I300" s="59"/>
      <c r="J300" s="59"/>
      <c r="K300" s="59"/>
      <c r="L300" s="59"/>
      <c r="M300" s="59"/>
      <c r="N300" s="59"/>
      <c r="O300" s="59"/>
      <c r="P300" s="59"/>
      <c r="Q300" s="59"/>
      <c r="R300" s="59"/>
      <c r="S300" s="59"/>
      <c r="T300" s="59"/>
      <c r="U300" s="59"/>
      <c r="V300" s="59"/>
      <c r="W300" s="59"/>
      <c r="X300" s="59"/>
      <c r="Y300" s="59"/>
      <c r="Z300" s="59"/>
      <c r="AA300" s="59"/>
      <c r="AB300" s="59"/>
      <c r="AC300" s="59"/>
      <c r="AD300" s="59"/>
      <c r="AE300" s="59"/>
      <c r="AF300" s="59"/>
      <c r="AG300" s="59"/>
      <c r="AH300" s="59"/>
      <c r="AI300" s="59"/>
      <c r="AJ300" s="59"/>
      <c r="AK300" s="59"/>
      <c r="AL300" s="59"/>
      <c r="AM300" s="59"/>
      <c r="AN300" s="59"/>
      <c r="AO300" s="59"/>
      <c r="AP300" s="59"/>
      <c r="AQ300" s="59"/>
      <c r="AR300" s="59"/>
      <c r="AS300" s="59"/>
      <c r="AT300" s="59"/>
      <c r="AU300" s="59"/>
      <c r="AV300" s="59"/>
      <c r="AW300" s="59"/>
      <c r="AX300" s="59"/>
      <c r="AY300" s="59"/>
      <c r="AZ300" s="59"/>
      <c r="BA300" s="59"/>
      <c r="BB300" s="59"/>
      <c r="BC300" s="59"/>
      <c r="BD300" s="59"/>
      <c r="BE300" s="59"/>
      <c r="BF300" s="59"/>
      <c r="BG300" s="59"/>
      <c r="BH300" s="59"/>
      <c r="BI300" s="59"/>
      <c r="BJ300" s="59"/>
      <c r="BK300" s="59"/>
      <c r="BL300" s="59"/>
      <c r="BM300" s="59"/>
      <c r="BN300" s="59"/>
      <c r="BO300" s="59"/>
      <c r="BP300" s="59"/>
      <c r="BQ300" s="59"/>
      <c r="BR300" s="59"/>
      <c r="BS300" s="59"/>
      <c r="BT300" s="59"/>
      <c r="BU300" s="59"/>
      <c r="BV300" s="59"/>
      <c r="BW300" s="59"/>
      <c r="BX300" s="59"/>
      <c r="BY300" s="59"/>
      <c r="BZ300" s="59"/>
      <c r="CA300" s="59"/>
      <c r="CB300" s="59"/>
      <c r="CC300" s="59"/>
      <c r="CD300" s="59"/>
      <c r="CE300" s="59"/>
      <c r="CF300" s="59"/>
      <c r="CG300" s="59"/>
      <c r="CH300" s="59"/>
      <c r="CI300" s="59"/>
      <c r="CJ300" s="59"/>
      <c r="CK300" s="59"/>
      <c r="CL300" s="59"/>
      <c r="CM300" s="59"/>
      <c r="CN300" s="59"/>
      <c r="CO300" s="59"/>
      <c r="CP300" s="59"/>
      <c r="CQ300" s="59"/>
      <c r="CR300" s="59"/>
      <c r="CS300" s="59"/>
      <c r="CT300" s="59"/>
      <c r="CU300" s="59"/>
      <c r="CV300" s="59"/>
      <c r="CW300" s="59"/>
      <c r="CX300" s="59"/>
      <c r="CY300" s="59"/>
      <c r="CZ300" s="59"/>
      <c r="DA300" s="59"/>
      <c r="DB300" s="59"/>
      <c r="DC300" s="59"/>
      <c r="DD300" s="59"/>
      <c r="DE300" s="59"/>
      <c r="DF300" s="59"/>
      <c r="DG300" s="59"/>
      <c r="DH300" s="59"/>
      <c r="DI300" s="59"/>
      <c r="DJ300" s="59"/>
      <c r="DK300" s="59"/>
      <c r="DL300" s="59"/>
      <c r="DM300" s="59"/>
      <c r="DN300" s="59"/>
      <c r="DO300" s="59"/>
      <c r="DP300" s="59"/>
      <c r="DQ300" s="59"/>
      <c r="DR300" s="59"/>
      <c r="DS300" s="59"/>
      <c r="DT300" s="59"/>
      <c r="DU300" s="59"/>
      <c r="DV300" s="59"/>
      <c r="DW300" s="59"/>
      <c r="DX300" s="59"/>
      <c r="DY300" s="59"/>
      <c r="DZ300" s="59"/>
      <c r="EA300" s="59"/>
      <c r="EB300" s="59"/>
      <c r="EC300" s="59"/>
      <c r="ED300" s="59"/>
      <c r="EE300" s="59"/>
      <c r="EF300" s="59"/>
      <c r="EG300" s="59"/>
      <c r="EH300" s="59"/>
      <c r="EI300" s="59"/>
      <c r="EJ300" s="59"/>
      <c r="EK300" s="59"/>
    </row>
    <row r="301" spans="1:4" ht="12.75" hidden="1" outlineLevel="1">
      <c r="A301" s="251" t="s">
        <v>133</v>
      </c>
      <c r="B301" s="251"/>
      <c r="C301" s="67">
        <v>2247970</v>
      </c>
      <c r="D301" s="67">
        <v>1402432</v>
      </c>
    </row>
    <row r="302" spans="1:4" ht="12.75" hidden="1" outlineLevel="1">
      <c r="A302" s="65"/>
      <c r="B302" s="66" t="s">
        <v>112</v>
      </c>
      <c r="C302" s="67">
        <v>1112349</v>
      </c>
      <c r="D302" s="67">
        <v>789065</v>
      </c>
    </row>
    <row r="303" spans="1:4" ht="12.75" hidden="1" outlineLevel="1">
      <c r="A303" s="65"/>
      <c r="B303" s="66" t="s">
        <v>134</v>
      </c>
      <c r="C303" s="67">
        <v>1135621</v>
      </c>
      <c r="D303" s="67">
        <v>613367</v>
      </c>
    </row>
    <row r="304" spans="1:4" ht="12.75" hidden="1" outlineLevel="1">
      <c r="A304" s="251" t="s">
        <v>135</v>
      </c>
      <c r="B304" s="251"/>
      <c r="C304" s="67">
        <v>24415367</v>
      </c>
      <c r="D304" s="67">
        <v>16023502</v>
      </c>
    </row>
    <row r="305" spans="1:4" ht="12.75" hidden="1" outlineLevel="1">
      <c r="A305" s="65"/>
      <c r="B305" s="68" t="s">
        <v>10</v>
      </c>
      <c r="C305" s="67">
        <v>4550679</v>
      </c>
      <c r="D305" s="67">
        <v>3795143</v>
      </c>
    </row>
    <row r="306" spans="1:4" ht="12.75" hidden="1" outlineLevel="1">
      <c r="A306" s="65"/>
      <c r="B306" s="68" t="s">
        <v>136</v>
      </c>
      <c r="C306" s="67">
        <v>19864688</v>
      </c>
      <c r="D306" s="67">
        <v>12228359</v>
      </c>
    </row>
    <row r="307" spans="1:4" ht="12.75" hidden="1" outlineLevel="1">
      <c r="A307" s="65"/>
      <c r="B307" s="66" t="s">
        <v>112</v>
      </c>
      <c r="C307" s="67">
        <v>9929348</v>
      </c>
      <c r="D307" s="67">
        <v>6682309</v>
      </c>
    </row>
    <row r="308" spans="1:4" ht="12.75" hidden="1" outlineLevel="1">
      <c r="A308" s="65"/>
      <c r="B308" s="66" t="s">
        <v>134</v>
      </c>
      <c r="C308" s="67">
        <v>9935340</v>
      </c>
      <c r="D308" s="67">
        <v>5546050</v>
      </c>
    </row>
    <row r="309" spans="1:4" ht="12.75" hidden="1" outlineLevel="1">
      <c r="A309" s="251" t="s">
        <v>137</v>
      </c>
      <c r="B309" s="251"/>
      <c r="C309" s="67">
        <v>1434447</v>
      </c>
      <c r="D309" s="67">
        <v>1305742</v>
      </c>
    </row>
    <row r="310" spans="1:4" ht="12.75" hidden="1" outlineLevel="1">
      <c r="A310" s="69"/>
      <c r="B310" s="70" t="s">
        <v>138</v>
      </c>
      <c r="C310" s="71">
        <v>865048</v>
      </c>
      <c r="D310" s="71">
        <v>736343</v>
      </c>
    </row>
    <row r="311" spans="1:4" ht="12.75" hidden="1" outlineLevel="1">
      <c r="A311" s="251" t="s">
        <v>139</v>
      </c>
      <c r="B311" s="251"/>
      <c r="C311" s="67">
        <v>1047165</v>
      </c>
      <c r="D311" s="67">
        <v>400291</v>
      </c>
    </row>
    <row r="312" spans="1:4" ht="12.75" hidden="1" outlineLevel="1">
      <c r="A312" s="251" t="s">
        <v>130</v>
      </c>
      <c r="B312" s="251"/>
      <c r="C312" s="67">
        <v>86007</v>
      </c>
      <c r="D312" s="67">
        <v>70498</v>
      </c>
    </row>
    <row r="313" spans="1:4" ht="12.75" hidden="1" outlineLevel="1">
      <c r="A313" s="251" t="s">
        <v>140</v>
      </c>
      <c r="B313" s="251"/>
      <c r="C313" s="67">
        <v>258950</v>
      </c>
      <c r="D313" s="67">
        <v>258472</v>
      </c>
    </row>
    <row r="314" spans="1:4" ht="12.75" hidden="1" outlineLevel="1">
      <c r="A314" s="65"/>
      <c r="B314" s="68" t="s">
        <v>141</v>
      </c>
      <c r="C314" s="46" t="s">
        <v>108</v>
      </c>
      <c r="D314" s="67">
        <v>372</v>
      </c>
    </row>
    <row r="315" spans="1:4" ht="12.75" hidden="1" outlineLevel="1">
      <c r="A315" s="65"/>
      <c r="B315" s="68" t="s">
        <v>142</v>
      </c>
      <c r="C315" s="67">
        <v>133431</v>
      </c>
      <c r="D315" s="67">
        <v>132839</v>
      </c>
    </row>
    <row r="316" spans="1:4" ht="12.75" hidden="1" outlineLevel="1">
      <c r="A316" s="65"/>
      <c r="B316" s="68" t="s">
        <v>143</v>
      </c>
      <c r="C316" s="67">
        <v>125519</v>
      </c>
      <c r="D316" s="67">
        <v>125261</v>
      </c>
    </row>
    <row r="317" spans="1:4" ht="12.75" hidden="1" outlineLevel="1">
      <c r="A317" s="251" t="s">
        <v>144</v>
      </c>
      <c r="B317" s="251"/>
      <c r="C317" s="67">
        <v>1846586</v>
      </c>
      <c r="D317" s="67">
        <v>1844401</v>
      </c>
    </row>
    <row r="318" spans="1:4" ht="12.75" hidden="1" outlineLevel="1">
      <c r="A318" s="251" t="s">
        <v>145</v>
      </c>
      <c r="B318" s="251"/>
      <c r="C318" s="67">
        <v>796349</v>
      </c>
      <c r="D318" s="67">
        <v>776349</v>
      </c>
    </row>
    <row r="319" spans="1:4" ht="12.75" hidden="1" outlineLevel="1">
      <c r="A319" s="251" t="s">
        <v>146</v>
      </c>
      <c r="B319" s="251"/>
      <c r="C319" s="67">
        <v>50074</v>
      </c>
      <c r="D319" s="67">
        <v>50074</v>
      </c>
    </row>
    <row r="320" spans="1:4" ht="12.75" hidden="1" outlineLevel="1">
      <c r="A320" s="251" t="s">
        <v>147</v>
      </c>
      <c r="B320" s="251"/>
      <c r="C320" s="67">
        <v>1592139</v>
      </c>
      <c r="D320" s="67">
        <v>1579029</v>
      </c>
    </row>
    <row r="321" spans="1:4" ht="12.75" hidden="1" outlineLevel="1">
      <c r="A321" s="65"/>
      <c r="B321" s="68" t="s">
        <v>148</v>
      </c>
      <c r="C321" s="67">
        <v>675334</v>
      </c>
      <c r="D321" s="67">
        <v>675224</v>
      </c>
    </row>
    <row r="322" spans="1:4" ht="12.75" hidden="1" outlineLevel="1">
      <c r="A322" s="65"/>
      <c r="B322" s="66" t="s">
        <v>149</v>
      </c>
      <c r="C322" s="67">
        <v>15350</v>
      </c>
      <c r="D322" s="67">
        <v>15350</v>
      </c>
    </row>
    <row r="323" spans="1:4" ht="12.75" hidden="1" outlineLevel="1">
      <c r="A323" s="65"/>
      <c r="B323" s="68" t="s">
        <v>150</v>
      </c>
      <c r="C323" s="46" t="s">
        <v>108</v>
      </c>
      <c r="D323" s="46" t="s">
        <v>108</v>
      </c>
    </row>
    <row r="324" spans="1:4" ht="12.75" hidden="1" outlineLevel="1">
      <c r="A324" s="65"/>
      <c r="B324" s="73" t="s">
        <v>151</v>
      </c>
      <c r="C324" s="67">
        <v>901455</v>
      </c>
      <c r="D324" s="67">
        <v>888455</v>
      </c>
    </row>
    <row r="325" spans="1:4" ht="12.75" hidden="1" outlineLevel="1">
      <c r="A325" s="251" t="s">
        <v>152</v>
      </c>
      <c r="B325" s="251"/>
      <c r="C325" s="67">
        <v>6538</v>
      </c>
      <c r="D325" s="67">
        <v>6439</v>
      </c>
    </row>
    <row r="326" spans="1:4" ht="12.75" hidden="1" outlineLevel="1">
      <c r="A326" s="251" t="s">
        <v>153</v>
      </c>
      <c r="B326" s="251"/>
      <c r="C326" s="67">
        <v>423638</v>
      </c>
      <c r="D326" s="67">
        <v>421442</v>
      </c>
    </row>
    <row r="327" spans="1:4" ht="12.75" hidden="1" outlineLevel="1">
      <c r="A327" s="249" t="s">
        <v>154</v>
      </c>
      <c r="B327" s="249"/>
      <c r="C327" s="74">
        <v>34205230</v>
      </c>
      <c r="D327" s="74">
        <v>24138671</v>
      </c>
    </row>
    <row r="329" spans="1:141" ht="12.75" customHeight="1" collapsed="1">
      <c r="A329" s="250" t="s">
        <v>295</v>
      </c>
      <c r="B329" s="250"/>
      <c r="C329" s="205" t="s">
        <v>24</v>
      </c>
      <c r="D329" s="204" t="s">
        <v>105</v>
      </c>
      <c r="E329" s="59"/>
      <c r="F329" s="59"/>
      <c r="G329" s="59"/>
      <c r="H329" s="59"/>
      <c r="I329" s="59"/>
      <c r="J329" s="59"/>
      <c r="K329" s="59"/>
      <c r="L329" s="59"/>
      <c r="M329" s="59"/>
      <c r="N329" s="59"/>
      <c r="O329" s="59"/>
      <c r="P329" s="59"/>
      <c r="Q329" s="59"/>
      <c r="R329" s="59"/>
      <c r="S329" s="59"/>
      <c r="T329" s="59"/>
      <c r="U329" s="59"/>
      <c r="V329" s="59"/>
      <c r="W329" s="59"/>
      <c r="X329" s="59"/>
      <c r="Y329" s="59"/>
      <c r="Z329" s="59"/>
      <c r="AA329" s="59"/>
      <c r="AB329" s="59"/>
      <c r="AC329" s="59"/>
      <c r="AD329" s="59"/>
      <c r="AE329" s="59"/>
      <c r="AF329" s="59"/>
      <c r="AG329" s="59"/>
      <c r="AH329" s="59"/>
      <c r="AI329" s="59"/>
      <c r="AJ329" s="59"/>
      <c r="AK329" s="59"/>
      <c r="AL329" s="59"/>
      <c r="AM329" s="59"/>
      <c r="AN329" s="59"/>
      <c r="AO329" s="59"/>
      <c r="AP329" s="59"/>
      <c r="AQ329" s="59"/>
      <c r="AR329" s="59"/>
      <c r="AS329" s="59"/>
      <c r="AT329" s="59"/>
      <c r="AU329" s="59"/>
      <c r="AV329" s="59"/>
      <c r="AW329" s="59"/>
      <c r="AX329" s="59"/>
      <c r="AY329" s="59"/>
      <c r="AZ329" s="59"/>
      <c r="BA329" s="59"/>
      <c r="BB329" s="59"/>
      <c r="BC329" s="59"/>
      <c r="BD329" s="59"/>
      <c r="BE329" s="59"/>
      <c r="BF329" s="59"/>
      <c r="BG329" s="59"/>
      <c r="BH329" s="59"/>
      <c r="BI329" s="59"/>
      <c r="BJ329" s="59"/>
      <c r="BK329" s="59"/>
      <c r="BL329" s="59"/>
      <c r="BM329" s="59"/>
      <c r="BN329" s="59"/>
      <c r="BO329" s="59"/>
      <c r="BP329" s="59"/>
      <c r="BQ329" s="59"/>
      <c r="BR329" s="59"/>
      <c r="BS329" s="59"/>
      <c r="BT329" s="59"/>
      <c r="BU329" s="59"/>
      <c r="BV329" s="59"/>
      <c r="BW329" s="59"/>
      <c r="BX329" s="59"/>
      <c r="BY329" s="59"/>
      <c r="BZ329" s="59"/>
      <c r="CA329" s="59"/>
      <c r="CB329" s="59"/>
      <c r="CC329" s="59"/>
      <c r="CD329" s="59"/>
      <c r="CE329" s="59"/>
      <c r="CF329" s="59"/>
      <c r="CG329" s="59"/>
      <c r="CH329" s="59"/>
      <c r="CI329" s="59"/>
      <c r="CJ329" s="59"/>
      <c r="CK329" s="59"/>
      <c r="CL329" s="59"/>
      <c r="CM329" s="59"/>
      <c r="CN329" s="59"/>
      <c r="CO329" s="59"/>
      <c r="CP329" s="59"/>
      <c r="CQ329" s="59"/>
      <c r="CR329" s="59"/>
      <c r="CS329" s="59"/>
      <c r="CT329" s="59"/>
      <c r="CU329" s="59"/>
      <c r="CV329" s="59"/>
      <c r="CW329" s="59"/>
      <c r="CX329" s="59"/>
      <c r="CY329" s="59"/>
      <c r="CZ329" s="59"/>
      <c r="DA329" s="59"/>
      <c r="DB329" s="59"/>
      <c r="DC329" s="59"/>
      <c r="DD329" s="59"/>
      <c r="DE329" s="59"/>
      <c r="DF329" s="59"/>
      <c r="DG329" s="59"/>
      <c r="DH329" s="59"/>
      <c r="DI329" s="59"/>
      <c r="DJ329" s="59"/>
      <c r="DK329" s="59"/>
      <c r="DL329" s="59"/>
      <c r="DM329" s="59"/>
      <c r="DN329" s="59"/>
      <c r="DO329" s="59"/>
      <c r="DP329" s="59"/>
      <c r="DQ329" s="59"/>
      <c r="DR329" s="59"/>
      <c r="DS329" s="59"/>
      <c r="DT329" s="59"/>
      <c r="DU329" s="59"/>
      <c r="DV329" s="59"/>
      <c r="DW329" s="59"/>
      <c r="DX329" s="59"/>
      <c r="DY329" s="59"/>
      <c r="DZ329" s="59"/>
      <c r="EA329" s="59"/>
      <c r="EB329" s="59"/>
      <c r="EC329" s="59"/>
      <c r="ED329" s="59"/>
      <c r="EE329" s="59"/>
      <c r="EF329" s="59"/>
      <c r="EG329" s="59"/>
      <c r="EH329" s="59"/>
      <c r="EI329" s="59"/>
      <c r="EJ329" s="59"/>
      <c r="EK329" s="59"/>
    </row>
    <row r="330" spans="1:4" ht="12.75" hidden="1" outlineLevel="1">
      <c r="A330" s="251" t="s">
        <v>133</v>
      </c>
      <c r="B330" s="251"/>
      <c r="C330" s="67">
        <v>2194572</v>
      </c>
      <c r="D330" s="67">
        <v>354434</v>
      </c>
    </row>
    <row r="331" spans="1:4" ht="12.75" hidden="1" outlineLevel="1">
      <c r="A331" s="65"/>
      <c r="B331" s="66" t="s">
        <v>112</v>
      </c>
      <c r="C331" s="67">
        <v>821005</v>
      </c>
      <c r="D331" s="67">
        <v>86693</v>
      </c>
    </row>
    <row r="332" spans="1:4" ht="12.75" hidden="1" outlineLevel="1">
      <c r="A332" s="65"/>
      <c r="B332" s="66" t="s">
        <v>134</v>
      </c>
      <c r="C332" s="67">
        <v>1373567</v>
      </c>
      <c r="D332" s="67">
        <v>267741</v>
      </c>
    </row>
    <row r="333" spans="1:4" ht="12.75" hidden="1" outlineLevel="1">
      <c r="A333" s="251" t="s">
        <v>135</v>
      </c>
      <c r="B333" s="251"/>
      <c r="C333" s="67">
        <v>26299405</v>
      </c>
      <c r="D333" s="67">
        <v>13994976</v>
      </c>
    </row>
    <row r="334" spans="1:4" ht="12.75" hidden="1" outlineLevel="1">
      <c r="A334" s="65"/>
      <c r="B334" s="68" t="s">
        <v>10</v>
      </c>
      <c r="C334" s="67">
        <v>4454150</v>
      </c>
      <c r="D334" s="67">
        <v>1877034</v>
      </c>
    </row>
    <row r="335" spans="1:4" ht="12.75" hidden="1" outlineLevel="1">
      <c r="A335" s="65"/>
      <c r="B335" s="68" t="s">
        <v>136</v>
      </c>
      <c r="C335" s="67">
        <v>21845255</v>
      </c>
      <c r="D335" s="67">
        <v>12117942</v>
      </c>
    </row>
    <row r="336" spans="1:4" ht="12.75" hidden="1" outlineLevel="1">
      <c r="A336" s="65"/>
      <c r="B336" s="66" t="s">
        <v>112</v>
      </c>
      <c r="C336" s="67">
        <v>10581729</v>
      </c>
      <c r="D336" s="67">
        <v>6304461</v>
      </c>
    </row>
    <row r="337" spans="1:4" ht="12.75" hidden="1" outlineLevel="1">
      <c r="A337" s="65"/>
      <c r="B337" s="66" t="s">
        <v>134</v>
      </c>
      <c r="C337" s="67">
        <v>11263526</v>
      </c>
      <c r="D337" s="67">
        <v>5813481</v>
      </c>
    </row>
    <row r="338" spans="1:4" ht="12.75" hidden="1" outlineLevel="1">
      <c r="A338" s="251" t="s">
        <v>137</v>
      </c>
      <c r="B338" s="251"/>
      <c r="C338" s="67">
        <v>1407683</v>
      </c>
      <c r="D338" s="67">
        <v>927771</v>
      </c>
    </row>
    <row r="339" spans="1:4" ht="12.75" hidden="1" outlineLevel="1">
      <c r="A339" s="69"/>
      <c r="B339" s="70" t="s">
        <v>138</v>
      </c>
      <c r="C339" s="71">
        <v>1047253</v>
      </c>
      <c r="D339" s="71">
        <v>567341</v>
      </c>
    </row>
    <row r="340" spans="1:4" ht="12.75" hidden="1" outlineLevel="1">
      <c r="A340" s="251" t="s">
        <v>139</v>
      </c>
      <c r="B340" s="251"/>
      <c r="C340" s="67">
        <v>802543</v>
      </c>
      <c r="D340" s="67">
        <v>174305</v>
      </c>
    </row>
    <row r="341" spans="1:4" ht="12.75" hidden="1" outlineLevel="1">
      <c r="A341" s="251" t="s">
        <v>130</v>
      </c>
      <c r="B341" s="251"/>
      <c r="C341" s="67">
        <v>99224</v>
      </c>
      <c r="D341" s="67">
        <v>78169</v>
      </c>
    </row>
    <row r="342" spans="1:4" ht="12.75" hidden="1" outlineLevel="1">
      <c r="A342" s="251" t="s">
        <v>140</v>
      </c>
      <c r="B342" s="251"/>
      <c r="C342" s="67">
        <v>148070</v>
      </c>
      <c r="D342" s="67">
        <v>147804</v>
      </c>
    </row>
    <row r="343" spans="1:4" ht="12.75" hidden="1" outlineLevel="1">
      <c r="A343" s="65"/>
      <c r="B343" s="68" t="s">
        <v>141</v>
      </c>
      <c r="C343" s="67">
        <v>471</v>
      </c>
      <c r="D343" s="67">
        <v>471</v>
      </c>
    </row>
    <row r="344" spans="1:4" ht="12.75" hidden="1" outlineLevel="1">
      <c r="A344" s="65"/>
      <c r="B344" s="68" t="s">
        <v>142</v>
      </c>
      <c r="C344" s="67">
        <v>32974</v>
      </c>
      <c r="D344" s="67">
        <v>32974</v>
      </c>
    </row>
    <row r="345" spans="1:4" ht="12.75" hidden="1" outlineLevel="1">
      <c r="A345" s="65"/>
      <c r="B345" s="68" t="s">
        <v>143</v>
      </c>
      <c r="C345" s="67">
        <v>114625</v>
      </c>
      <c r="D345" s="67">
        <v>114359</v>
      </c>
    </row>
    <row r="346" spans="1:4" ht="12.75" hidden="1" outlineLevel="1">
      <c r="A346" s="251" t="s">
        <v>144</v>
      </c>
      <c r="B346" s="251"/>
      <c r="C346" s="67">
        <v>1301150</v>
      </c>
      <c r="D346" s="67">
        <v>1301150</v>
      </c>
    </row>
    <row r="347" spans="1:4" ht="12.75" hidden="1" outlineLevel="1">
      <c r="A347" s="251" t="s">
        <v>145</v>
      </c>
      <c r="B347" s="251"/>
      <c r="C347" s="67">
        <v>799349</v>
      </c>
      <c r="D347" s="67">
        <v>779349</v>
      </c>
    </row>
    <row r="348" spans="1:4" ht="12.75" hidden="1" outlineLevel="1">
      <c r="A348" s="251" t="s">
        <v>146</v>
      </c>
      <c r="B348" s="251"/>
      <c r="C348" s="67">
        <v>48750</v>
      </c>
      <c r="D348" s="67">
        <v>48750</v>
      </c>
    </row>
    <row r="349" spans="1:4" ht="12.75" hidden="1" outlineLevel="1">
      <c r="A349" s="251" t="s">
        <v>147</v>
      </c>
      <c r="B349" s="251"/>
      <c r="C349" s="67">
        <v>1475235</v>
      </c>
      <c r="D349" s="67">
        <v>1475183</v>
      </c>
    </row>
    <row r="350" spans="1:4" ht="12.75" hidden="1" outlineLevel="1">
      <c r="A350" s="65"/>
      <c r="B350" s="68" t="s">
        <v>148</v>
      </c>
      <c r="C350" s="67">
        <v>610655</v>
      </c>
      <c r="D350" s="67">
        <v>610603</v>
      </c>
    </row>
    <row r="351" spans="1:4" ht="12.75" hidden="1" outlineLevel="1">
      <c r="A351" s="65"/>
      <c r="B351" s="66" t="s">
        <v>149</v>
      </c>
      <c r="C351" s="67">
        <v>729</v>
      </c>
      <c r="D351" s="67">
        <v>729</v>
      </c>
    </row>
    <row r="352" spans="1:4" ht="12.75" hidden="1" outlineLevel="1">
      <c r="A352" s="65"/>
      <c r="B352" s="68" t="s">
        <v>150</v>
      </c>
      <c r="C352" s="46" t="s">
        <v>108</v>
      </c>
      <c r="D352" s="46" t="s">
        <v>108</v>
      </c>
    </row>
    <row r="353" spans="1:4" ht="12.75" hidden="1" outlineLevel="1">
      <c r="A353" s="65"/>
      <c r="B353" s="73" t="s">
        <v>151</v>
      </c>
      <c r="C353" s="67">
        <v>863851</v>
      </c>
      <c r="D353" s="67">
        <v>863851</v>
      </c>
    </row>
    <row r="354" spans="1:4" ht="12.75" hidden="1" outlineLevel="1">
      <c r="A354" s="251" t="s">
        <v>152</v>
      </c>
      <c r="B354" s="251"/>
      <c r="C354" s="67">
        <v>2530</v>
      </c>
      <c r="D354" s="67">
        <v>2490</v>
      </c>
    </row>
    <row r="355" spans="1:4" ht="12.75" hidden="1" outlineLevel="1">
      <c r="A355" s="251" t="s">
        <v>153</v>
      </c>
      <c r="B355" s="251"/>
      <c r="C355" s="67">
        <v>329769</v>
      </c>
      <c r="D355" s="67">
        <v>328652</v>
      </c>
    </row>
    <row r="356" spans="1:4" ht="12.75" hidden="1" outlineLevel="1">
      <c r="A356" s="249" t="s">
        <v>154</v>
      </c>
      <c r="B356" s="249"/>
      <c r="C356" s="74">
        <v>34908280</v>
      </c>
      <c r="D356" s="74">
        <v>19613033</v>
      </c>
    </row>
  </sheetData>
  <sheetProtection/>
  <mergeCells count="174">
    <mergeCell ref="A115:B115"/>
    <mergeCell ref="A116:B116"/>
    <mergeCell ref="A329:B329"/>
    <mergeCell ref="A330:B330"/>
    <mergeCell ref="A333:B333"/>
    <mergeCell ref="A338:B338"/>
    <mergeCell ref="A123:B123"/>
    <mergeCell ref="A124:B124"/>
    <mergeCell ref="A325:B325"/>
    <mergeCell ref="A326:B326"/>
    <mergeCell ref="A356:B356"/>
    <mergeCell ref="A347:B347"/>
    <mergeCell ref="A348:B348"/>
    <mergeCell ref="A349:B349"/>
    <mergeCell ref="A354:B354"/>
    <mergeCell ref="A340:B340"/>
    <mergeCell ref="A341:B341"/>
    <mergeCell ref="A342:B342"/>
    <mergeCell ref="A346:B346"/>
    <mergeCell ref="A355:B355"/>
    <mergeCell ref="A327:B327"/>
    <mergeCell ref="A317:B317"/>
    <mergeCell ref="A318:B318"/>
    <mergeCell ref="A319:B319"/>
    <mergeCell ref="A320:B320"/>
    <mergeCell ref="A309:B309"/>
    <mergeCell ref="A311:B311"/>
    <mergeCell ref="A312:B312"/>
    <mergeCell ref="A313:B313"/>
    <mergeCell ref="A300:B300"/>
    <mergeCell ref="A301:B301"/>
    <mergeCell ref="A304:B304"/>
    <mergeCell ref="A291:B291"/>
    <mergeCell ref="A296:B296"/>
    <mergeCell ref="A297:B297"/>
    <mergeCell ref="A298:B298"/>
    <mergeCell ref="A284:B284"/>
    <mergeCell ref="A288:B288"/>
    <mergeCell ref="A289:B289"/>
    <mergeCell ref="A290:B290"/>
    <mergeCell ref="A275:B275"/>
    <mergeCell ref="A280:B280"/>
    <mergeCell ref="A282:B282"/>
    <mergeCell ref="A283:B283"/>
    <mergeCell ref="A269:B269"/>
    <mergeCell ref="A271:B271"/>
    <mergeCell ref="A272:B272"/>
    <mergeCell ref="A261:B261"/>
    <mergeCell ref="A262:B262"/>
    <mergeCell ref="A267:B267"/>
    <mergeCell ref="A268:B268"/>
    <mergeCell ref="A254:B254"/>
    <mergeCell ref="A255:B255"/>
    <mergeCell ref="A259:B259"/>
    <mergeCell ref="A260:B260"/>
    <mergeCell ref="A243:B243"/>
    <mergeCell ref="A246:B246"/>
    <mergeCell ref="A251:B251"/>
    <mergeCell ref="A253:B253"/>
    <mergeCell ref="A239:B239"/>
    <mergeCell ref="A240:B240"/>
    <mergeCell ref="A242:B242"/>
    <mergeCell ref="A231:B231"/>
    <mergeCell ref="A232:B232"/>
    <mergeCell ref="A233:B233"/>
    <mergeCell ref="A238:B238"/>
    <mergeCell ref="A224:B224"/>
    <mergeCell ref="A225:B225"/>
    <mergeCell ref="A226:B226"/>
    <mergeCell ref="A230:B230"/>
    <mergeCell ref="A213:B213"/>
    <mergeCell ref="A214:B214"/>
    <mergeCell ref="A217:B217"/>
    <mergeCell ref="A222:B222"/>
    <mergeCell ref="A209:B209"/>
    <mergeCell ref="A210:B210"/>
    <mergeCell ref="A211:B211"/>
    <mergeCell ref="A201:B201"/>
    <mergeCell ref="A202:B202"/>
    <mergeCell ref="A203:B203"/>
    <mergeCell ref="A204:B204"/>
    <mergeCell ref="A193:B193"/>
    <mergeCell ref="A195:B195"/>
    <mergeCell ref="A196:B196"/>
    <mergeCell ref="A197:B197"/>
    <mergeCell ref="A184:B184"/>
    <mergeCell ref="A188:B188"/>
    <mergeCell ref="A185:B185"/>
    <mergeCell ref="A1:D1"/>
    <mergeCell ref="A2:D2"/>
    <mergeCell ref="A3:D3"/>
    <mergeCell ref="A4:D4"/>
    <mergeCell ref="A155:B155"/>
    <mergeCell ref="A156:B156"/>
    <mergeCell ref="A126:B126"/>
    <mergeCell ref="A127:B127"/>
    <mergeCell ref="A130:B130"/>
    <mergeCell ref="A135:B135"/>
    <mergeCell ref="A159:B159"/>
    <mergeCell ref="A164:B164"/>
    <mergeCell ref="A166:B166"/>
    <mergeCell ref="A167:B167"/>
    <mergeCell ref="A168:B168"/>
    <mergeCell ref="A180:B180"/>
    <mergeCell ref="A181:B181"/>
    <mergeCell ref="A182:B182"/>
    <mergeCell ref="A172:B172"/>
    <mergeCell ref="A173:B173"/>
    <mergeCell ref="A174:B174"/>
    <mergeCell ref="A175:B175"/>
    <mergeCell ref="A137:B137"/>
    <mergeCell ref="A152:B152"/>
    <mergeCell ref="A153:B153"/>
    <mergeCell ref="A144:B144"/>
    <mergeCell ref="A145:B145"/>
    <mergeCell ref="A146:B146"/>
    <mergeCell ref="A151:B151"/>
    <mergeCell ref="A66:B66"/>
    <mergeCell ref="A67:B67"/>
    <mergeCell ref="A78:B78"/>
    <mergeCell ref="A138:B138"/>
    <mergeCell ref="A139:B139"/>
    <mergeCell ref="A143:B143"/>
    <mergeCell ref="A122:B122"/>
    <mergeCell ref="A108:B108"/>
    <mergeCell ref="A109:B109"/>
    <mergeCell ref="A114:B114"/>
    <mergeCell ref="A68:B68"/>
    <mergeCell ref="A71:B71"/>
    <mergeCell ref="A76:B76"/>
    <mergeCell ref="A80:B80"/>
    <mergeCell ref="A87:B87"/>
    <mergeCell ref="A79:B79"/>
    <mergeCell ref="A84:B84"/>
    <mergeCell ref="A85:B85"/>
    <mergeCell ref="A86:B86"/>
    <mergeCell ref="A98:B98"/>
    <mergeCell ref="A101:B101"/>
    <mergeCell ref="A106:B106"/>
    <mergeCell ref="A110:B110"/>
    <mergeCell ref="A117:B117"/>
    <mergeCell ref="A92:B92"/>
    <mergeCell ref="A93:B93"/>
    <mergeCell ref="A94:B94"/>
    <mergeCell ref="A96:B96"/>
    <mergeCell ref="A97:B97"/>
    <mergeCell ref="A57:B57"/>
    <mergeCell ref="A62:B62"/>
    <mergeCell ref="A36:B36"/>
    <mergeCell ref="A38:B38"/>
    <mergeCell ref="A41:B41"/>
    <mergeCell ref="A46:B46"/>
    <mergeCell ref="A48:B48"/>
    <mergeCell ref="A49:B49"/>
    <mergeCell ref="A16:B16"/>
    <mergeCell ref="A18:B18"/>
    <mergeCell ref="A19:B19"/>
    <mergeCell ref="A20:B20"/>
    <mergeCell ref="A63:B63"/>
    <mergeCell ref="A64:B64"/>
    <mergeCell ref="A50:B50"/>
    <mergeCell ref="A54:B54"/>
    <mergeCell ref="A55:B55"/>
    <mergeCell ref="A56:B56"/>
    <mergeCell ref="A34:B34"/>
    <mergeCell ref="A6:B6"/>
    <mergeCell ref="A24:B24"/>
    <mergeCell ref="A25:B25"/>
    <mergeCell ref="A26:B26"/>
    <mergeCell ref="A27:B27"/>
    <mergeCell ref="A32:B32"/>
    <mergeCell ref="A33:B33"/>
    <mergeCell ref="A8:B8"/>
    <mergeCell ref="A11:B11"/>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IR53"/>
  <sheetViews>
    <sheetView zoomScale="120" zoomScaleNormal="120" zoomScalePageLayoutView="0" workbookViewId="0" topLeftCell="A1">
      <pane xSplit="2" topLeftCell="C1" activePane="topRight" state="frozen"/>
      <selection pane="topLeft" activeCell="A1" sqref="A1:M1"/>
      <selection pane="topRight" activeCell="A1" sqref="A1"/>
    </sheetView>
  </sheetViews>
  <sheetFormatPr defaultColWidth="11.421875" defaultRowHeight="12.75"/>
  <cols>
    <col min="1" max="1" width="2.8515625" style="76" customWidth="1"/>
    <col min="2" max="2" width="59.7109375" style="76" customWidth="1"/>
    <col min="3" max="14" width="13.28125" style="76" customWidth="1"/>
    <col min="15" max="16384" width="11.421875" style="76" customWidth="1"/>
  </cols>
  <sheetData>
    <row r="1" spans="1:14" s="77" customFormat="1" ht="18">
      <c r="A1" s="144" t="s">
        <v>317</v>
      </c>
      <c r="B1" s="144"/>
      <c r="C1" s="144"/>
      <c r="D1" s="144"/>
      <c r="E1" s="144"/>
      <c r="F1" s="144"/>
      <c r="G1" s="144"/>
      <c r="H1" s="144"/>
      <c r="I1" s="144"/>
      <c r="J1" s="144"/>
      <c r="K1" s="144"/>
      <c r="L1" s="144"/>
      <c r="M1" s="144"/>
      <c r="N1" s="144"/>
    </row>
    <row r="2" spans="1:252" ht="12.75" customHeight="1">
      <c r="A2" s="258" t="s">
        <v>155</v>
      </c>
      <c r="B2" s="258"/>
      <c r="C2" s="143"/>
      <c r="D2" s="143"/>
      <c r="E2" s="143"/>
      <c r="F2" s="143"/>
      <c r="G2" s="143"/>
      <c r="H2" s="143"/>
      <c r="I2" s="143"/>
      <c r="J2" s="143"/>
      <c r="K2" s="143"/>
      <c r="L2" s="143"/>
      <c r="M2" s="143"/>
      <c r="N2" s="143"/>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row>
    <row r="3" spans="1:252" ht="12.75" customHeight="1">
      <c r="A3" s="261"/>
      <c r="B3" s="261"/>
      <c r="C3" s="142"/>
      <c r="D3" s="142"/>
      <c r="E3" s="142"/>
      <c r="F3" s="142"/>
      <c r="G3" s="142"/>
      <c r="H3" s="142"/>
      <c r="I3" s="142"/>
      <c r="J3" s="142"/>
      <c r="K3" s="142"/>
      <c r="L3" s="142"/>
      <c r="M3" s="142"/>
      <c r="N3" s="142"/>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row>
    <row r="4" spans="1:252" ht="12.75" customHeight="1">
      <c r="A4" s="260" t="s">
        <v>156</v>
      </c>
      <c r="B4" s="260"/>
      <c r="C4" s="141"/>
      <c r="D4" s="141"/>
      <c r="E4" s="141"/>
      <c r="F4" s="141"/>
      <c r="G4" s="141"/>
      <c r="H4" s="141"/>
      <c r="I4" s="141"/>
      <c r="J4" s="141"/>
      <c r="K4" s="141"/>
      <c r="L4" s="141"/>
      <c r="M4" s="141"/>
      <c r="N4" s="141"/>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row>
    <row r="5" spans="1:252" ht="12.75" customHeight="1">
      <c r="A5" s="137"/>
      <c r="B5" s="137"/>
      <c r="C5" s="137"/>
      <c r="D5" s="137"/>
      <c r="E5" s="137"/>
      <c r="F5" s="137"/>
      <c r="G5" s="137"/>
      <c r="H5" s="137"/>
      <c r="I5" s="137"/>
      <c r="J5" s="137"/>
      <c r="K5" s="137"/>
      <c r="L5" s="137"/>
      <c r="M5" s="137"/>
      <c r="N5" s="137"/>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c r="IH5" s="78"/>
      <c r="II5" s="78"/>
      <c r="IJ5" s="78"/>
      <c r="IK5" s="78"/>
      <c r="IL5" s="78"/>
      <c r="IM5" s="78"/>
      <c r="IN5" s="78"/>
      <c r="IO5" s="78"/>
      <c r="IP5" s="78"/>
      <c r="IQ5" s="78"/>
      <c r="IR5" s="78"/>
    </row>
    <row r="6" spans="1:14" s="107" customFormat="1" ht="12">
      <c r="A6" s="259" t="s">
        <v>157</v>
      </c>
      <c r="B6" s="259"/>
      <c r="C6" s="206">
        <v>2014</v>
      </c>
      <c r="D6" s="206">
        <v>2013</v>
      </c>
      <c r="E6" s="206">
        <v>2012</v>
      </c>
      <c r="F6" s="206">
        <v>2011</v>
      </c>
      <c r="G6" s="206">
        <v>2010</v>
      </c>
      <c r="H6" s="206">
        <v>2009</v>
      </c>
      <c r="I6" s="206">
        <v>2008</v>
      </c>
      <c r="J6" s="206">
        <v>2007</v>
      </c>
      <c r="K6" s="206">
        <v>2006</v>
      </c>
      <c r="L6" s="206">
        <v>2005</v>
      </c>
      <c r="M6" s="206">
        <v>2004</v>
      </c>
      <c r="N6" s="206">
        <v>2003</v>
      </c>
    </row>
    <row r="7" spans="1:14" ht="12.75" customHeight="1">
      <c r="A7" s="256" t="s">
        <v>158</v>
      </c>
      <c r="B7" s="256"/>
      <c r="C7" s="207">
        <v>307998</v>
      </c>
      <c r="D7" s="207">
        <v>304210</v>
      </c>
      <c r="E7" s="207">
        <v>395244</v>
      </c>
      <c r="F7" s="207">
        <v>407303</v>
      </c>
      <c r="G7" s="207">
        <v>361686.571</v>
      </c>
      <c r="H7" s="207">
        <v>491707</v>
      </c>
      <c r="I7" s="207">
        <v>635526</v>
      </c>
      <c r="J7" s="207">
        <v>538044</v>
      </c>
      <c r="K7" s="207">
        <v>453387</v>
      </c>
      <c r="L7" s="207">
        <v>395036.1</v>
      </c>
      <c r="M7" s="207">
        <v>345448</v>
      </c>
      <c r="N7" s="207">
        <v>341678</v>
      </c>
    </row>
    <row r="8" spans="1:14" ht="12.75" customHeight="1">
      <c r="A8" s="251" t="s">
        <v>159</v>
      </c>
      <c r="B8" s="251"/>
      <c r="C8" s="64">
        <v>449764</v>
      </c>
      <c r="D8" s="64">
        <v>466095</v>
      </c>
      <c r="E8" s="64">
        <v>612209</v>
      </c>
      <c r="F8" s="64">
        <v>658565</v>
      </c>
      <c r="G8" s="64">
        <v>586956.571</v>
      </c>
      <c r="H8" s="64">
        <v>869298</v>
      </c>
      <c r="I8" s="64">
        <v>1594482</v>
      </c>
      <c r="J8" s="64">
        <v>1506698</v>
      </c>
      <c r="K8" s="64">
        <v>1078969</v>
      </c>
      <c r="L8" s="64">
        <v>783024.1</v>
      </c>
      <c r="M8" s="64">
        <v>635314</v>
      </c>
      <c r="N8" s="64">
        <v>653067</v>
      </c>
    </row>
    <row r="9" spans="1:14" s="79" customFormat="1" ht="12.75" customHeight="1">
      <c r="A9" s="70"/>
      <c r="B9" s="63" t="s">
        <v>160</v>
      </c>
      <c r="C9" s="67">
        <v>102158</v>
      </c>
      <c r="D9" s="67">
        <v>83622</v>
      </c>
      <c r="E9" s="67">
        <v>94031</v>
      </c>
      <c r="F9" s="67">
        <v>108513</v>
      </c>
      <c r="G9" s="67">
        <v>96115</v>
      </c>
      <c r="H9" s="67">
        <v>143025</v>
      </c>
      <c r="I9" s="67">
        <v>188371</v>
      </c>
      <c r="J9" s="67">
        <v>193727</v>
      </c>
      <c r="K9" s="67">
        <v>142595</v>
      </c>
      <c r="L9" s="67">
        <v>81420.55</v>
      </c>
      <c r="M9" s="67">
        <v>87622</v>
      </c>
      <c r="N9" s="67">
        <v>81055</v>
      </c>
    </row>
    <row r="10" spans="1:14" s="79" customFormat="1" ht="12.75" customHeight="1">
      <c r="A10" s="70"/>
      <c r="B10" s="63" t="s">
        <v>161</v>
      </c>
      <c r="C10" s="67">
        <v>1533</v>
      </c>
      <c r="D10" s="67">
        <v>1413</v>
      </c>
      <c r="E10" s="67">
        <v>1467</v>
      </c>
      <c r="F10" s="67">
        <v>1088</v>
      </c>
      <c r="G10" s="67">
        <v>831</v>
      </c>
      <c r="H10" s="67">
        <v>1714</v>
      </c>
      <c r="I10" s="67">
        <v>2494</v>
      </c>
      <c r="J10" s="67">
        <v>6807</v>
      </c>
      <c r="K10" s="67">
        <v>6471</v>
      </c>
      <c r="L10" s="67">
        <v>1525</v>
      </c>
      <c r="M10" s="67">
        <v>1751</v>
      </c>
      <c r="N10" s="67">
        <v>2282</v>
      </c>
    </row>
    <row r="11" spans="1:14" s="79" customFormat="1" ht="12.75" customHeight="1">
      <c r="A11" s="70"/>
      <c r="B11" s="63" t="s">
        <v>162</v>
      </c>
      <c r="C11" s="67">
        <v>74339</v>
      </c>
      <c r="D11" s="67">
        <v>85342</v>
      </c>
      <c r="E11" s="67">
        <v>152596</v>
      </c>
      <c r="F11" s="67">
        <v>206923</v>
      </c>
      <c r="G11" s="67">
        <v>181533.571</v>
      </c>
      <c r="H11" s="67">
        <v>336719</v>
      </c>
      <c r="I11" s="67">
        <v>860312</v>
      </c>
      <c r="J11" s="67">
        <v>787252</v>
      </c>
      <c r="K11" s="67">
        <v>536618</v>
      </c>
      <c r="L11" s="67">
        <v>369432.55</v>
      </c>
      <c r="M11" s="67">
        <v>246045</v>
      </c>
      <c r="N11" s="67">
        <v>268228</v>
      </c>
    </row>
    <row r="12" spans="1:14" s="79" customFormat="1" ht="12.75" customHeight="1">
      <c r="A12" s="70"/>
      <c r="B12" s="63" t="s">
        <v>163</v>
      </c>
      <c r="C12" s="67">
        <v>263925</v>
      </c>
      <c r="D12" s="67">
        <v>273894</v>
      </c>
      <c r="E12" s="67">
        <v>288689</v>
      </c>
      <c r="F12" s="67">
        <v>291331</v>
      </c>
      <c r="G12" s="67">
        <v>284034</v>
      </c>
      <c r="H12" s="67">
        <v>334866</v>
      </c>
      <c r="I12" s="67">
        <v>550631</v>
      </c>
      <c r="J12" s="67">
        <v>511815</v>
      </c>
      <c r="K12" s="67">
        <v>387124</v>
      </c>
      <c r="L12" s="67">
        <v>311672</v>
      </c>
      <c r="M12" s="67">
        <v>273493</v>
      </c>
      <c r="N12" s="67">
        <v>269569</v>
      </c>
    </row>
    <row r="13" spans="1:14" s="79" customFormat="1" ht="12.75" customHeight="1">
      <c r="A13" s="70"/>
      <c r="B13" s="63" t="s">
        <v>164</v>
      </c>
      <c r="C13" s="67">
        <v>7810</v>
      </c>
      <c r="D13" s="67">
        <v>21824</v>
      </c>
      <c r="E13" s="67">
        <v>75426</v>
      </c>
      <c r="F13" s="67">
        <v>50710</v>
      </c>
      <c r="G13" s="67">
        <v>24443</v>
      </c>
      <c r="H13" s="67">
        <v>52974</v>
      </c>
      <c r="I13" s="67">
        <v>-7326</v>
      </c>
      <c r="J13" s="67">
        <v>7097</v>
      </c>
      <c r="K13" s="67">
        <v>6161</v>
      </c>
      <c r="L13" s="67">
        <v>18974</v>
      </c>
      <c r="M13" s="67">
        <v>115776</v>
      </c>
      <c r="N13" s="67">
        <v>115270</v>
      </c>
    </row>
    <row r="14" spans="1:14" ht="12.75" customHeight="1">
      <c r="A14" s="251" t="s">
        <v>165</v>
      </c>
      <c r="B14" s="251"/>
      <c r="C14" s="64">
        <v>-141767</v>
      </c>
      <c r="D14" s="64">
        <v>-161885</v>
      </c>
      <c r="E14" s="64">
        <v>-216965</v>
      </c>
      <c r="F14" s="64">
        <v>-251262</v>
      </c>
      <c r="G14" s="64">
        <v>-225270</v>
      </c>
      <c r="H14" s="64">
        <v>-377591</v>
      </c>
      <c r="I14" s="64">
        <v>-958956</v>
      </c>
      <c r="J14" s="64">
        <v>-968654</v>
      </c>
      <c r="K14" s="64">
        <v>-625582</v>
      </c>
      <c r="L14" s="64">
        <v>-387988</v>
      </c>
      <c r="M14" s="64">
        <v>-289866</v>
      </c>
      <c r="N14" s="64">
        <v>-311389</v>
      </c>
    </row>
    <row r="15" spans="1:14" s="79" customFormat="1" ht="12.75" customHeight="1">
      <c r="A15" s="70"/>
      <c r="B15" s="65" t="s">
        <v>166</v>
      </c>
      <c r="C15" s="67">
        <v>-39920</v>
      </c>
      <c r="D15" s="67">
        <v>-45598</v>
      </c>
      <c r="E15" s="67">
        <v>-53232</v>
      </c>
      <c r="F15" s="67">
        <v>-73507</v>
      </c>
      <c r="G15" s="67">
        <v>-59906</v>
      </c>
      <c r="H15" s="67">
        <v>-103614</v>
      </c>
      <c r="I15" s="67">
        <v>-230796</v>
      </c>
      <c r="J15" s="67">
        <v>-216913</v>
      </c>
      <c r="K15" s="67">
        <v>-128969</v>
      </c>
      <c r="L15" s="67">
        <v>-60747</v>
      </c>
      <c r="M15" s="67">
        <v>-151348</v>
      </c>
      <c r="N15" s="67">
        <v>-185483</v>
      </c>
    </row>
    <row r="16" spans="1:14" s="79" customFormat="1" ht="12.75" customHeight="1">
      <c r="A16" s="70"/>
      <c r="B16" s="65" t="s">
        <v>167</v>
      </c>
      <c r="C16" s="67">
        <v>-4786</v>
      </c>
      <c r="D16" s="67">
        <v>-6291</v>
      </c>
      <c r="E16" s="67">
        <v>-7801</v>
      </c>
      <c r="F16" s="67">
        <v>-27395</v>
      </c>
      <c r="G16" s="67">
        <v>-27079</v>
      </c>
      <c r="H16" s="67">
        <v>-28984</v>
      </c>
      <c r="I16" s="67">
        <v>-29313</v>
      </c>
      <c r="J16" s="67">
        <v>-26947</v>
      </c>
      <c r="K16" s="67">
        <v>-25382</v>
      </c>
      <c r="L16" s="67">
        <v>-26445</v>
      </c>
      <c r="M16" s="67"/>
      <c r="N16" s="67"/>
    </row>
    <row r="17" spans="1:14" s="79" customFormat="1" ht="12.75" customHeight="1">
      <c r="A17" s="70"/>
      <c r="B17" s="65" t="s">
        <v>168</v>
      </c>
      <c r="C17" s="67">
        <v>-43524</v>
      </c>
      <c r="D17" s="67">
        <v>-54413</v>
      </c>
      <c r="E17" s="67">
        <v>-73336</v>
      </c>
      <c r="F17" s="67">
        <v>-71497</v>
      </c>
      <c r="G17" s="67">
        <v>-64864</v>
      </c>
      <c r="H17" s="67">
        <v>-162152</v>
      </c>
      <c r="I17" s="67">
        <v>-651191</v>
      </c>
      <c r="J17" s="67">
        <v>-676423</v>
      </c>
      <c r="K17" s="67">
        <v>-427490</v>
      </c>
      <c r="L17" s="67">
        <v>-254276</v>
      </c>
      <c r="M17" s="67"/>
      <c r="N17" s="67"/>
    </row>
    <row r="18" spans="1:14" s="79" customFormat="1" ht="12.75" customHeight="1">
      <c r="A18" s="70"/>
      <c r="B18" s="65" t="s">
        <v>169</v>
      </c>
      <c r="C18" s="67">
        <v>-6010</v>
      </c>
      <c r="D18" s="67">
        <v>-8378</v>
      </c>
      <c r="E18" s="67">
        <v>-8018</v>
      </c>
      <c r="F18" s="67">
        <v>-13340</v>
      </c>
      <c r="G18" s="67">
        <v>-20292</v>
      </c>
      <c r="H18" s="67">
        <v>-35577</v>
      </c>
      <c r="I18" s="67">
        <v>-41563</v>
      </c>
      <c r="J18" s="67">
        <v>-33794</v>
      </c>
      <c r="K18" s="67">
        <v>-21076</v>
      </c>
      <c r="L18" s="67">
        <v>-18392</v>
      </c>
      <c r="M18" s="67">
        <v>-21539</v>
      </c>
      <c r="N18" s="67">
        <v>-33020</v>
      </c>
    </row>
    <row r="19" spans="1:14" s="79" customFormat="1" ht="12.75" customHeight="1">
      <c r="A19" s="70"/>
      <c r="B19" s="65" t="s">
        <v>170</v>
      </c>
      <c r="C19" s="67">
        <v>-47527</v>
      </c>
      <c r="D19" s="67">
        <v>-47206</v>
      </c>
      <c r="E19" s="67">
        <v>-74578</v>
      </c>
      <c r="F19" s="67">
        <v>-65523</v>
      </c>
      <c r="G19" s="67">
        <v>-53129</v>
      </c>
      <c r="H19" s="67">
        <v>-47264</v>
      </c>
      <c r="I19" s="67">
        <v>-6093</v>
      </c>
      <c r="J19" s="67">
        <v>-14577</v>
      </c>
      <c r="K19" s="67">
        <v>-22665</v>
      </c>
      <c r="L19" s="67">
        <v>-28128</v>
      </c>
      <c r="M19" s="67">
        <v>-116979</v>
      </c>
      <c r="N19" s="67">
        <v>-92886</v>
      </c>
    </row>
    <row r="20" spans="1:14" ht="12.75" customHeight="1">
      <c r="A20" s="256" t="s">
        <v>171</v>
      </c>
      <c r="B20" s="256"/>
      <c r="C20" s="207">
        <v>33627</v>
      </c>
      <c r="D20" s="207">
        <v>34969</v>
      </c>
      <c r="E20" s="207">
        <v>13980</v>
      </c>
      <c r="F20" s="207">
        <v>8563</v>
      </c>
      <c r="G20" s="207">
        <v>107172.39</v>
      </c>
      <c r="H20" s="207">
        <v>17571</v>
      </c>
      <c r="I20" s="207">
        <v>20110</v>
      </c>
      <c r="J20" s="207">
        <v>16157</v>
      </c>
      <c r="K20" s="207">
        <v>22361</v>
      </c>
      <c r="L20" s="207">
        <v>7731</v>
      </c>
      <c r="M20" s="207">
        <v>3399</v>
      </c>
      <c r="N20" s="207">
        <v>6316</v>
      </c>
    </row>
    <row r="21" spans="1:14" ht="12.75" customHeight="1">
      <c r="A21" s="65"/>
      <c r="B21" s="80" t="s">
        <v>172</v>
      </c>
      <c r="C21" s="67">
        <v>2479</v>
      </c>
      <c r="D21" s="67">
        <v>4451</v>
      </c>
      <c r="E21" s="67">
        <v>7495</v>
      </c>
      <c r="F21" s="67">
        <v>5653</v>
      </c>
      <c r="G21" s="67">
        <v>2749.39</v>
      </c>
      <c r="H21" s="67">
        <v>2289</v>
      </c>
      <c r="I21" s="67">
        <v>4242</v>
      </c>
      <c r="J21" s="67">
        <v>3964</v>
      </c>
      <c r="K21" s="67">
        <v>2659</v>
      </c>
      <c r="L21" s="67">
        <v>2604</v>
      </c>
      <c r="M21" s="67">
        <v>1809</v>
      </c>
      <c r="N21" s="67">
        <v>2979</v>
      </c>
    </row>
    <row r="22" spans="1:14" s="81" customFormat="1" ht="12.75" customHeight="1">
      <c r="A22" s="65"/>
      <c r="B22" s="70" t="s">
        <v>173</v>
      </c>
      <c r="C22" s="71">
        <v>45</v>
      </c>
      <c r="D22" s="71">
        <v>14</v>
      </c>
      <c r="E22" s="71">
        <v>17</v>
      </c>
      <c r="F22" s="71">
        <v>88</v>
      </c>
      <c r="G22" s="71">
        <v>30</v>
      </c>
      <c r="H22" s="71">
        <v>30</v>
      </c>
      <c r="I22" s="71">
        <v>394</v>
      </c>
      <c r="J22" s="71">
        <v>216</v>
      </c>
      <c r="K22" s="71">
        <v>156</v>
      </c>
      <c r="L22" s="71">
        <v>389</v>
      </c>
      <c r="M22" s="71">
        <v>126</v>
      </c>
      <c r="N22" s="71">
        <v>194</v>
      </c>
    </row>
    <row r="23" spans="1:14" ht="12.75" customHeight="1">
      <c r="A23" s="65"/>
      <c r="B23" s="80" t="s">
        <v>174</v>
      </c>
      <c r="C23" s="67">
        <v>28722</v>
      </c>
      <c r="D23" s="67">
        <v>19662</v>
      </c>
      <c r="E23" s="67">
        <v>760</v>
      </c>
      <c r="F23" s="67">
        <v>738</v>
      </c>
      <c r="G23" s="67">
        <v>658</v>
      </c>
      <c r="H23" s="67">
        <v>816</v>
      </c>
      <c r="I23" s="67">
        <v>7633</v>
      </c>
      <c r="J23" s="67">
        <v>156</v>
      </c>
      <c r="K23" s="67">
        <v>239</v>
      </c>
      <c r="L23" s="67">
        <v>348</v>
      </c>
      <c r="M23" s="67">
        <v>450</v>
      </c>
      <c r="N23" s="67">
        <v>235</v>
      </c>
    </row>
    <row r="24" spans="1:14" ht="12.75" customHeight="1">
      <c r="A24" s="65"/>
      <c r="B24" s="80" t="s">
        <v>175</v>
      </c>
      <c r="C24" s="67">
        <v>2426</v>
      </c>
      <c r="D24" s="67">
        <v>10855</v>
      </c>
      <c r="E24" s="67">
        <v>5725</v>
      </c>
      <c r="F24" s="67">
        <v>2172</v>
      </c>
      <c r="G24" s="67">
        <v>103765</v>
      </c>
      <c r="H24" s="67">
        <v>14466</v>
      </c>
      <c r="I24" s="67">
        <v>8235</v>
      </c>
      <c r="J24" s="67">
        <v>12037</v>
      </c>
      <c r="K24" s="67">
        <v>19463</v>
      </c>
      <c r="L24" s="67">
        <v>4779</v>
      </c>
      <c r="M24" s="67">
        <v>1140</v>
      </c>
      <c r="N24" s="67">
        <v>3102</v>
      </c>
    </row>
    <row r="25" spans="1:14" ht="12.75" customHeight="1">
      <c r="A25" s="256" t="s">
        <v>176</v>
      </c>
      <c r="B25" s="256"/>
      <c r="C25" s="207">
        <v>426454</v>
      </c>
      <c r="D25" s="207">
        <v>426700</v>
      </c>
      <c r="E25" s="207">
        <v>392117</v>
      </c>
      <c r="F25" s="207">
        <v>407173</v>
      </c>
      <c r="G25" s="207">
        <v>452181</v>
      </c>
      <c r="H25" s="207">
        <v>478755.05500000005</v>
      </c>
      <c r="I25" s="207">
        <v>618875</v>
      </c>
      <c r="J25" s="207">
        <v>741045</v>
      </c>
      <c r="K25" s="207">
        <v>643413</v>
      </c>
      <c r="L25" s="207">
        <v>553982.1</v>
      </c>
      <c r="M25" s="207">
        <v>468843</v>
      </c>
      <c r="N25" s="207">
        <v>419236</v>
      </c>
    </row>
    <row r="26" spans="1:14" ht="12.75" customHeight="1">
      <c r="A26" s="65"/>
      <c r="B26" s="80" t="s">
        <v>177</v>
      </c>
      <c r="C26" s="67">
        <v>7184</v>
      </c>
      <c r="D26" s="67">
        <v>8231</v>
      </c>
      <c r="E26" s="67">
        <v>9341</v>
      </c>
      <c r="F26" s="67">
        <v>9263</v>
      </c>
      <c r="G26" s="67">
        <v>9129</v>
      </c>
      <c r="H26" s="67">
        <v>8381.055</v>
      </c>
      <c r="I26" s="67">
        <v>8654</v>
      </c>
      <c r="J26" s="67">
        <v>8707</v>
      </c>
      <c r="K26" s="67">
        <v>7019</v>
      </c>
      <c r="L26" s="67">
        <v>5317</v>
      </c>
      <c r="M26" s="67">
        <v>4960</v>
      </c>
      <c r="N26" s="67">
        <v>4790</v>
      </c>
    </row>
    <row r="27" spans="1:14" ht="12.75" customHeight="1">
      <c r="A27" s="65"/>
      <c r="B27" s="80" t="s">
        <v>178</v>
      </c>
      <c r="C27" s="67">
        <v>497762</v>
      </c>
      <c r="D27" s="67">
        <v>514076</v>
      </c>
      <c r="E27" s="67">
        <v>472908</v>
      </c>
      <c r="F27" s="67">
        <v>479755</v>
      </c>
      <c r="G27" s="67">
        <v>528228</v>
      </c>
      <c r="H27" s="67">
        <v>552927</v>
      </c>
      <c r="I27" s="67">
        <v>728132</v>
      </c>
      <c r="J27" s="67">
        <v>898531</v>
      </c>
      <c r="K27" s="67">
        <v>775061</v>
      </c>
      <c r="L27" s="67">
        <v>649297.55</v>
      </c>
      <c r="M27" s="67">
        <v>536935</v>
      </c>
      <c r="N27" s="67">
        <v>476121</v>
      </c>
    </row>
    <row r="28" spans="1:14" ht="12.75" customHeight="1">
      <c r="A28" s="65"/>
      <c r="B28" s="80" t="s">
        <v>179</v>
      </c>
      <c r="C28" s="67">
        <v>92204</v>
      </c>
      <c r="D28" s="67">
        <v>74795</v>
      </c>
      <c r="E28" s="67">
        <v>63114</v>
      </c>
      <c r="F28" s="67">
        <v>53725</v>
      </c>
      <c r="G28" s="67">
        <v>50849</v>
      </c>
      <c r="H28" s="67">
        <v>48923</v>
      </c>
      <c r="I28" s="67">
        <v>48605</v>
      </c>
      <c r="J28" s="67">
        <v>47348</v>
      </c>
      <c r="K28" s="67">
        <v>42758</v>
      </c>
      <c r="L28" s="67">
        <v>40088.55</v>
      </c>
      <c r="M28" s="67">
        <v>36581</v>
      </c>
      <c r="N28" s="67">
        <v>33593</v>
      </c>
    </row>
    <row r="29" spans="1:14" ht="12.75" customHeight="1">
      <c r="A29" s="65"/>
      <c r="B29" s="65" t="s">
        <v>180</v>
      </c>
      <c r="C29" s="67">
        <v>-170696</v>
      </c>
      <c r="D29" s="67">
        <v>-170401</v>
      </c>
      <c r="E29" s="67">
        <v>-153246</v>
      </c>
      <c r="F29" s="67">
        <v>-135570</v>
      </c>
      <c r="G29" s="67">
        <v>-136025</v>
      </c>
      <c r="H29" s="67">
        <v>-131476</v>
      </c>
      <c r="I29" s="67">
        <v>-166516</v>
      </c>
      <c r="J29" s="67">
        <v>-213541</v>
      </c>
      <c r="K29" s="67">
        <v>-181425</v>
      </c>
      <c r="L29" s="67">
        <v>-140721</v>
      </c>
      <c r="M29" s="67">
        <v>-109633</v>
      </c>
      <c r="N29" s="67">
        <v>-95268</v>
      </c>
    </row>
    <row r="30" spans="1:14" ht="12.75" customHeight="1">
      <c r="A30" s="256" t="s">
        <v>181</v>
      </c>
      <c r="B30" s="256"/>
      <c r="C30" s="207">
        <v>137218</v>
      </c>
      <c r="D30" s="207">
        <v>147651</v>
      </c>
      <c r="E30" s="207">
        <v>163251</v>
      </c>
      <c r="F30" s="207">
        <v>-2153</v>
      </c>
      <c r="G30" s="207">
        <v>165158</v>
      </c>
      <c r="H30" s="207">
        <v>270966</v>
      </c>
      <c r="I30" s="207">
        <v>-158986</v>
      </c>
      <c r="J30" s="207">
        <v>145651</v>
      </c>
      <c r="K30" s="207">
        <v>119289</v>
      </c>
      <c r="L30" s="207">
        <v>134543</v>
      </c>
      <c r="M30" s="207">
        <v>96711</v>
      </c>
      <c r="N30" s="207">
        <v>109027</v>
      </c>
    </row>
    <row r="31" spans="1:14" s="82" customFormat="1" ht="12.75" customHeight="1">
      <c r="A31" s="258" t="s">
        <v>173</v>
      </c>
      <c r="B31" s="258"/>
      <c r="C31" s="71">
        <v>136812</v>
      </c>
      <c r="D31" s="71">
        <v>113392</v>
      </c>
      <c r="E31" s="71">
        <v>116880</v>
      </c>
      <c r="F31" s="71">
        <v>129711</v>
      </c>
      <c r="G31" s="71">
        <v>163912</v>
      </c>
      <c r="H31" s="71">
        <v>96778</v>
      </c>
      <c r="I31" s="71">
        <v>151710</v>
      </c>
      <c r="J31" s="71">
        <v>125160</v>
      </c>
      <c r="K31" s="71">
        <v>115351</v>
      </c>
      <c r="L31" s="71">
        <v>111055</v>
      </c>
      <c r="M31" s="71">
        <v>84939</v>
      </c>
      <c r="N31" s="71">
        <v>78984</v>
      </c>
    </row>
    <row r="32" spans="1:14" ht="12.75" customHeight="1">
      <c r="A32" s="256" t="s">
        <v>182</v>
      </c>
      <c r="B32" s="256"/>
      <c r="C32" s="207">
        <v>47826</v>
      </c>
      <c r="D32" s="207">
        <v>51300</v>
      </c>
      <c r="E32" s="207">
        <v>44873</v>
      </c>
      <c r="F32" s="207">
        <v>56394</v>
      </c>
      <c r="G32" s="207">
        <v>49524.5</v>
      </c>
      <c r="H32" s="207">
        <v>40018.64600000001</v>
      </c>
      <c r="I32" s="207">
        <v>44028</v>
      </c>
      <c r="J32" s="207">
        <v>88044</v>
      </c>
      <c r="K32" s="207">
        <v>62375</v>
      </c>
      <c r="L32" s="207">
        <v>34143.55</v>
      </c>
      <c r="M32" s="207">
        <v>30671</v>
      </c>
      <c r="N32" s="207">
        <v>23665</v>
      </c>
    </row>
    <row r="33" spans="1:14" ht="12.75" customHeight="1">
      <c r="A33" s="65"/>
      <c r="B33" s="80" t="s">
        <v>183</v>
      </c>
      <c r="C33" s="67">
        <v>6325</v>
      </c>
      <c r="D33" s="67">
        <v>6980</v>
      </c>
      <c r="E33" s="67">
        <v>6174</v>
      </c>
      <c r="F33" s="67">
        <v>6261</v>
      </c>
      <c r="G33" s="67">
        <v>6531</v>
      </c>
      <c r="H33" s="67">
        <v>5436.217000000001</v>
      </c>
      <c r="I33" s="67">
        <v>5151</v>
      </c>
      <c r="J33" s="67">
        <v>5321</v>
      </c>
      <c r="K33" s="67">
        <v>5922</v>
      </c>
      <c r="L33" s="67">
        <v>6251</v>
      </c>
      <c r="M33" s="67">
        <v>5971</v>
      </c>
      <c r="N33" s="67">
        <v>3258</v>
      </c>
    </row>
    <row r="34" spans="1:14" ht="12.75" customHeight="1">
      <c r="A34" s="65"/>
      <c r="B34" s="80" t="s">
        <v>184</v>
      </c>
      <c r="C34" s="67">
        <v>41501</v>
      </c>
      <c r="D34" s="67">
        <v>44320</v>
      </c>
      <c r="E34" s="67">
        <v>38700</v>
      </c>
      <c r="F34" s="67">
        <v>50133</v>
      </c>
      <c r="G34" s="67">
        <v>42993.5</v>
      </c>
      <c r="H34" s="67">
        <v>34582.429000000004</v>
      </c>
      <c r="I34" s="67">
        <v>38877</v>
      </c>
      <c r="J34" s="67">
        <v>82723</v>
      </c>
      <c r="K34" s="67">
        <v>56453</v>
      </c>
      <c r="L34" s="67">
        <v>27892.55</v>
      </c>
      <c r="M34" s="67">
        <v>24700</v>
      </c>
      <c r="N34" s="67">
        <v>20407</v>
      </c>
    </row>
    <row r="35" spans="1:14" ht="12.75" customHeight="1">
      <c r="A35" s="256" t="s">
        <v>50</v>
      </c>
      <c r="B35" s="256"/>
      <c r="C35" s="207">
        <v>-612299</v>
      </c>
      <c r="D35" s="207">
        <v>-587689</v>
      </c>
      <c r="E35" s="207">
        <v>-620628</v>
      </c>
      <c r="F35" s="207">
        <v>-574372</v>
      </c>
      <c r="G35" s="207">
        <v>-593017.037</v>
      </c>
      <c r="H35" s="207">
        <v>-607823.408</v>
      </c>
      <c r="I35" s="207">
        <v>-614253</v>
      </c>
      <c r="J35" s="207">
        <v>-613601</v>
      </c>
      <c r="K35" s="207">
        <v>-537989</v>
      </c>
      <c r="L35" s="207">
        <v>-458413.55</v>
      </c>
      <c r="M35" s="207">
        <v>-420171</v>
      </c>
      <c r="N35" s="207">
        <v>-413583</v>
      </c>
    </row>
    <row r="36" spans="1:14" ht="12.75" customHeight="1">
      <c r="A36" s="65"/>
      <c r="B36" s="80" t="s">
        <v>185</v>
      </c>
      <c r="C36" s="67">
        <v>-361307</v>
      </c>
      <c r="D36" s="67">
        <v>-342915</v>
      </c>
      <c r="E36" s="67">
        <v>-366809</v>
      </c>
      <c r="F36" s="67">
        <v>-324139</v>
      </c>
      <c r="G36" s="67">
        <v>-332784.894</v>
      </c>
      <c r="H36" s="67">
        <v>-339768.892</v>
      </c>
      <c r="I36" s="67">
        <v>-345230</v>
      </c>
      <c r="J36" s="67">
        <v>-364757</v>
      </c>
      <c r="K36" s="67">
        <v>-317398</v>
      </c>
      <c r="L36" s="67">
        <v>-270550</v>
      </c>
      <c r="M36" s="67">
        <v>-246877</v>
      </c>
      <c r="N36" s="67">
        <v>-235958</v>
      </c>
    </row>
    <row r="37" spans="1:14" s="81" customFormat="1" ht="12.75" customHeight="1">
      <c r="A37" s="65"/>
      <c r="B37" s="70" t="s">
        <v>186</v>
      </c>
      <c r="C37" s="71">
        <v>-271151</v>
      </c>
      <c r="D37" s="71">
        <v>-262140</v>
      </c>
      <c r="E37" s="71">
        <v>-264005</v>
      </c>
      <c r="F37" s="71">
        <v>-263701</v>
      </c>
      <c r="G37" s="71">
        <v>-264191.994</v>
      </c>
      <c r="H37" s="71">
        <v>-255250.277</v>
      </c>
      <c r="I37" s="71">
        <v>-278360</v>
      </c>
      <c r="J37" s="71">
        <v>-272765</v>
      </c>
      <c r="K37" s="71">
        <v>-230562</v>
      </c>
      <c r="L37" s="71">
        <v>-198105</v>
      </c>
      <c r="M37" s="71">
        <v>-191440</v>
      </c>
      <c r="N37" s="71">
        <v>-185351</v>
      </c>
    </row>
    <row r="38" spans="1:14" s="81" customFormat="1" ht="12.75" customHeight="1">
      <c r="A38" s="65"/>
      <c r="B38" s="70" t="s">
        <v>187</v>
      </c>
      <c r="C38" s="71">
        <v>-55782</v>
      </c>
      <c r="D38" s="71">
        <v>-54089</v>
      </c>
      <c r="E38" s="71">
        <v>-57206</v>
      </c>
      <c r="F38" s="71">
        <v>-49634</v>
      </c>
      <c r="G38" s="71">
        <v>-50009.904</v>
      </c>
      <c r="H38" s="71">
        <v>-965164</v>
      </c>
      <c r="I38" s="71">
        <v>-51594</v>
      </c>
      <c r="J38" s="71">
        <v>-47747</v>
      </c>
      <c r="K38" s="71">
        <v>-41313</v>
      </c>
      <c r="L38" s="71">
        <v>-129650</v>
      </c>
      <c r="M38" s="71">
        <v>-28981</v>
      </c>
      <c r="N38" s="71">
        <v>-27074</v>
      </c>
    </row>
    <row r="39" spans="1:14" ht="12.75" customHeight="1">
      <c r="A39" s="65"/>
      <c r="B39" s="80" t="s">
        <v>188</v>
      </c>
      <c r="C39" s="67">
        <v>-250991</v>
      </c>
      <c r="D39" s="67">
        <v>-244773</v>
      </c>
      <c r="E39" s="67">
        <v>-253819</v>
      </c>
      <c r="F39" s="67">
        <v>-250233</v>
      </c>
      <c r="G39" s="67">
        <v>-260232.14299999998</v>
      </c>
      <c r="H39" s="67">
        <v>-268054.516</v>
      </c>
      <c r="I39" s="67">
        <v>-269023</v>
      </c>
      <c r="J39" s="67">
        <v>-248844</v>
      </c>
      <c r="K39" s="67">
        <v>-220591</v>
      </c>
      <c r="L39" s="67">
        <v>-187863.55</v>
      </c>
      <c r="M39" s="67">
        <v>-173294</v>
      </c>
      <c r="N39" s="67">
        <v>-177625</v>
      </c>
    </row>
    <row r="40" spans="1:14" ht="12.75" customHeight="1">
      <c r="A40" s="256" t="s">
        <v>189</v>
      </c>
      <c r="B40" s="256"/>
      <c r="C40" s="207">
        <v>340824</v>
      </c>
      <c r="D40" s="207">
        <v>377140</v>
      </c>
      <c r="E40" s="207">
        <v>388837</v>
      </c>
      <c r="F40" s="207">
        <v>302908</v>
      </c>
      <c r="G40" s="207">
        <v>542705.4240000001</v>
      </c>
      <c r="H40" s="207">
        <v>691194.2930000001</v>
      </c>
      <c r="I40" s="207">
        <v>545300</v>
      </c>
      <c r="J40" s="207">
        <v>915340</v>
      </c>
      <c r="K40" s="207">
        <v>762836</v>
      </c>
      <c r="L40" s="207">
        <v>667022.2</v>
      </c>
      <c r="M40" s="207">
        <v>524901</v>
      </c>
      <c r="N40" s="207">
        <v>486339</v>
      </c>
    </row>
    <row r="41" spans="1:14" ht="12.75" customHeight="1">
      <c r="A41" s="251" t="s">
        <v>190</v>
      </c>
      <c r="B41" s="251"/>
      <c r="C41" s="67">
        <v>-59995</v>
      </c>
      <c r="D41" s="67">
        <v>-65722</v>
      </c>
      <c r="E41" s="67">
        <v>-60042</v>
      </c>
      <c r="F41" s="67">
        <v>-63876</v>
      </c>
      <c r="G41" s="67">
        <v>-61762.407</v>
      </c>
      <c r="H41" s="67">
        <v>-60278.868</v>
      </c>
      <c r="I41" s="67">
        <v>-53268</v>
      </c>
      <c r="J41" s="67">
        <v>-47467</v>
      </c>
      <c r="K41" s="67">
        <v>-40834</v>
      </c>
      <c r="L41" s="67">
        <v>-46282</v>
      </c>
      <c r="M41" s="67">
        <v>-44210</v>
      </c>
      <c r="N41" s="67">
        <v>-51016</v>
      </c>
    </row>
    <row r="42" spans="1:14" ht="12.75" customHeight="1">
      <c r="A42" s="251" t="s">
        <v>191</v>
      </c>
      <c r="B42" s="251"/>
      <c r="C42" s="67">
        <v>-20898</v>
      </c>
      <c r="D42" s="67">
        <v>-21964</v>
      </c>
      <c r="E42" s="67">
        <v>-29871</v>
      </c>
      <c r="F42" s="67">
        <v>-29330</v>
      </c>
      <c r="G42" s="67">
        <v>-50117</v>
      </c>
      <c r="H42" s="67">
        <v>-52650.698000000004</v>
      </c>
      <c r="I42" s="67">
        <v>-67606</v>
      </c>
      <c r="J42" s="67">
        <v>-61553</v>
      </c>
      <c r="K42" s="67">
        <v>-40892</v>
      </c>
      <c r="L42" s="67">
        <v>-29478</v>
      </c>
      <c r="M42" s="67">
        <v>-22341</v>
      </c>
      <c r="N42" s="67">
        <v>-17875</v>
      </c>
    </row>
    <row r="43" spans="1:14" ht="24.75" customHeight="1">
      <c r="A43" s="257" t="s">
        <v>192</v>
      </c>
      <c r="B43" s="257"/>
      <c r="C43" s="162">
        <v>-31499</v>
      </c>
      <c r="D43" s="162">
        <v>-41353</v>
      </c>
      <c r="E43" s="162">
        <v>-85964</v>
      </c>
      <c r="F43" s="162">
        <v>-93956</v>
      </c>
      <c r="G43" s="162">
        <v>-51029</v>
      </c>
      <c r="H43" s="162">
        <v>-70814.893</v>
      </c>
      <c r="I43" s="162">
        <v>-125894</v>
      </c>
      <c r="J43" s="162">
        <v>-18088</v>
      </c>
      <c r="K43" s="162">
        <v>-11019</v>
      </c>
      <c r="L43" s="162">
        <v>-11181</v>
      </c>
      <c r="M43" s="162">
        <v>-11261</v>
      </c>
      <c r="N43" s="162">
        <v>-19432</v>
      </c>
    </row>
    <row r="44" spans="1:14" ht="24.75" customHeight="1">
      <c r="A44" s="257" t="s">
        <v>193</v>
      </c>
      <c r="B44" s="257"/>
      <c r="C44" s="162">
        <v>17874</v>
      </c>
      <c r="D44" s="162">
        <v>11488</v>
      </c>
      <c r="E44" s="162">
        <v>14684</v>
      </c>
      <c r="F44" s="162">
        <v>14129</v>
      </c>
      <c r="G44" s="162">
        <v>20566</v>
      </c>
      <c r="H44" s="162">
        <v>23026.097999999998</v>
      </c>
      <c r="I44" s="162">
        <v>11204</v>
      </c>
      <c r="J44" s="162">
        <v>22069</v>
      </c>
      <c r="K44" s="162">
        <v>15444</v>
      </c>
      <c r="L44" s="162">
        <v>16914</v>
      </c>
      <c r="M44" s="162">
        <v>16004</v>
      </c>
      <c r="N44" s="162">
        <v>11152</v>
      </c>
    </row>
    <row r="45" spans="1:14" ht="24.75" customHeight="1">
      <c r="A45" s="257" t="s">
        <v>194</v>
      </c>
      <c r="B45" s="257"/>
      <c r="C45" s="162">
        <v>-35966</v>
      </c>
      <c r="D45" s="162">
        <v>-314</v>
      </c>
      <c r="E45" s="162">
        <v>-16002</v>
      </c>
      <c r="F45" s="162">
        <v>-52607</v>
      </c>
      <c r="G45" s="162">
        <v>-11283</v>
      </c>
      <c r="H45" s="162">
        <v>-10246</v>
      </c>
      <c r="I45" s="162">
        <v>-83799</v>
      </c>
      <c r="J45" s="162">
        <v>-3951</v>
      </c>
      <c r="K45" s="162">
        <v>-426</v>
      </c>
      <c r="L45" s="162">
        <v>-120</v>
      </c>
      <c r="M45" s="162">
        <v>-2608</v>
      </c>
      <c r="N45" s="162">
        <v>-8730</v>
      </c>
    </row>
    <row r="46" spans="1:14" ht="24.75" customHeight="1">
      <c r="A46" s="257" t="s">
        <v>195</v>
      </c>
      <c r="B46" s="257"/>
      <c r="C46" s="162">
        <v>9153</v>
      </c>
      <c r="D46" s="162">
        <v>7451</v>
      </c>
      <c r="E46" s="162">
        <v>33657</v>
      </c>
      <c r="F46" s="162">
        <v>4269</v>
      </c>
      <c r="G46" s="162">
        <v>5558</v>
      </c>
      <c r="H46" s="162">
        <v>37227</v>
      </c>
      <c r="I46" s="162">
        <v>44</v>
      </c>
      <c r="J46" s="162">
        <v>323</v>
      </c>
      <c r="K46" s="162">
        <v>1838</v>
      </c>
      <c r="L46" s="162">
        <v>280</v>
      </c>
      <c r="M46" s="162">
        <v>28</v>
      </c>
      <c r="N46" s="162">
        <v>1514</v>
      </c>
    </row>
    <row r="47" spans="1:14" ht="12.75" customHeight="1">
      <c r="A47" s="256" t="s">
        <v>196</v>
      </c>
      <c r="B47" s="256"/>
      <c r="C47" s="207">
        <v>219495</v>
      </c>
      <c r="D47" s="207">
        <v>266727</v>
      </c>
      <c r="E47" s="207">
        <v>245298</v>
      </c>
      <c r="F47" s="207">
        <v>81537</v>
      </c>
      <c r="G47" s="207">
        <v>394638.0170000001</v>
      </c>
      <c r="H47" s="207">
        <v>557456.932</v>
      </c>
      <c r="I47" s="207">
        <v>225981</v>
      </c>
      <c r="J47" s="207">
        <v>806673</v>
      </c>
      <c r="K47" s="207">
        <v>686947</v>
      </c>
      <c r="L47" s="207">
        <v>597155.2</v>
      </c>
      <c r="M47" s="207">
        <v>460513</v>
      </c>
      <c r="N47" s="207">
        <v>401952</v>
      </c>
    </row>
    <row r="48" spans="1:14" ht="12.75">
      <c r="A48" s="251" t="s">
        <v>197</v>
      </c>
      <c r="B48" s="251"/>
      <c r="C48" s="67">
        <v>100</v>
      </c>
      <c r="D48" s="67">
        <v>19</v>
      </c>
      <c r="E48" s="67">
        <v>456</v>
      </c>
      <c r="F48" s="67">
        <v>192</v>
      </c>
      <c r="G48" s="67">
        <v>45</v>
      </c>
      <c r="H48" s="67">
        <v>8647</v>
      </c>
      <c r="I48" s="67">
        <v>386</v>
      </c>
      <c r="J48" s="67">
        <v>13</v>
      </c>
      <c r="K48" s="67">
        <v>2506</v>
      </c>
      <c r="L48" s="67">
        <v>1047</v>
      </c>
      <c r="M48" s="67">
        <v>1390</v>
      </c>
      <c r="N48" s="67">
        <v>12137</v>
      </c>
    </row>
    <row r="49" spans="1:14" ht="12.75">
      <c r="A49" s="251" t="s">
        <v>198</v>
      </c>
      <c r="B49" s="251"/>
      <c r="C49" s="226">
        <v>-1096</v>
      </c>
      <c r="D49" s="226">
        <v>0</v>
      </c>
      <c r="E49" s="67">
        <v>-1</v>
      </c>
      <c r="F49" s="67">
        <v>-449</v>
      </c>
      <c r="G49" s="67">
        <v>-309</v>
      </c>
      <c r="H49" s="67">
        <v>-104</v>
      </c>
      <c r="I49" s="67">
        <v>-499</v>
      </c>
      <c r="J49" s="67">
        <v>-437</v>
      </c>
      <c r="K49" s="67">
        <v>-570</v>
      </c>
      <c r="L49" s="67">
        <v>-485</v>
      </c>
      <c r="M49" s="67">
        <v>-739</v>
      </c>
      <c r="N49" s="67">
        <v>-4037</v>
      </c>
    </row>
    <row r="50" spans="1:14" ht="12.75" customHeight="1">
      <c r="A50" s="251" t="s">
        <v>199</v>
      </c>
      <c r="B50" s="251"/>
      <c r="C50" s="67">
        <v>-33741</v>
      </c>
      <c r="D50" s="67">
        <v>-11130</v>
      </c>
      <c r="E50" s="67">
        <v>-11232</v>
      </c>
      <c r="F50" s="67">
        <v>-8552</v>
      </c>
      <c r="G50" s="67">
        <v>-7854</v>
      </c>
      <c r="H50" s="67">
        <v>-42432.378</v>
      </c>
      <c r="I50" s="67">
        <v>-26481</v>
      </c>
      <c r="J50" s="67">
        <v>-75674</v>
      </c>
      <c r="K50" s="67">
        <v>-52847</v>
      </c>
      <c r="L50" s="67">
        <v>-42872</v>
      </c>
      <c r="M50" s="67">
        <v>-29496</v>
      </c>
      <c r="N50" s="67">
        <v>-28063</v>
      </c>
    </row>
    <row r="51" spans="1:14" ht="12.75">
      <c r="A51" s="251" t="s">
        <v>318</v>
      </c>
      <c r="B51" s="251"/>
      <c r="C51" s="67">
        <v>-3019</v>
      </c>
      <c r="D51" s="67">
        <v>-229</v>
      </c>
      <c r="E51" s="67" t="s">
        <v>331</v>
      </c>
      <c r="F51" s="67">
        <v>-470</v>
      </c>
      <c r="G51" s="67">
        <v>-9432</v>
      </c>
      <c r="H51" s="67">
        <v>-37616.453</v>
      </c>
      <c r="I51" s="67">
        <v>-18823</v>
      </c>
      <c r="J51" s="67">
        <v>-8157</v>
      </c>
      <c r="K51" s="67">
        <v>-7715</v>
      </c>
      <c r="L51" s="67">
        <v>-7293</v>
      </c>
      <c r="M51" s="67">
        <v>-6617</v>
      </c>
      <c r="N51" s="67">
        <v>-3620</v>
      </c>
    </row>
    <row r="52" spans="1:14" ht="24.75" customHeight="1">
      <c r="A52" s="257" t="s">
        <v>200</v>
      </c>
      <c r="B52" s="257"/>
      <c r="C52" s="162">
        <v>398650</v>
      </c>
      <c r="D52" s="162">
        <v>215280</v>
      </c>
      <c r="E52" s="162">
        <v>25300</v>
      </c>
      <c r="F52" s="162">
        <v>90490</v>
      </c>
      <c r="G52" s="162">
        <v>192750</v>
      </c>
      <c r="H52" s="162">
        <v>101775</v>
      </c>
      <c r="I52" s="162">
        <v>283500</v>
      </c>
      <c r="J52" s="162">
        <v>-700</v>
      </c>
      <c r="K52" s="162">
        <v>-1400</v>
      </c>
      <c r="L52" s="162">
        <v>195320</v>
      </c>
      <c r="M52" s="162">
        <v>-1411</v>
      </c>
      <c r="N52" s="162">
        <v>-46600</v>
      </c>
    </row>
    <row r="53" spans="1:14" ht="12.75" customHeight="1">
      <c r="A53" s="256" t="s">
        <v>153</v>
      </c>
      <c r="B53" s="256"/>
      <c r="C53" s="207">
        <v>580389</v>
      </c>
      <c r="D53" s="207">
        <v>470668</v>
      </c>
      <c r="E53" s="207">
        <v>259821</v>
      </c>
      <c r="F53" s="207">
        <v>162746</v>
      </c>
      <c r="G53" s="207">
        <v>569839</v>
      </c>
      <c r="H53" s="207">
        <v>587726.101</v>
      </c>
      <c r="I53" s="207">
        <v>464064</v>
      </c>
      <c r="J53" s="207">
        <v>721718</v>
      </c>
      <c r="K53" s="207">
        <v>626921</v>
      </c>
      <c r="L53" s="207">
        <v>742872.2</v>
      </c>
      <c r="M53" s="207">
        <v>423640</v>
      </c>
      <c r="N53" s="207">
        <v>331769</v>
      </c>
    </row>
    <row r="54" ht="12.75" customHeight="1"/>
    <row r="55" ht="12.75" customHeight="1"/>
    <row r="56" ht="12.75" customHeight="1"/>
    <row r="57" ht="12.75" customHeight="1"/>
    <row r="58" ht="12.75" customHeight="1"/>
  </sheetData>
  <sheetProtection/>
  <mergeCells count="27">
    <mergeCell ref="A31:B31"/>
    <mergeCell ref="A2:B2"/>
    <mergeCell ref="A8:B8"/>
    <mergeCell ref="A6:B6"/>
    <mergeCell ref="A7:B7"/>
    <mergeCell ref="A14:B14"/>
    <mergeCell ref="A4:B4"/>
    <mergeCell ref="A3:B3"/>
    <mergeCell ref="A20:B20"/>
    <mergeCell ref="A25:B25"/>
    <mergeCell ref="A48:B48"/>
    <mergeCell ref="A49:B49"/>
    <mergeCell ref="A32:B32"/>
    <mergeCell ref="A35:B35"/>
    <mergeCell ref="A40:B40"/>
    <mergeCell ref="A45:B45"/>
    <mergeCell ref="A47:B47"/>
    <mergeCell ref="A30:B30"/>
    <mergeCell ref="A50:B50"/>
    <mergeCell ref="A51:B51"/>
    <mergeCell ref="A53:B53"/>
    <mergeCell ref="A41:B41"/>
    <mergeCell ref="A42:B42"/>
    <mergeCell ref="A46:B46"/>
    <mergeCell ref="A52:B52"/>
    <mergeCell ref="A43:B43"/>
    <mergeCell ref="A44:B44"/>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M16"/>
  <sheetViews>
    <sheetView zoomScale="120" zoomScaleNormal="120" zoomScalePageLayoutView="0" workbookViewId="0" topLeftCell="A1">
      <pane xSplit="1" topLeftCell="B1" activePane="topRight" state="frozen"/>
      <selection pane="topLeft" activeCell="A1" sqref="A1:M1"/>
      <selection pane="topRight" activeCell="A1" sqref="A1"/>
    </sheetView>
  </sheetViews>
  <sheetFormatPr defaultColWidth="11.421875" defaultRowHeight="12.75"/>
  <cols>
    <col min="1" max="1" width="48.8515625" style="83" customWidth="1"/>
    <col min="2" max="7" width="13.28125" style="83" customWidth="1"/>
    <col min="8" max="9" width="13.28125" style="90" customWidth="1"/>
    <col min="10" max="13" width="13.28125" style="83" customWidth="1"/>
    <col min="14" max="16384" width="11.421875" style="83" customWidth="1"/>
  </cols>
  <sheetData>
    <row r="1" spans="1:9" ht="18" customHeight="1">
      <c r="A1" s="144" t="s">
        <v>325</v>
      </c>
      <c r="B1" s="144"/>
      <c r="C1" s="146"/>
      <c r="D1" s="146"/>
      <c r="E1" s="146"/>
      <c r="F1" s="146"/>
      <c r="G1" s="146"/>
      <c r="H1" s="83"/>
      <c r="I1" s="83"/>
    </row>
    <row r="2" spans="3:9" ht="12.75" customHeight="1">
      <c r="C2" s="146"/>
      <c r="D2" s="146"/>
      <c r="E2" s="146"/>
      <c r="F2" s="146"/>
      <c r="G2" s="146"/>
      <c r="H2" s="83"/>
      <c r="I2" s="83"/>
    </row>
    <row r="3" spans="1:9" ht="12.75" customHeight="1">
      <c r="A3" s="141" t="s">
        <v>201</v>
      </c>
      <c r="B3" s="141"/>
      <c r="C3" s="141"/>
      <c r="D3" s="141"/>
      <c r="E3" s="141"/>
      <c r="F3" s="141"/>
      <c r="G3" s="141"/>
      <c r="H3" s="68"/>
      <c r="I3" s="124"/>
    </row>
    <row r="4" spans="3:9" ht="12.75" customHeight="1">
      <c r="C4" s="146"/>
      <c r="D4" s="146"/>
      <c r="E4" s="146"/>
      <c r="F4" s="146"/>
      <c r="G4" s="146"/>
      <c r="H4" s="83"/>
      <c r="I4" s="83"/>
    </row>
    <row r="5" spans="1:13" s="195" customFormat="1" ht="12">
      <c r="A5" s="208" t="s">
        <v>157</v>
      </c>
      <c r="B5" s="209">
        <v>2014</v>
      </c>
      <c r="C5" s="209">
        <v>2013</v>
      </c>
      <c r="D5" s="209">
        <v>2012</v>
      </c>
      <c r="E5" s="209">
        <v>2011</v>
      </c>
      <c r="F5" s="209">
        <v>2010</v>
      </c>
      <c r="G5" s="209">
        <v>2009</v>
      </c>
      <c r="H5" s="209">
        <v>2008</v>
      </c>
      <c r="I5" s="209">
        <v>2007</v>
      </c>
      <c r="J5" s="209">
        <v>2006</v>
      </c>
      <c r="K5" s="209">
        <v>2005</v>
      </c>
      <c r="L5" s="209">
        <v>2004</v>
      </c>
      <c r="M5" s="209">
        <v>2003</v>
      </c>
    </row>
    <row r="6" spans="1:13" s="85" customFormat="1" ht="12.75" customHeight="1">
      <c r="A6" s="60" t="s">
        <v>202</v>
      </c>
      <c r="B6" s="15">
        <v>268973</v>
      </c>
      <c r="C6" s="15">
        <v>55685</v>
      </c>
      <c r="D6" s="15">
        <v>24090</v>
      </c>
      <c r="E6" s="15">
        <v>23648</v>
      </c>
      <c r="F6" s="15">
        <v>53538</v>
      </c>
      <c r="G6" s="15">
        <v>59958</v>
      </c>
      <c r="H6" s="15">
        <v>53744</v>
      </c>
      <c r="I6" s="15">
        <v>28389</v>
      </c>
      <c r="J6" s="15">
        <v>37896</v>
      </c>
      <c r="K6" s="15">
        <v>12360</v>
      </c>
      <c r="L6" s="15">
        <v>6538</v>
      </c>
      <c r="M6" s="15">
        <v>27707088</v>
      </c>
    </row>
    <row r="7" spans="1:13" s="85" customFormat="1" ht="12.75" customHeight="1">
      <c r="A7" s="60" t="s">
        <v>153</v>
      </c>
      <c r="B7" s="15">
        <v>580389</v>
      </c>
      <c r="C7" s="15">
        <v>470668</v>
      </c>
      <c r="D7" s="15">
        <v>259821</v>
      </c>
      <c r="E7" s="15">
        <v>162746</v>
      </c>
      <c r="F7" s="15">
        <v>569839</v>
      </c>
      <c r="G7" s="15">
        <v>587726</v>
      </c>
      <c r="H7" s="15">
        <v>464064</v>
      </c>
      <c r="I7" s="15">
        <v>721718</v>
      </c>
      <c r="J7" s="15">
        <v>626921</v>
      </c>
      <c r="K7" s="15">
        <v>742872</v>
      </c>
      <c r="L7" s="15">
        <v>423638</v>
      </c>
      <c r="M7" s="15">
        <v>331769</v>
      </c>
    </row>
    <row r="8" spans="1:13" s="85" customFormat="1" ht="12.75" customHeight="1">
      <c r="A8" s="60" t="s">
        <v>203</v>
      </c>
      <c r="B8" s="15">
        <v>34643</v>
      </c>
      <c r="C8" s="15">
        <v>47114</v>
      </c>
      <c r="D8" s="15">
        <v>100047</v>
      </c>
      <c r="E8" s="15">
        <v>75750</v>
      </c>
      <c r="F8" s="15">
        <v>306191</v>
      </c>
      <c r="G8" s="15">
        <v>327884</v>
      </c>
      <c r="H8" s="15">
        <v>189626</v>
      </c>
      <c r="I8" s="15">
        <v>375569</v>
      </c>
      <c r="J8" s="15">
        <v>324321</v>
      </c>
      <c r="K8" s="15">
        <v>459544</v>
      </c>
      <c r="L8" s="15">
        <v>195705</v>
      </c>
      <c r="M8" s="15">
        <v>132989</v>
      </c>
    </row>
    <row r="9" spans="1:13" s="85" customFormat="1" ht="12.75" customHeight="1">
      <c r="A9" s="60" t="s">
        <v>204</v>
      </c>
      <c r="B9" s="227">
        <v>0</v>
      </c>
      <c r="C9" s="227">
        <v>0</v>
      </c>
      <c r="D9" s="15" t="s">
        <v>337</v>
      </c>
      <c r="E9" s="15" t="s">
        <v>108</v>
      </c>
      <c r="F9" s="15" t="s">
        <v>108</v>
      </c>
      <c r="G9" s="15" t="s">
        <v>108</v>
      </c>
      <c r="H9" s="15" t="s">
        <v>108</v>
      </c>
      <c r="I9" s="15" t="s">
        <v>108</v>
      </c>
      <c r="J9" s="15" t="s">
        <v>108</v>
      </c>
      <c r="K9" s="15" t="s">
        <v>108</v>
      </c>
      <c r="L9" s="15" t="s">
        <v>108</v>
      </c>
      <c r="M9" s="15" t="s">
        <v>108</v>
      </c>
    </row>
    <row r="10" spans="1:13" s="85" customFormat="1" ht="12.75" customHeight="1">
      <c r="A10" s="60" t="s">
        <v>205</v>
      </c>
      <c r="B10" s="15">
        <v>73045</v>
      </c>
      <c r="C10" s="15">
        <v>187186</v>
      </c>
      <c r="D10" s="15">
        <v>136996</v>
      </c>
      <c r="E10" s="15">
        <v>79375</v>
      </c>
      <c r="F10" s="15">
        <v>263109</v>
      </c>
      <c r="G10" s="15">
        <v>264606</v>
      </c>
      <c r="H10" s="15">
        <v>250214</v>
      </c>
      <c r="I10" s="15">
        <v>316211</v>
      </c>
      <c r="J10" s="15">
        <v>305648</v>
      </c>
      <c r="K10" s="15">
        <v>269666</v>
      </c>
      <c r="L10" s="15">
        <v>222100</v>
      </c>
      <c r="M10" s="15">
        <v>195539</v>
      </c>
    </row>
    <row r="11" spans="1:13" s="85" customFormat="1" ht="12.75" customHeight="1">
      <c r="A11" s="60" t="s">
        <v>206</v>
      </c>
      <c r="B11" s="15">
        <v>741675</v>
      </c>
      <c r="C11" s="15">
        <v>292053</v>
      </c>
      <c r="D11" s="15">
        <v>46869</v>
      </c>
      <c r="E11" s="15">
        <v>31269</v>
      </c>
      <c r="F11" s="15">
        <v>54077</v>
      </c>
      <c r="G11" s="15">
        <v>55194</v>
      </c>
      <c r="H11" s="15">
        <v>77968</v>
      </c>
      <c r="I11" s="15">
        <v>58327</v>
      </c>
      <c r="J11" s="15">
        <v>34848</v>
      </c>
      <c r="K11" s="15">
        <v>26022</v>
      </c>
      <c r="L11" s="15">
        <v>12371</v>
      </c>
      <c r="M11" s="15">
        <v>27710329</v>
      </c>
    </row>
    <row r="12" spans="1:9" s="85" customFormat="1" ht="12.75" customHeight="1">
      <c r="A12" s="83"/>
      <c r="B12" s="83"/>
      <c r="C12" s="83"/>
      <c r="D12" s="83"/>
      <c r="E12" s="83"/>
      <c r="F12" s="83"/>
      <c r="G12" s="83"/>
      <c r="H12" s="83"/>
      <c r="I12" s="83"/>
    </row>
    <row r="13" spans="1:9" ht="12.75" customHeight="1">
      <c r="A13" s="93" t="s">
        <v>350</v>
      </c>
      <c r="B13" s="93"/>
      <c r="C13" s="93"/>
      <c r="D13" s="93"/>
      <c r="E13" s="93"/>
      <c r="F13" s="93"/>
      <c r="G13" s="93"/>
      <c r="H13" s="93"/>
      <c r="I13" s="93"/>
    </row>
    <row r="14" spans="1:9" s="86" customFormat="1" ht="36" customHeight="1">
      <c r="A14" s="196" t="s">
        <v>207</v>
      </c>
      <c r="B14" s="196"/>
      <c r="C14" s="147"/>
      <c r="D14" s="147"/>
      <c r="E14" s="147"/>
      <c r="F14" s="147"/>
      <c r="G14" s="147"/>
      <c r="H14" s="61"/>
      <c r="I14" s="61"/>
    </row>
    <row r="15" spans="1:9" s="88" customFormat="1" ht="12.75" customHeight="1">
      <c r="A15" s="87"/>
      <c r="B15" s="87"/>
      <c r="C15" s="87"/>
      <c r="D15" s="87"/>
      <c r="E15" s="87"/>
      <c r="F15" s="87"/>
      <c r="G15" s="87"/>
      <c r="H15" s="87"/>
      <c r="I15" s="87"/>
    </row>
    <row r="16" spans="1:9" ht="12.75" customHeight="1">
      <c r="A16" s="87"/>
      <c r="B16" s="87"/>
      <c r="C16" s="87"/>
      <c r="D16" s="87"/>
      <c r="E16" s="87"/>
      <c r="F16" s="87"/>
      <c r="G16" s="87"/>
      <c r="H16" s="87"/>
      <c r="I16" s="87"/>
    </row>
  </sheetData>
  <sheetProtection/>
  <printOptions/>
  <pageMargins left="0.787401575" right="0.787401575" top="0.984251969" bottom="0.984251969"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N13"/>
  <sheetViews>
    <sheetView zoomScale="120" zoomScaleNormal="120" zoomScalePageLayoutView="0" workbookViewId="0" topLeftCell="A1">
      <pane xSplit="2" topLeftCell="C1" activePane="topRight" state="frozen"/>
      <selection pane="topLeft" activeCell="A1" sqref="A1:M1"/>
      <selection pane="topRight" activeCell="A1" sqref="A1"/>
    </sheetView>
  </sheetViews>
  <sheetFormatPr defaultColWidth="11.421875" defaultRowHeight="12.75"/>
  <cols>
    <col min="1" max="1" width="2.8515625" style="89" customWidth="1"/>
    <col min="2" max="2" width="49.7109375" style="89" customWidth="1"/>
    <col min="3" max="3" width="13.28125" style="89" customWidth="1"/>
    <col min="4" max="8" width="13.28125" style="83" customWidth="1"/>
    <col min="9" max="10" width="13.28125" style="90" customWidth="1"/>
    <col min="11" max="14" width="13.28125" style="83" customWidth="1"/>
    <col min="15" max="16384" width="11.421875" style="83" customWidth="1"/>
  </cols>
  <sheetData>
    <row r="1" spans="1:10" ht="18" customHeight="1">
      <c r="A1" s="144" t="s">
        <v>326</v>
      </c>
      <c r="B1" s="83"/>
      <c r="C1" s="83"/>
      <c r="D1" s="146"/>
      <c r="E1" s="146"/>
      <c r="F1" s="146"/>
      <c r="G1" s="146"/>
      <c r="H1" s="146"/>
      <c r="I1" s="83"/>
      <c r="J1" s="83"/>
    </row>
    <row r="2" spans="1:10" s="85" customFormat="1" ht="12.75" customHeight="1">
      <c r="A2" s="83"/>
      <c r="B2" s="83"/>
      <c r="C2" s="83"/>
      <c r="D2" s="146"/>
      <c r="E2" s="146"/>
      <c r="F2" s="146"/>
      <c r="G2" s="146"/>
      <c r="H2" s="146"/>
      <c r="I2" s="83"/>
      <c r="J2" s="83"/>
    </row>
    <row r="3" spans="1:10" ht="12.75" customHeight="1">
      <c r="A3" s="68"/>
      <c r="B3" s="141" t="s">
        <v>208</v>
      </c>
      <c r="C3" s="141"/>
      <c r="D3" s="141"/>
      <c r="E3" s="141"/>
      <c r="F3" s="141"/>
      <c r="G3" s="141"/>
      <c r="H3" s="141"/>
      <c r="I3" s="68"/>
      <c r="J3" s="124"/>
    </row>
    <row r="4" spans="1:10" s="85" customFormat="1" ht="12.75" customHeight="1">
      <c r="A4" s="91" t="s">
        <v>209</v>
      </c>
      <c r="D4" s="146"/>
      <c r="E4" s="146"/>
      <c r="F4" s="146"/>
      <c r="G4" s="146"/>
      <c r="H4" s="146"/>
      <c r="I4" s="83"/>
      <c r="J4" s="83"/>
    </row>
    <row r="5" spans="1:14" s="107" customFormat="1" ht="12.75" customHeight="1">
      <c r="A5" s="262" t="s">
        <v>157</v>
      </c>
      <c r="B5" s="262"/>
      <c r="C5" s="210">
        <v>2014</v>
      </c>
      <c r="D5" s="210">
        <v>2013</v>
      </c>
      <c r="E5" s="210">
        <v>2012</v>
      </c>
      <c r="F5" s="210">
        <v>2011</v>
      </c>
      <c r="G5" s="210">
        <v>2010</v>
      </c>
      <c r="H5" s="210">
        <v>2009</v>
      </c>
      <c r="I5" s="210">
        <v>2008</v>
      </c>
      <c r="J5" s="210">
        <v>2007</v>
      </c>
      <c r="K5" s="210">
        <v>2006</v>
      </c>
      <c r="L5" s="210">
        <v>2005</v>
      </c>
      <c r="M5" s="210">
        <v>2004</v>
      </c>
      <c r="N5" s="210">
        <v>2003</v>
      </c>
    </row>
    <row r="6" spans="1:14" s="76" customFormat="1" ht="12.75" customHeight="1">
      <c r="A6" s="68" t="s">
        <v>210</v>
      </c>
      <c r="B6" s="68"/>
      <c r="C6" s="15">
        <v>3821106</v>
      </c>
      <c r="D6" s="15">
        <v>3938296</v>
      </c>
      <c r="E6" s="15">
        <v>4306525</v>
      </c>
      <c r="F6" s="15">
        <v>4225473</v>
      </c>
      <c r="G6" s="15">
        <v>3735564</v>
      </c>
      <c r="H6" s="15">
        <v>3874204</v>
      </c>
      <c r="I6" s="15">
        <v>3510528</v>
      </c>
      <c r="J6" s="15">
        <v>2800263</v>
      </c>
      <c r="K6" s="15">
        <v>3154238</v>
      </c>
      <c r="L6" s="15">
        <v>2814980</v>
      </c>
      <c r="M6" s="15">
        <v>2854137</v>
      </c>
      <c r="N6" s="15">
        <v>2237932</v>
      </c>
    </row>
    <row r="7" spans="1:14" s="76" customFormat="1" ht="12.75" customHeight="1">
      <c r="A7" s="68" t="s">
        <v>211</v>
      </c>
      <c r="B7" s="68"/>
      <c r="C7" s="15">
        <v>384523</v>
      </c>
      <c r="D7" s="15">
        <v>132614</v>
      </c>
      <c r="E7" s="15">
        <v>105711</v>
      </c>
      <c r="F7" s="15">
        <v>134918</v>
      </c>
      <c r="G7" s="15">
        <v>225308</v>
      </c>
      <c r="H7" s="15">
        <v>209095</v>
      </c>
      <c r="I7" s="15">
        <v>161752</v>
      </c>
      <c r="J7" s="15">
        <v>126879</v>
      </c>
      <c r="K7" s="15">
        <v>108950</v>
      </c>
      <c r="L7" s="15">
        <v>89994</v>
      </c>
      <c r="M7" s="15">
        <v>133833</v>
      </c>
      <c r="N7" s="15">
        <v>78648</v>
      </c>
    </row>
    <row r="8" spans="1:14" s="76" customFormat="1" ht="12.75" customHeight="1">
      <c r="A8" s="65"/>
      <c r="B8" s="65" t="s">
        <v>212</v>
      </c>
      <c r="C8" s="15">
        <v>345641</v>
      </c>
      <c r="D8" s="15">
        <v>119482</v>
      </c>
      <c r="E8" s="15">
        <v>100764</v>
      </c>
      <c r="F8" s="15">
        <v>129388</v>
      </c>
      <c r="G8" s="15">
        <v>219088</v>
      </c>
      <c r="H8" s="15">
        <v>201594</v>
      </c>
      <c r="I8" s="15">
        <v>85681</v>
      </c>
      <c r="J8" s="15">
        <v>100932</v>
      </c>
      <c r="K8" s="15">
        <v>108895</v>
      </c>
      <c r="L8" s="15">
        <v>89889</v>
      </c>
      <c r="M8" s="15">
        <v>133617</v>
      </c>
      <c r="N8" s="15">
        <v>72211</v>
      </c>
    </row>
    <row r="9" spans="1:14" s="76" customFormat="1" ht="12.75" customHeight="1">
      <c r="A9" s="65"/>
      <c r="B9" s="65" t="s">
        <v>213</v>
      </c>
      <c r="C9" s="15">
        <v>38882</v>
      </c>
      <c r="D9" s="15">
        <v>13131</v>
      </c>
      <c r="E9" s="15">
        <v>4947</v>
      </c>
      <c r="F9" s="15">
        <v>5530</v>
      </c>
      <c r="G9" s="15">
        <v>6220</v>
      </c>
      <c r="H9" s="15">
        <v>7501</v>
      </c>
      <c r="I9" s="15">
        <v>76071</v>
      </c>
      <c r="J9" s="15">
        <v>25947</v>
      </c>
      <c r="K9" s="15">
        <v>55</v>
      </c>
      <c r="L9" s="15">
        <v>105</v>
      </c>
      <c r="M9" s="15">
        <v>216</v>
      </c>
      <c r="N9" s="15">
        <v>6437</v>
      </c>
    </row>
    <row r="10" spans="1:14" s="76" customFormat="1" ht="12.75" customHeight="1">
      <c r="A10" s="68" t="s">
        <v>214</v>
      </c>
      <c r="B10" s="68"/>
      <c r="C10" s="15">
        <v>114390600</v>
      </c>
      <c r="D10" s="15">
        <v>101746522</v>
      </c>
      <c r="E10" s="15">
        <v>97963648</v>
      </c>
      <c r="F10" s="15">
        <v>97289966</v>
      </c>
      <c r="G10" s="15">
        <v>106114913</v>
      </c>
      <c r="H10" s="15">
        <v>84954217</v>
      </c>
      <c r="I10" s="15">
        <v>88784171</v>
      </c>
      <c r="J10" s="15">
        <v>130295065</v>
      </c>
      <c r="K10" s="15">
        <v>98625845</v>
      </c>
      <c r="L10" s="15">
        <v>96373598</v>
      </c>
      <c r="M10" s="15">
        <v>53318659</v>
      </c>
      <c r="N10" s="15">
        <v>38170654</v>
      </c>
    </row>
    <row r="11" spans="1:14" s="76" customFormat="1" ht="12.75" customHeight="1">
      <c r="A11" s="68" t="s">
        <v>215</v>
      </c>
      <c r="B11" s="68"/>
      <c r="C11" s="15">
        <v>2021468</v>
      </c>
      <c r="D11" s="15">
        <v>2077201</v>
      </c>
      <c r="E11" s="15">
        <v>3307661</v>
      </c>
      <c r="F11" s="15">
        <v>4107426</v>
      </c>
      <c r="G11" s="15">
        <v>5089848</v>
      </c>
      <c r="H11" s="15">
        <v>6850689</v>
      </c>
      <c r="I11" s="15">
        <v>11434542</v>
      </c>
      <c r="J11" s="15">
        <v>18000545</v>
      </c>
      <c r="K11" s="15">
        <v>15499363</v>
      </c>
      <c r="L11" s="15">
        <v>11544624</v>
      </c>
      <c r="M11" s="15">
        <v>9709926</v>
      </c>
      <c r="N11" s="15">
        <v>10819925</v>
      </c>
    </row>
    <row r="12" spans="1:10" s="88" customFormat="1" ht="12.75" customHeight="1">
      <c r="A12" s="87"/>
      <c r="B12" s="87"/>
      <c r="C12" s="87"/>
      <c r="D12" s="87"/>
      <c r="E12" s="87"/>
      <c r="F12" s="87"/>
      <c r="G12" s="87"/>
      <c r="H12" s="87"/>
      <c r="I12" s="87"/>
      <c r="J12" s="87"/>
    </row>
    <row r="13" spans="1:10" ht="12.75" customHeight="1">
      <c r="A13" s="87"/>
      <c r="B13" s="87"/>
      <c r="C13" s="87"/>
      <c r="D13" s="87"/>
      <c r="E13" s="87"/>
      <c r="F13" s="87"/>
      <c r="G13" s="87"/>
      <c r="H13" s="87"/>
      <c r="I13" s="87"/>
      <c r="J13" s="87"/>
    </row>
  </sheetData>
  <sheetProtection/>
  <mergeCells count="1">
    <mergeCell ref="A5:B5"/>
  </mergeCells>
  <printOptions/>
  <pageMargins left="0.787401575" right="0.787401575" top="0.984251969" bottom="0.984251969"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M9"/>
  <sheetViews>
    <sheetView zoomScale="120" zoomScaleNormal="120" zoomScalePageLayoutView="0" workbookViewId="0" topLeftCell="A1">
      <pane xSplit="1" topLeftCell="B1" activePane="topRight" state="frozen"/>
      <selection pane="topLeft" activeCell="A1" sqref="A1:M1"/>
      <selection pane="topRight" activeCell="A1" sqref="A1"/>
    </sheetView>
  </sheetViews>
  <sheetFormatPr defaultColWidth="11.421875" defaultRowHeight="12.75"/>
  <cols>
    <col min="1" max="1" width="59.28125" style="83" customWidth="1"/>
    <col min="2" max="7" width="13.28125" style="83" customWidth="1"/>
    <col min="8" max="9" width="13.28125" style="90" customWidth="1"/>
    <col min="10" max="13" width="13.28125" style="83" customWidth="1"/>
    <col min="14" max="16384" width="11.421875" style="83" customWidth="1"/>
  </cols>
  <sheetData>
    <row r="1" spans="1:9" s="76" customFormat="1" ht="18" customHeight="1">
      <c r="A1" s="144" t="s">
        <v>327</v>
      </c>
      <c r="B1" s="144"/>
      <c r="C1" s="149"/>
      <c r="D1" s="149"/>
      <c r="E1" s="149"/>
      <c r="F1" s="149"/>
      <c r="G1" s="149"/>
      <c r="H1" s="68"/>
      <c r="I1" s="68"/>
    </row>
    <row r="2" spans="1:9" s="76" customFormat="1" ht="12.75" customHeight="1">
      <c r="A2" s="149"/>
      <c r="B2" s="149"/>
      <c r="C2" s="149"/>
      <c r="D2" s="149"/>
      <c r="E2" s="149"/>
      <c r="F2" s="149"/>
      <c r="G2" s="149"/>
      <c r="H2" s="68"/>
      <c r="I2" s="68"/>
    </row>
    <row r="3" spans="1:9" ht="12.75" customHeight="1">
      <c r="A3" s="141" t="s">
        <v>216</v>
      </c>
      <c r="B3" s="141"/>
      <c r="C3" s="141"/>
      <c r="D3" s="141"/>
      <c r="E3" s="141"/>
      <c r="F3" s="141"/>
      <c r="G3" s="141"/>
      <c r="H3" s="68"/>
      <c r="I3" s="124"/>
    </row>
    <row r="4" spans="1:9" s="85" customFormat="1" ht="12.75" customHeight="1">
      <c r="A4" s="91" t="s">
        <v>217</v>
      </c>
      <c r="B4" s="91"/>
      <c r="C4" s="146"/>
      <c r="D4" s="146"/>
      <c r="E4" s="146"/>
      <c r="F4" s="146"/>
      <c r="G4" s="146"/>
      <c r="H4" s="83"/>
      <c r="I4" s="83"/>
    </row>
    <row r="5" spans="1:13" s="93" customFormat="1" ht="12">
      <c r="A5" s="206" t="s">
        <v>157</v>
      </c>
      <c r="B5" s="210">
        <v>2014</v>
      </c>
      <c r="C5" s="210">
        <v>2013</v>
      </c>
      <c r="D5" s="210">
        <v>2012</v>
      </c>
      <c r="E5" s="210">
        <v>2011</v>
      </c>
      <c r="F5" s="210">
        <v>2010</v>
      </c>
      <c r="G5" s="210">
        <v>2009</v>
      </c>
      <c r="H5" s="210">
        <v>2008</v>
      </c>
      <c r="I5" s="210">
        <v>2007</v>
      </c>
      <c r="J5" s="210">
        <v>2006</v>
      </c>
      <c r="K5" s="210">
        <v>2005</v>
      </c>
      <c r="L5" s="210">
        <v>2004</v>
      </c>
      <c r="M5" s="210">
        <v>2003</v>
      </c>
    </row>
    <row r="6" spans="1:13" s="85" customFormat="1" ht="12.75" customHeight="1">
      <c r="A6" s="60" t="s">
        <v>218</v>
      </c>
      <c r="B6" s="15">
        <v>26000</v>
      </c>
      <c r="C6" s="15">
        <v>64856</v>
      </c>
      <c r="D6" s="15">
        <v>62447</v>
      </c>
      <c r="E6" s="15">
        <v>160906</v>
      </c>
      <c r="F6" s="15">
        <v>155169</v>
      </c>
      <c r="G6" s="15">
        <v>221040</v>
      </c>
      <c r="H6" s="15">
        <v>50000</v>
      </c>
      <c r="I6" s="15">
        <v>50000</v>
      </c>
      <c r="J6" s="15">
        <v>50000</v>
      </c>
      <c r="K6" s="15">
        <v>80223</v>
      </c>
      <c r="L6" s="197" t="s">
        <v>14</v>
      </c>
      <c r="M6" s="197" t="s">
        <v>14</v>
      </c>
    </row>
    <row r="7" spans="1:13" s="85" customFormat="1" ht="12.75" customHeight="1">
      <c r="A7" s="60" t="s">
        <v>219</v>
      </c>
      <c r="B7" s="15">
        <v>12245</v>
      </c>
      <c r="C7" s="15">
        <v>12738</v>
      </c>
      <c r="D7" s="15">
        <v>20920</v>
      </c>
      <c r="E7" s="15">
        <v>21005</v>
      </c>
      <c r="F7" s="15">
        <v>24145</v>
      </c>
      <c r="G7" s="15">
        <v>30170</v>
      </c>
      <c r="H7" s="15">
        <v>39752</v>
      </c>
      <c r="I7" s="15">
        <v>39752</v>
      </c>
      <c r="J7" s="15">
        <v>39752</v>
      </c>
      <c r="K7" s="15">
        <v>19642</v>
      </c>
      <c r="L7" s="197" t="s">
        <v>14</v>
      </c>
      <c r="M7" s="197" t="s">
        <v>14</v>
      </c>
    </row>
    <row r="8" spans="1:9" s="88" customFormat="1" ht="12.75" customHeight="1">
      <c r="A8" s="87"/>
      <c r="B8" s="87"/>
      <c r="C8" s="87"/>
      <c r="D8" s="87"/>
      <c r="E8" s="87"/>
      <c r="F8" s="87"/>
      <c r="G8" s="87"/>
      <c r="H8" s="87"/>
      <c r="I8" s="87"/>
    </row>
    <row r="9" spans="1:9" ht="12.75" customHeight="1">
      <c r="A9" s="87"/>
      <c r="B9" s="87"/>
      <c r="C9" s="87"/>
      <c r="D9" s="87"/>
      <c r="E9" s="87"/>
      <c r="F9" s="87"/>
      <c r="G9" s="87"/>
      <c r="H9" s="87"/>
      <c r="I9" s="87"/>
    </row>
  </sheetData>
  <sheetProtection/>
  <printOptions/>
  <pageMargins left="0.787401575" right="0.787401575" top="0.984251969" bottom="0.984251969"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M14"/>
  <sheetViews>
    <sheetView zoomScale="120" zoomScaleNormal="120" zoomScalePageLayoutView="0" workbookViewId="0" topLeftCell="A1">
      <pane xSplit="1" topLeftCell="B1" activePane="topRight" state="frozen"/>
      <selection pane="topLeft" activeCell="A1" sqref="A1:M1"/>
      <selection pane="topRight" activeCell="A1" sqref="A1"/>
    </sheetView>
  </sheetViews>
  <sheetFormatPr defaultColWidth="11.421875" defaultRowHeight="12.75" customHeight="1"/>
  <cols>
    <col min="1" max="1" width="51.421875" style="83" customWidth="1"/>
    <col min="2" max="7" width="13.28125" style="83" customWidth="1"/>
    <col min="8" max="9" width="13.28125" style="90" customWidth="1"/>
    <col min="10" max="13" width="13.28125" style="83" customWidth="1"/>
    <col min="14" max="16384" width="11.421875" style="83" customWidth="1"/>
  </cols>
  <sheetData>
    <row r="1" spans="1:9" s="76" customFormat="1" ht="18" customHeight="1">
      <c r="A1" s="144" t="s">
        <v>328</v>
      </c>
      <c r="B1" s="144"/>
      <c r="C1" s="149"/>
      <c r="D1" s="149"/>
      <c r="E1" s="149"/>
      <c r="F1" s="149"/>
      <c r="G1" s="149"/>
      <c r="H1" s="68"/>
      <c r="I1" s="68"/>
    </row>
    <row r="2" spans="1:9" s="76" customFormat="1" ht="12.75" customHeight="1">
      <c r="A2" s="68"/>
      <c r="B2" s="68"/>
      <c r="C2" s="149"/>
      <c r="D2" s="149"/>
      <c r="E2" s="149"/>
      <c r="F2" s="149"/>
      <c r="G2" s="149"/>
      <c r="H2" s="68"/>
      <c r="I2" s="68"/>
    </row>
    <row r="3" spans="1:9" ht="12.75" customHeight="1">
      <c r="A3" s="141" t="s">
        <v>283</v>
      </c>
      <c r="B3" s="141"/>
      <c r="C3" s="141"/>
      <c r="D3" s="141"/>
      <c r="E3" s="141"/>
      <c r="F3" s="141"/>
      <c r="G3" s="141"/>
      <c r="H3" s="68"/>
      <c r="I3" s="124"/>
    </row>
    <row r="4" spans="1:13" s="93" customFormat="1" ht="12.75" customHeight="1">
      <c r="A4" s="211" t="s">
        <v>157</v>
      </c>
      <c r="B4" s="212">
        <v>2014</v>
      </c>
      <c r="C4" s="212">
        <v>2013</v>
      </c>
      <c r="D4" s="212">
        <v>2012</v>
      </c>
      <c r="E4" s="212">
        <v>2011</v>
      </c>
      <c r="F4" s="212">
        <v>2010</v>
      </c>
      <c r="G4" s="212">
        <v>2009</v>
      </c>
      <c r="H4" s="212">
        <v>2008</v>
      </c>
      <c r="I4" s="212">
        <v>2007</v>
      </c>
      <c r="J4" s="212">
        <v>2006</v>
      </c>
      <c r="K4" s="212">
        <v>2005</v>
      </c>
      <c r="L4" s="212">
        <v>2004</v>
      </c>
      <c r="M4" s="212">
        <v>2003</v>
      </c>
    </row>
    <row r="5" spans="1:13" s="85" customFormat="1" ht="12.75" customHeight="1">
      <c r="A5" s="60" t="s">
        <v>338</v>
      </c>
      <c r="B5" s="15">
        <v>84000660</v>
      </c>
      <c r="C5" s="15">
        <v>79016657</v>
      </c>
      <c r="D5" s="15">
        <v>76928605</v>
      </c>
      <c r="E5" s="15">
        <v>76184057</v>
      </c>
      <c r="F5" s="15">
        <v>81322474</v>
      </c>
      <c r="G5" s="15">
        <v>78386266.3</v>
      </c>
      <c r="H5" s="15">
        <v>69152523</v>
      </c>
      <c r="I5" s="15">
        <v>117289809</v>
      </c>
      <c r="J5" s="15">
        <v>114006405</v>
      </c>
      <c r="K5" s="15">
        <v>88698307</v>
      </c>
      <c r="L5" s="15">
        <v>71546908</v>
      </c>
      <c r="M5" s="15">
        <v>65638928</v>
      </c>
    </row>
    <row r="6" spans="1:13" s="85" customFormat="1" ht="12.75" customHeight="1">
      <c r="A6" s="60" t="s">
        <v>220</v>
      </c>
      <c r="B6" s="15">
        <v>41767665</v>
      </c>
      <c r="C6" s="15">
        <v>39181275</v>
      </c>
      <c r="D6" s="15">
        <v>38215139</v>
      </c>
      <c r="E6" s="15">
        <v>36876290</v>
      </c>
      <c r="F6" s="15">
        <v>35362222</v>
      </c>
      <c r="G6" s="15">
        <v>40034134</v>
      </c>
      <c r="H6" s="15">
        <v>40351322</v>
      </c>
      <c r="I6" s="15">
        <v>36217514</v>
      </c>
      <c r="J6" s="15">
        <v>31430822</v>
      </c>
      <c r="K6" s="15">
        <v>28493815</v>
      </c>
      <c r="L6" s="15">
        <v>25849815</v>
      </c>
      <c r="M6" s="15">
        <v>27707088</v>
      </c>
    </row>
    <row r="7" spans="1:13" s="85" customFormat="1" ht="12.75" customHeight="1">
      <c r="A7" s="60" t="s">
        <v>15</v>
      </c>
      <c r="B7" s="15">
        <v>1979323</v>
      </c>
      <c r="C7" s="15">
        <v>2032095</v>
      </c>
      <c r="D7" s="15">
        <v>3247118</v>
      </c>
      <c r="E7" s="15">
        <v>4009159</v>
      </c>
      <c r="F7" s="15">
        <v>4584910</v>
      </c>
      <c r="G7" s="15">
        <v>6677971</v>
      </c>
      <c r="H7" s="15">
        <v>11340454</v>
      </c>
      <c r="I7" s="15">
        <v>17940625</v>
      </c>
      <c r="J7" s="15">
        <v>15487921</v>
      </c>
      <c r="K7" s="15">
        <v>11526622</v>
      </c>
      <c r="L7" s="15">
        <v>9592215</v>
      </c>
      <c r="M7" s="15">
        <v>10120837</v>
      </c>
    </row>
    <row r="8" spans="1:13" s="85" customFormat="1" ht="12.75" customHeight="1">
      <c r="A8" s="60" t="s">
        <v>51</v>
      </c>
      <c r="B8" s="15">
        <v>127747648</v>
      </c>
      <c r="C8" s="15">
        <v>120230027</v>
      </c>
      <c r="D8" s="15">
        <v>118390862</v>
      </c>
      <c r="E8" s="15">
        <v>117069506</v>
      </c>
      <c r="F8" s="15">
        <v>121269606</v>
      </c>
      <c r="G8" s="15">
        <v>125098371.3</v>
      </c>
      <c r="H8" s="15">
        <v>120844299</v>
      </c>
      <c r="I8" s="15">
        <v>171447948</v>
      </c>
      <c r="J8" s="15">
        <v>160925148</v>
      </c>
      <c r="K8" s="15">
        <v>128718744</v>
      </c>
      <c r="L8" s="15">
        <v>106988938</v>
      </c>
      <c r="M8" s="15">
        <v>103466853</v>
      </c>
    </row>
    <row r="9" spans="1:13" s="85" customFormat="1" ht="12.75" customHeight="1">
      <c r="A9" s="60" t="s">
        <v>221</v>
      </c>
      <c r="B9" s="15">
        <v>2841075</v>
      </c>
      <c r="C9" s="15">
        <v>2014827</v>
      </c>
      <c r="D9" s="15">
        <v>2091186</v>
      </c>
      <c r="E9" s="15">
        <v>-464463</v>
      </c>
      <c r="F9" s="15">
        <v>526985</v>
      </c>
      <c r="G9" s="15">
        <v>-7017976</v>
      </c>
      <c r="H9" s="15">
        <v>-3995983</v>
      </c>
      <c r="I9" s="15" t="s">
        <v>14</v>
      </c>
      <c r="J9" s="15" t="s">
        <v>14</v>
      </c>
      <c r="K9" s="15" t="s">
        <v>14</v>
      </c>
      <c r="L9" s="15" t="s">
        <v>14</v>
      </c>
      <c r="M9" s="15" t="s">
        <v>14</v>
      </c>
    </row>
    <row r="10" spans="1:9" s="85" customFormat="1" ht="12.75" customHeight="1">
      <c r="A10" s="146"/>
      <c r="B10" s="146"/>
      <c r="C10" s="83"/>
      <c r="D10" s="83"/>
      <c r="E10" s="83"/>
      <c r="F10" s="83"/>
      <c r="G10" s="83"/>
      <c r="H10" s="83"/>
      <c r="I10" s="83"/>
    </row>
    <row r="11" spans="1:9" ht="12.75" customHeight="1">
      <c r="A11" s="148" t="s">
        <v>350</v>
      </c>
      <c r="B11" s="148"/>
      <c r="C11" s="93"/>
      <c r="D11" s="93"/>
      <c r="E11" s="93"/>
      <c r="F11" s="93"/>
      <c r="G11" s="93"/>
      <c r="H11" s="93"/>
      <c r="I11" s="93"/>
    </row>
    <row r="12" spans="1:9" s="86" customFormat="1" ht="26.25" customHeight="1">
      <c r="A12" s="61" t="s">
        <v>319</v>
      </c>
      <c r="B12" s="61"/>
      <c r="C12" s="147"/>
      <c r="D12" s="147"/>
      <c r="E12" s="147"/>
      <c r="F12" s="147"/>
      <c r="G12" s="147"/>
      <c r="H12" s="61"/>
      <c r="I12" s="61"/>
    </row>
    <row r="13" spans="1:9" s="88" customFormat="1" ht="12.75" customHeight="1">
      <c r="A13" s="87"/>
      <c r="B13" s="87"/>
      <c r="C13" s="87"/>
      <c r="D13" s="87"/>
      <c r="E13" s="87"/>
      <c r="F13" s="87"/>
      <c r="G13" s="87"/>
      <c r="H13" s="87"/>
      <c r="I13" s="87"/>
    </row>
    <row r="14" spans="1:9" ht="12.75" customHeight="1">
      <c r="A14" s="87"/>
      <c r="B14" s="87"/>
      <c r="C14" s="87"/>
      <c r="D14" s="87"/>
      <c r="E14" s="87"/>
      <c r="F14" s="87"/>
      <c r="G14" s="87"/>
      <c r="H14" s="87"/>
      <c r="I14" s="87"/>
    </row>
  </sheetData>
  <sheetProtection/>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outlinePr summaryBelow="0"/>
  </sheetPr>
  <dimension ref="A1:J326"/>
  <sheetViews>
    <sheetView zoomScale="120" zoomScaleNormal="120" zoomScalePageLayoutView="0" workbookViewId="0" topLeftCell="A1">
      <pane ySplit="4" topLeftCell="A5" activePane="bottomLeft" state="frozen"/>
      <selection pane="topLeft" activeCell="A1" sqref="A1:M1"/>
      <selection pane="bottomLeft" activeCell="A1" sqref="A1:H1"/>
    </sheetView>
  </sheetViews>
  <sheetFormatPr defaultColWidth="11.421875" defaultRowHeight="12.75" customHeight="1" outlineLevelRow="1"/>
  <cols>
    <col min="1" max="1" width="3.140625" style="89" customWidth="1"/>
    <col min="2" max="2" width="52.8515625" style="83" customWidth="1"/>
    <col min="3" max="3" width="12.8515625" style="83" bestFit="1" customWidth="1"/>
    <col min="4" max="4" width="20.140625" style="83" bestFit="1" customWidth="1"/>
    <col min="5" max="5" width="23.57421875" style="83" bestFit="1" customWidth="1"/>
    <col min="6" max="6" width="23.8515625" style="83" bestFit="1" customWidth="1"/>
    <col min="7" max="7" width="16.8515625" style="83" bestFit="1" customWidth="1"/>
    <col min="8" max="8" width="21.421875" style="83" bestFit="1" customWidth="1"/>
    <col min="9" max="16384" width="11.421875" style="83" customWidth="1"/>
  </cols>
  <sheetData>
    <row r="1" spans="1:8" ht="18" customHeight="1">
      <c r="A1" s="276" t="s">
        <v>277</v>
      </c>
      <c r="B1" s="276"/>
      <c r="C1" s="276"/>
      <c r="D1" s="276"/>
      <c r="E1" s="276"/>
      <c r="F1" s="276"/>
      <c r="G1" s="276"/>
      <c r="H1" s="276"/>
    </row>
    <row r="2" spans="1:8" ht="12.75" customHeight="1">
      <c r="A2" s="277" t="s">
        <v>320</v>
      </c>
      <c r="B2" s="277"/>
      <c r="C2" s="277"/>
      <c r="D2" s="277"/>
      <c r="E2" s="277"/>
      <c r="F2" s="277"/>
      <c r="G2" s="277"/>
      <c r="H2" s="277"/>
    </row>
    <row r="3" spans="1:8" ht="12.75" customHeight="1">
      <c r="A3" s="266"/>
      <c r="B3" s="266"/>
      <c r="C3" s="266"/>
      <c r="D3" s="266"/>
      <c r="E3" s="266"/>
      <c r="F3" s="266"/>
      <c r="G3" s="266"/>
      <c r="H3" s="266"/>
    </row>
    <row r="4" spans="1:8" ht="12.75" customHeight="1">
      <c r="A4" s="278" t="s">
        <v>81</v>
      </c>
      <c r="B4" s="278"/>
      <c r="C4" s="278"/>
      <c r="D4" s="278"/>
      <c r="E4" s="278"/>
      <c r="F4" s="278"/>
      <c r="G4" s="278"/>
      <c r="H4" s="278"/>
    </row>
    <row r="5" spans="1:8" ht="12.75" customHeight="1">
      <c r="A5" s="219"/>
      <c r="B5" s="219"/>
      <c r="C5" s="219"/>
      <c r="D5" s="219"/>
      <c r="E5" s="219"/>
      <c r="F5" s="219"/>
      <c r="G5" s="219"/>
      <c r="H5" s="219"/>
    </row>
    <row r="6" spans="1:8" ht="12.75" customHeight="1">
      <c r="A6" s="264">
        <v>42004</v>
      </c>
      <c r="B6" s="264"/>
      <c r="C6" s="264"/>
      <c r="D6" s="264"/>
      <c r="E6" s="264"/>
      <c r="F6" s="264"/>
      <c r="G6" s="264"/>
      <c r="H6" s="264"/>
    </row>
    <row r="7" spans="1:8" ht="12.75" customHeight="1">
      <c r="A7" s="267" t="s">
        <v>222</v>
      </c>
      <c r="B7" s="267"/>
      <c r="C7" s="92" t="s">
        <v>223</v>
      </c>
      <c r="D7" s="92" t="s">
        <v>224</v>
      </c>
      <c r="E7" s="92" t="s">
        <v>225</v>
      </c>
      <c r="F7" s="92" t="s">
        <v>226</v>
      </c>
      <c r="G7" s="92" t="s">
        <v>227</v>
      </c>
      <c r="H7" s="92" t="s">
        <v>228</v>
      </c>
    </row>
    <row r="8" spans="1:8" ht="12.75" customHeight="1">
      <c r="A8" s="268"/>
      <c r="B8" s="268"/>
      <c r="C8" s="94"/>
      <c r="D8" s="92"/>
      <c r="E8" s="92"/>
      <c r="F8" s="92"/>
      <c r="G8" s="92"/>
      <c r="H8" s="92"/>
    </row>
    <row r="9" spans="1:8" ht="12.75" customHeight="1">
      <c r="A9" s="269" t="s">
        <v>357</v>
      </c>
      <c r="B9" s="269"/>
      <c r="C9" s="227">
        <v>92671</v>
      </c>
      <c r="D9" s="227">
        <v>38658</v>
      </c>
      <c r="E9" s="227">
        <v>9370</v>
      </c>
      <c r="F9" s="227">
        <v>10821</v>
      </c>
      <c r="G9" s="227">
        <v>15325</v>
      </c>
      <c r="H9" s="227">
        <v>18497</v>
      </c>
    </row>
    <row r="10" spans="1:8" ht="12.75" customHeight="1">
      <c r="A10" s="93"/>
      <c r="B10" s="40" t="s">
        <v>229</v>
      </c>
      <c r="C10" s="227">
        <v>4187093</v>
      </c>
      <c r="D10" s="227">
        <v>52502</v>
      </c>
      <c r="E10" s="227">
        <v>67387</v>
      </c>
      <c r="F10" s="227">
        <v>154585</v>
      </c>
      <c r="G10" s="227">
        <v>498162.05907</v>
      </c>
      <c r="H10" s="227">
        <v>3414456.81466</v>
      </c>
    </row>
    <row r="11" spans="1:8" ht="12.75" customHeight="1">
      <c r="A11" s="269" t="s">
        <v>358</v>
      </c>
      <c r="B11" s="269"/>
      <c r="C11" s="227">
        <v>9469</v>
      </c>
      <c r="D11" s="227">
        <v>4959</v>
      </c>
      <c r="E11" s="227">
        <v>890</v>
      </c>
      <c r="F11" s="227">
        <v>831</v>
      </c>
      <c r="G11" s="227">
        <v>1069</v>
      </c>
      <c r="H11" s="227">
        <v>1720</v>
      </c>
    </row>
    <row r="12" spans="1:8" ht="12.75" customHeight="1">
      <c r="A12" s="93"/>
      <c r="B12" s="40" t="s">
        <v>229</v>
      </c>
      <c r="C12" s="227">
        <v>740925</v>
      </c>
      <c r="D12" s="227">
        <v>5687</v>
      </c>
      <c r="E12" s="227">
        <v>6257</v>
      </c>
      <c r="F12" s="227">
        <v>12524</v>
      </c>
      <c r="G12" s="227">
        <v>36289.19702</v>
      </c>
      <c r="H12" s="227">
        <v>680167.68765</v>
      </c>
    </row>
    <row r="13" spans="1:8" ht="12.75" customHeight="1">
      <c r="A13" s="270"/>
      <c r="B13" s="270"/>
      <c r="C13" s="270"/>
      <c r="D13" s="270"/>
      <c r="E13" s="270"/>
      <c r="F13" s="270"/>
      <c r="G13" s="270"/>
      <c r="H13" s="270"/>
    </row>
    <row r="14" spans="1:8" ht="12.75" customHeight="1">
      <c r="A14" s="266"/>
      <c r="B14" s="266"/>
      <c r="C14" s="266"/>
      <c r="D14" s="266"/>
      <c r="E14" s="266"/>
      <c r="F14" s="266"/>
      <c r="G14" s="266"/>
      <c r="H14" s="266"/>
    </row>
    <row r="15" spans="1:8" ht="12.75" customHeight="1">
      <c r="A15" s="266"/>
      <c r="B15" s="266"/>
      <c r="C15" s="266"/>
      <c r="D15" s="266"/>
      <c r="E15" s="266"/>
      <c r="F15" s="266"/>
      <c r="G15" s="266"/>
      <c r="H15" s="266"/>
    </row>
    <row r="16" spans="1:8" ht="12.75" customHeight="1">
      <c r="A16" s="267" t="s">
        <v>230</v>
      </c>
      <c r="B16" s="267"/>
      <c r="C16" s="92" t="s">
        <v>223</v>
      </c>
      <c r="D16" s="95" t="s">
        <v>231</v>
      </c>
      <c r="E16" s="95" t="s">
        <v>232</v>
      </c>
      <c r="F16" s="95" t="s">
        <v>233</v>
      </c>
      <c r="G16" s="95" t="s">
        <v>234</v>
      </c>
      <c r="H16" s="95" t="s">
        <v>235</v>
      </c>
    </row>
    <row r="17" spans="1:8" ht="12.75" customHeight="1">
      <c r="A17" s="161"/>
      <c r="B17" s="228"/>
      <c r="C17" s="15"/>
      <c r="D17" s="15"/>
      <c r="E17" s="15"/>
      <c r="F17" s="15"/>
      <c r="G17" s="15"/>
      <c r="H17" s="15"/>
    </row>
    <row r="18" spans="1:8" ht="12.75" customHeight="1">
      <c r="A18" s="263" t="s">
        <v>236</v>
      </c>
      <c r="B18" s="263"/>
      <c r="C18" s="227">
        <v>9792013</v>
      </c>
      <c r="D18" s="227">
        <v>5538049</v>
      </c>
      <c r="E18" s="227">
        <v>2343642</v>
      </c>
      <c r="F18" s="227">
        <v>55207</v>
      </c>
      <c r="G18" s="227">
        <v>1483260</v>
      </c>
      <c r="H18" s="227">
        <v>371856</v>
      </c>
    </row>
    <row r="19" spans="1:8" ht="12.75" customHeight="1">
      <c r="A19" s="263" t="s">
        <v>237</v>
      </c>
      <c r="B19" s="263"/>
      <c r="C19" s="227">
        <v>1431618</v>
      </c>
      <c r="D19" s="227" t="s">
        <v>14</v>
      </c>
      <c r="E19" s="227" t="s">
        <v>14</v>
      </c>
      <c r="F19" s="227" t="s">
        <v>14</v>
      </c>
      <c r="G19" s="227" t="s">
        <v>14</v>
      </c>
      <c r="H19" s="227" t="s">
        <v>14</v>
      </c>
    </row>
    <row r="20" spans="1:8" ht="12.75" customHeight="1">
      <c r="A20" s="263" t="s">
        <v>238</v>
      </c>
      <c r="B20" s="263"/>
      <c r="C20" s="227">
        <v>1041748</v>
      </c>
      <c r="D20" s="227" t="s">
        <v>14</v>
      </c>
      <c r="E20" s="227" t="s">
        <v>14</v>
      </c>
      <c r="F20" s="227" t="s">
        <v>14</v>
      </c>
      <c r="G20" s="227" t="s">
        <v>14</v>
      </c>
      <c r="H20" s="227" t="s">
        <v>14</v>
      </c>
    </row>
    <row r="21" spans="1:8" ht="12.75" customHeight="1">
      <c r="A21" s="263" t="s">
        <v>239</v>
      </c>
      <c r="B21" s="263"/>
      <c r="C21" s="227">
        <v>10181883</v>
      </c>
      <c r="D21" s="227">
        <v>5806306</v>
      </c>
      <c r="E21" s="227">
        <v>2553866</v>
      </c>
      <c r="F21" s="227">
        <v>57060</v>
      </c>
      <c r="G21" s="227">
        <v>1395171</v>
      </c>
      <c r="H21" s="227">
        <v>369480</v>
      </c>
    </row>
    <row r="22" spans="1:8" ht="12.75" customHeight="1">
      <c r="A22" s="265"/>
      <c r="B22" s="266"/>
      <c r="C22" s="266"/>
      <c r="D22" s="266"/>
      <c r="E22" s="266"/>
      <c r="F22" s="266"/>
      <c r="G22" s="266"/>
      <c r="H22" s="266"/>
    </row>
    <row r="23" spans="1:8" ht="12.75" customHeight="1">
      <c r="A23" s="266"/>
      <c r="B23" s="266"/>
      <c r="C23" s="266"/>
      <c r="D23" s="266"/>
      <c r="E23" s="266"/>
      <c r="F23" s="266"/>
      <c r="G23" s="266"/>
      <c r="H23" s="266"/>
    </row>
    <row r="24" spans="1:8" ht="12.75" customHeight="1">
      <c r="A24" s="266"/>
      <c r="B24" s="266"/>
      <c r="C24" s="266"/>
      <c r="D24" s="266"/>
      <c r="E24" s="266"/>
      <c r="F24" s="266"/>
      <c r="G24" s="266"/>
      <c r="H24" s="266"/>
    </row>
    <row r="25" spans="1:8" ht="12.75" customHeight="1">
      <c r="A25" s="267" t="s">
        <v>240</v>
      </c>
      <c r="B25" s="267"/>
      <c r="C25" s="92" t="s">
        <v>223</v>
      </c>
      <c r="D25" s="95" t="s">
        <v>231</v>
      </c>
      <c r="E25" s="95" t="s">
        <v>232</v>
      </c>
      <c r="F25" s="95" t="s">
        <v>233</v>
      </c>
      <c r="G25" s="95" t="s">
        <v>234</v>
      </c>
      <c r="H25" s="95"/>
    </row>
    <row r="26" spans="1:8" ht="12.75" customHeight="1">
      <c r="A26" s="161"/>
      <c r="B26" s="161"/>
      <c r="C26" s="161"/>
      <c r="D26" s="161"/>
      <c r="E26" s="161"/>
      <c r="F26" s="161"/>
      <c r="G26" s="161"/>
      <c r="H26" s="161"/>
    </row>
    <row r="27" spans="1:8" ht="12.75" customHeight="1">
      <c r="A27" s="263" t="s">
        <v>241</v>
      </c>
      <c r="B27" s="263"/>
      <c r="C27" s="227">
        <v>53803</v>
      </c>
      <c r="D27" s="227">
        <v>32696</v>
      </c>
      <c r="E27" s="227">
        <v>15982</v>
      </c>
      <c r="F27" s="227">
        <v>2448</v>
      </c>
      <c r="G27" s="227">
        <v>2677</v>
      </c>
      <c r="H27" s="97"/>
    </row>
    <row r="28" spans="1:8" ht="12.75" customHeight="1">
      <c r="A28" s="263" t="s">
        <v>242</v>
      </c>
      <c r="B28" s="263"/>
      <c r="C28" s="227">
        <v>53829</v>
      </c>
      <c r="D28" s="227" t="s">
        <v>14</v>
      </c>
      <c r="E28" s="227" t="s">
        <v>14</v>
      </c>
      <c r="F28" s="227" t="s">
        <v>14</v>
      </c>
      <c r="G28" s="227" t="s">
        <v>14</v>
      </c>
      <c r="H28" s="97"/>
    </row>
    <row r="29" spans="1:8" ht="12.75" customHeight="1">
      <c r="A29" s="263" t="s">
        <v>238</v>
      </c>
      <c r="B29" s="263"/>
      <c r="C29" s="227">
        <v>16393</v>
      </c>
      <c r="D29" s="227" t="s">
        <v>14</v>
      </c>
      <c r="E29" s="227" t="s">
        <v>14</v>
      </c>
      <c r="F29" s="227" t="s">
        <v>14</v>
      </c>
      <c r="G29" s="227" t="s">
        <v>14</v>
      </c>
      <c r="H29" s="97"/>
    </row>
    <row r="30" spans="1:8" ht="12.75" customHeight="1">
      <c r="A30" s="263" t="s">
        <v>243</v>
      </c>
      <c r="B30" s="263"/>
      <c r="C30" s="227">
        <v>45115</v>
      </c>
      <c r="D30" s="227" t="s">
        <v>14</v>
      </c>
      <c r="E30" s="227" t="s">
        <v>14</v>
      </c>
      <c r="F30" s="227" t="s">
        <v>14</v>
      </c>
      <c r="G30" s="227" t="s">
        <v>14</v>
      </c>
      <c r="H30" s="97"/>
    </row>
    <row r="31" spans="1:8" ht="12.75" customHeight="1">
      <c r="A31" s="263" t="s">
        <v>244</v>
      </c>
      <c r="B31" s="263"/>
      <c r="C31" s="227">
        <v>46124</v>
      </c>
      <c r="D31" s="227">
        <v>29867</v>
      </c>
      <c r="E31" s="227">
        <v>10825</v>
      </c>
      <c r="F31" s="227">
        <v>1240</v>
      </c>
      <c r="G31" s="227">
        <v>4192</v>
      </c>
      <c r="H31" s="97"/>
    </row>
    <row r="32" spans="1:8" ht="12.75" customHeight="1">
      <c r="A32" s="219"/>
      <c r="B32" s="219"/>
      <c r="C32" s="219"/>
      <c r="D32" s="219"/>
      <c r="E32" s="219"/>
      <c r="F32" s="219"/>
      <c r="G32" s="219"/>
      <c r="H32" s="219"/>
    </row>
    <row r="33" spans="1:8" ht="12.75" customHeight="1" collapsed="1">
      <c r="A33" s="264">
        <v>41639</v>
      </c>
      <c r="B33" s="264"/>
      <c r="C33" s="264"/>
      <c r="D33" s="264"/>
      <c r="E33" s="264"/>
      <c r="F33" s="264"/>
      <c r="G33" s="264"/>
      <c r="H33" s="264"/>
    </row>
    <row r="34" spans="1:8" ht="12.75" customHeight="1" hidden="1" outlineLevel="1">
      <c r="A34" s="267" t="s">
        <v>222</v>
      </c>
      <c r="B34" s="267"/>
      <c r="C34" s="92" t="s">
        <v>223</v>
      </c>
      <c r="D34" s="92" t="s">
        <v>224</v>
      </c>
      <c r="E34" s="92" t="s">
        <v>225</v>
      </c>
      <c r="F34" s="92" t="s">
        <v>226</v>
      </c>
      <c r="G34" s="92" t="s">
        <v>227</v>
      </c>
      <c r="H34" s="92" t="s">
        <v>228</v>
      </c>
    </row>
    <row r="35" spans="1:8" ht="12.75" customHeight="1" hidden="1" outlineLevel="1">
      <c r="A35" s="268"/>
      <c r="B35" s="268"/>
      <c r="C35" s="94"/>
      <c r="D35" s="92"/>
      <c r="E35" s="92"/>
      <c r="F35" s="92"/>
      <c r="G35" s="92"/>
      <c r="H35" s="92"/>
    </row>
    <row r="36" spans="1:8" ht="12.75" customHeight="1" hidden="1" outlineLevel="1">
      <c r="A36" s="269" t="s">
        <v>278</v>
      </c>
      <c r="B36" s="269"/>
      <c r="C36" s="227">
        <v>97335</v>
      </c>
      <c r="D36" s="227">
        <v>40608</v>
      </c>
      <c r="E36" s="227">
        <v>9622</v>
      </c>
      <c r="F36" s="227">
        <v>11309</v>
      </c>
      <c r="G36" s="227">
        <v>16368</v>
      </c>
      <c r="H36" s="227">
        <v>19428</v>
      </c>
    </row>
    <row r="37" spans="1:8" ht="12.75" customHeight="1" hidden="1" outlineLevel="1">
      <c r="A37" s="93"/>
      <c r="B37" s="40" t="s">
        <v>229</v>
      </c>
      <c r="C37" s="227">
        <v>4587545</v>
      </c>
      <c r="D37" s="227">
        <v>54931</v>
      </c>
      <c r="E37" s="227">
        <v>69407</v>
      </c>
      <c r="F37" s="227">
        <v>161251</v>
      </c>
      <c r="G37" s="227">
        <v>532336</v>
      </c>
      <c r="H37" s="227">
        <v>3769621</v>
      </c>
    </row>
    <row r="38" spans="1:8" ht="12.75" customHeight="1" hidden="1" outlineLevel="1">
      <c r="A38" s="269" t="s">
        <v>279</v>
      </c>
      <c r="B38" s="269"/>
      <c r="C38" s="227">
        <v>9592</v>
      </c>
      <c r="D38" s="227">
        <v>5003</v>
      </c>
      <c r="E38" s="227">
        <v>842</v>
      </c>
      <c r="F38" s="227">
        <v>883</v>
      </c>
      <c r="G38" s="227">
        <v>1079</v>
      </c>
      <c r="H38" s="227">
        <v>1785</v>
      </c>
    </row>
    <row r="39" spans="1:8" ht="12.75" customHeight="1" hidden="1" outlineLevel="1">
      <c r="A39" s="93"/>
      <c r="B39" s="40" t="s">
        <v>229</v>
      </c>
      <c r="C39" s="227">
        <v>864018</v>
      </c>
      <c r="D39" s="227">
        <v>5938</v>
      </c>
      <c r="E39" s="227">
        <v>6319</v>
      </c>
      <c r="F39" s="227">
        <v>12344</v>
      </c>
      <c r="G39" s="227">
        <v>35819</v>
      </c>
      <c r="H39" s="227">
        <v>803598</v>
      </c>
    </row>
    <row r="40" spans="1:8" ht="12.75" customHeight="1" hidden="1" outlineLevel="1">
      <c r="A40" s="270"/>
      <c r="B40" s="270"/>
      <c r="C40" s="270"/>
      <c r="D40" s="270"/>
      <c r="E40" s="270"/>
      <c r="F40" s="270"/>
      <c r="G40" s="270"/>
      <c r="H40" s="270"/>
    </row>
    <row r="41" spans="1:8" ht="12.75" customHeight="1" hidden="1" outlineLevel="1">
      <c r="A41" s="266"/>
      <c r="B41" s="266"/>
      <c r="C41" s="266"/>
      <c r="D41" s="266"/>
      <c r="E41" s="266"/>
      <c r="F41" s="266"/>
      <c r="G41" s="266"/>
      <c r="H41" s="266"/>
    </row>
    <row r="42" spans="1:8" ht="12.75" customHeight="1" hidden="1" outlineLevel="1">
      <c r="A42" s="266"/>
      <c r="B42" s="266"/>
      <c r="C42" s="266"/>
      <c r="D42" s="266"/>
      <c r="E42" s="266"/>
      <c r="F42" s="266"/>
      <c r="G42" s="266"/>
      <c r="H42" s="266"/>
    </row>
    <row r="43" spans="1:8" ht="12.75" customHeight="1" hidden="1" outlineLevel="1">
      <c r="A43" s="267" t="s">
        <v>230</v>
      </c>
      <c r="B43" s="267"/>
      <c r="C43" s="92" t="s">
        <v>223</v>
      </c>
      <c r="D43" s="95" t="s">
        <v>231</v>
      </c>
      <c r="E43" s="95" t="s">
        <v>232</v>
      </c>
      <c r="F43" s="95" t="s">
        <v>233</v>
      </c>
      <c r="G43" s="95" t="s">
        <v>234</v>
      </c>
      <c r="H43" s="95" t="s">
        <v>235</v>
      </c>
    </row>
    <row r="44" spans="1:8" ht="12.75" customHeight="1" hidden="1" outlineLevel="1">
      <c r="A44" s="161"/>
      <c r="B44" s="228"/>
      <c r="C44" s="15"/>
      <c r="D44" s="15"/>
      <c r="E44" s="15"/>
      <c r="F44" s="15"/>
      <c r="G44" s="15"/>
      <c r="H44" s="15"/>
    </row>
    <row r="45" spans="1:8" ht="12.75" customHeight="1" hidden="1" outlineLevel="1">
      <c r="A45" s="263" t="s">
        <v>236</v>
      </c>
      <c r="B45" s="263"/>
      <c r="C45" s="227">
        <v>9500490</v>
      </c>
      <c r="D45" s="227">
        <v>5366988</v>
      </c>
      <c r="E45" s="227">
        <v>2271770</v>
      </c>
      <c r="F45" s="227">
        <v>58897</v>
      </c>
      <c r="G45" s="227">
        <v>1428251</v>
      </c>
      <c r="H45" s="227">
        <v>374584</v>
      </c>
    </row>
    <row r="46" spans="1:8" ht="12.75" customHeight="1" hidden="1" outlineLevel="1">
      <c r="A46" s="263" t="s">
        <v>237</v>
      </c>
      <c r="B46" s="263"/>
      <c r="C46" s="227">
        <v>1467648</v>
      </c>
      <c r="D46" s="227" t="s">
        <v>14</v>
      </c>
      <c r="E46" s="227" t="s">
        <v>14</v>
      </c>
      <c r="F46" s="227" t="s">
        <v>14</v>
      </c>
      <c r="G46" s="227" t="s">
        <v>14</v>
      </c>
      <c r="H46" s="227" t="s">
        <v>14</v>
      </c>
    </row>
    <row r="47" spans="1:8" ht="12.75" customHeight="1" hidden="1" outlineLevel="1">
      <c r="A47" s="263" t="s">
        <v>238</v>
      </c>
      <c r="B47" s="263"/>
      <c r="C47" s="227">
        <v>1177432</v>
      </c>
      <c r="D47" s="227" t="s">
        <v>14</v>
      </c>
      <c r="E47" s="227" t="s">
        <v>14</v>
      </c>
      <c r="F47" s="227" t="s">
        <v>14</v>
      </c>
      <c r="G47" s="227" t="s">
        <v>14</v>
      </c>
      <c r="H47" s="227" t="s">
        <v>14</v>
      </c>
    </row>
    <row r="48" spans="1:8" ht="12.75" customHeight="1" hidden="1" outlineLevel="1">
      <c r="A48" s="263" t="s">
        <v>239</v>
      </c>
      <c r="B48" s="263"/>
      <c r="C48" s="227">
        <v>9790706</v>
      </c>
      <c r="D48" s="227">
        <v>5518052</v>
      </c>
      <c r="E48" s="227">
        <v>2370463</v>
      </c>
      <c r="F48" s="227">
        <v>55207</v>
      </c>
      <c r="G48" s="227">
        <v>1475129</v>
      </c>
      <c r="H48" s="227">
        <v>371856</v>
      </c>
    </row>
    <row r="49" spans="1:8" ht="12.75" customHeight="1" hidden="1" outlineLevel="1">
      <c r="A49" s="265"/>
      <c r="B49" s="266"/>
      <c r="C49" s="266"/>
      <c r="D49" s="266"/>
      <c r="E49" s="266"/>
      <c r="F49" s="266"/>
      <c r="G49" s="266"/>
      <c r="H49" s="266"/>
    </row>
    <row r="50" spans="1:8" ht="12.75" customHeight="1" hidden="1" outlineLevel="1">
      <c r="A50" s="266"/>
      <c r="B50" s="266"/>
      <c r="C50" s="266"/>
      <c r="D50" s="266"/>
      <c r="E50" s="266"/>
      <c r="F50" s="266"/>
      <c r="G50" s="266"/>
      <c r="H50" s="266"/>
    </row>
    <row r="51" spans="1:8" ht="12.75" customHeight="1" hidden="1" outlineLevel="1">
      <c r="A51" s="266"/>
      <c r="B51" s="266"/>
      <c r="C51" s="266"/>
      <c r="D51" s="266"/>
      <c r="E51" s="266"/>
      <c r="F51" s="266"/>
      <c r="G51" s="266"/>
      <c r="H51" s="266"/>
    </row>
    <row r="52" spans="1:8" ht="12.75" customHeight="1" hidden="1" outlineLevel="1">
      <c r="A52" s="267" t="s">
        <v>240</v>
      </c>
      <c r="B52" s="267"/>
      <c r="C52" s="92" t="s">
        <v>223</v>
      </c>
      <c r="D52" s="95" t="s">
        <v>231</v>
      </c>
      <c r="E52" s="95" t="s">
        <v>232</v>
      </c>
      <c r="F52" s="95" t="s">
        <v>233</v>
      </c>
      <c r="G52" s="95" t="s">
        <v>234</v>
      </c>
      <c r="H52" s="95"/>
    </row>
    <row r="53" spans="1:8" ht="12.75" customHeight="1" hidden="1" outlineLevel="1">
      <c r="A53" s="161"/>
      <c r="B53" s="161"/>
      <c r="C53" s="161"/>
      <c r="D53" s="161"/>
      <c r="E53" s="161"/>
      <c r="F53" s="161"/>
      <c r="G53" s="161"/>
      <c r="H53" s="161"/>
    </row>
    <row r="54" spans="1:8" ht="12.75" customHeight="1" hidden="1" outlineLevel="1">
      <c r="A54" s="263" t="s">
        <v>241</v>
      </c>
      <c r="B54" s="263"/>
      <c r="C54" s="227">
        <v>60177</v>
      </c>
      <c r="D54" s="227">
        <v>32573</v>
      </c>
      <c r="E54" s="227">
        <v>16156</v>
      </c>
      <c r="F54" s="227">
        <v>6455</v>
      </c>
      <c r="G54" s="227">
        <v>4993</v>
      </c>
      <c r="H54" s="97"/>
    </row>
    <row r="55" spans="1:8" ht="12.75" customHeight="1" hidden="1" outlineLevel="1">
      <c r="A55" s="263" t="s">
        <v>242</v>
      </c>
      <c r="B55" s="263"/>
      <c r="C55" s="227" t="s">
        <v>14</v>
      </c>
      <c r="D55" s="227" t="s">
        <v>14</v>
      </c>
      <c r="E55" s="227" t="s">
        <v>14</v>
      </c>
      <c r="F55" s="227" t="s">
        <v>14</v>
      </c>
      <c r="G55" s="227" t="s">
        <v>14</v>
      </c>
      <c r="H55" s="97"/>
    </row>
    <row r="56" spans="1:8" ht="12.75" customHeight="1" hidden="1" outlineLevel="1">
      <c r="A56" s="263" t="s">
        <v>238</v>
      </c>
      <c r="B56" s="263"/>
      <c r="C56" s="227" t="s">
        <v>14</v>
      </c>
      <c r="D56" s="227" t="s">
        <v>14</v>
      </c>
      <c r="E56" s="227" t="s">
        <v>14</v>
      </c>
      <c r="F56" s="227" t="s">
        <v>14</v>
      </c>
      <c r="G56" s="227" t="s">
        <v>14</v>
      </c>
      <c r="H56" s="97"/>
    </row>
    <row r="57" spans="1:8" ht="12.75" customHeight="1" hidden="1" outlineLevel="1">
      <c r="A57" s="263" t="s">
        <v>243</v>
      </c>
      <c r="B57" s="263"/>
      <c r="C57" s="227" t="s">
        <v>14</v>
      </c>
      <c r="D57" s="227" t="s">
        <v>14</v>
      </c>
      <c r="E57" s="227" t="s">
        <v>14</v>
      </c>
      <c r="F57" s="227" t="s">
        <v>14</v>
      </c>
      <c r="G57" s="227" t="s">
        <v>14</v>
      </c>
      <c r="H57" s="97"/>
    </row>
    <row r="58" spans="1:8" ht="12.75" customHeight="1" hidden="1" outlineLevel="1">
      <c r="A58" s="263" t="s">
        <v>244</v>
      </c>
      <c r="B58" s="263"/>
      <c r="C58" s="227">
        <v>44444</v>
      </c>
      <c r="D58" s="227">
        <v>23337</v>
      </c>
      <c r="E58" s="227">
        <v>15982</v>
      </c>
      <c r="F58" s="227">
        <v>2448</v>
      </c>
      <c r="G58" s="227">
        <v>2677</v>
      </c>
      <c r="H58" s="97"/>
    </row>
    <row r="59" spans="1:8" ht="12.75" customHeight="1">
      <c r="A59" s="266"/>
      <c r="B59" s="266"/>
      <c r="C59" s="266"/>
      <c r="D59" s="266"/>
      <c r="E59" s="266"/>
      <c r="F59" s="266"/>
      <c r="G59" s="266"/>
      <c r="H59" s="266"/>
    </row>
    <row r="60" spans="1:8" ht="12.75" customHeight="1" collapsed="1">
      <c r="A60" s="264">
        <v>41274</v>
      </c>
      <c r="B60" s="264"/>
      <c r="C60" s="264"/>
      <c r="D60" s="264"/>
      <c r="E60" s="264"/>
      <c r="F60" s="264"/>
      <c r="G60" s="264"/>
      <c r="H60" s="264"/>
    </row>
    <row r="61" spans="1:8" ht="12.75" customHeight="1" hidden="1" outlineLevel="1">
      <c r="A61" s="267" t="s">
        <v>222</v>
      </c>
      <c r="B61" s="267"/>
      <c r="C61" s="92" t="s">
        <v>223</v>
      </c>
      <c r="D61" s="92" t="s">
        <v>224</v>
      </c>
      <c r="E61" s="92" t="s">
        <v>225</v>
      </c>
      <c r="F61" s="92" t="s">
        <v>226</v>
      </c>
      <c r="G61" s="92" t="s">
        <v>227</v>
      </c>
      <c r="H61" s="92" t="s">
        <v>228</v>
      </c>
    </row>
    <row r="62" spans="1:8" ht="12.75" customHeight="1" hidden="1" outlineLevel="1">
      <c r="A62" s="268"/>
      <c r="B62" s="268"/>
      <c r="C62" s="94"/>
      <c r="D62" s="92"/>
      <c r="E62" s="92"/>
      <c r="F62" s="92"/>
      <c r="G62" s="92"/>
      <c r="H62" s="92"/>
    </row>
    <row r="63" spans="1:8" ht="12.75" customHeight="1" hidden="1" outlineLevel="1">
      <c r="A63" s="269" t="s">
        <v>278</v>
      </c>
      <c r="B63" s="269"/>
      <c r="C63" s="15">
        <v>125035</v>
      </c>
      <c r="D63" s="15">
        <v>48394</v>
      </c>
      <c r="E63" s="15">
        <v>11421</v>
      </c>
      <c r="F63" s="15">
        <v>34679</v>
      </c>
      <c r="G63" s="15">
        <v>13636</v>
      </c>
      <c r="H63" s="15">
        <v>16905</v>
      </c>
    </row>
    <row r="64" spans="1:8" ht="12.75" customHeight="1" hidden="1" outlineLevel="1">
      <c r="A64" s="93"/>
      <c r="B64" s="40" t="s">
        <v>229</v>
      </c>
      <c r="C64" s="15">
        <v>4630331</v>
      </c>
      <c r="D64" s="15">
        <v>72830</v>
      </c>
      <c r="E64" s="15">
        <v>82780</v>
      </c>
      <c r="F64" s="15">
        <v>608980</v>
      </c>
      <c r="G64" s="15">
        <v>443283</v>
      </c>
      <c r="H64" s="15">
        <v>3422458</v>
      </c>
    </row>
    <row r="65" spans="1:8" ht="12.75" customHeight="1" hidden="1" outlineLevel="1">
      <c r="A65" s="269" t="s">
        <v>279</v>
      </c>
      <c r="B65" s="269"/>
      <c r="C65" s="15">
        <v>13593</v>
      </c>
      <c r="D65" s="15">
        <v>7841</v>
      </c>
      <c r="E65" s="15">
        <v>1271</v>
      </c>
      <c r="F65" s="15">
        <v>1220</v>
      </c>
      <c r="G65" s="15">
        <v>1335</v>
      </c>
      <c r="H65" s="15">
        <v>1926</v>
      </c>
    </row>
    <row r="66" spans="1:8" ht="12.75" customHeight="1" hidden="1" outlineLevel="1">
      <c r="A66" s="93"/>
      <c r="B66" s="40" t="s">
        <v>229</v>
      </c>
      <c r="C66" s="15">
        <v>1475411</v>
      </c>
      <c r="D66" s="15">
        <v>12089</v>
      </c>
      <c r="E66" s="15">
        <v>9304</v>
      </c>
      <c r="F66" s="15">
        <v>18188</v>
      </c>
      <c r="G66" s="15">
        <v>42169</v>
      </c>
      <c r="H66" s="15">
        <v>1393661</v>
      </c>
    </row>
    <row r="67" spans="1:8" ht="12.75" customHeight="1" hidden="1" outlineLevel="1">
      <c r="A67" s="270"/>
      <c r="B67" s="270"/>
      <c r="C67" s="270"/>
      <c r="D67" s="270"/>
      <c r="E67" s="270"/>
      <c r="F67" s="270"/>
      <c r="G67" s="270"/>
      <c r="H67" s="270"/>
    </row>
    <row r="68" spans="1:8" ht="12.75" customHeight="1" hidden="1" outlineLevel="1">
      <c r="A68" s="266"/>
      <c r="B68" s="266"/>
      <c r="C68" s="266"/>
      <c r="D68" s="266"/>
      <c r="E68" s="266"/>
      <c r="F68" s="266"/>
      <c r="G68" s="266"/>
      <c r="H68" s="266"/>
    </row>
    <row r="69" spans="1:8" ht="12.75" customHeight="1" hidden="1" outlineLevel="1">
      <c r="A69" s="266"/>
      <c r="B69" s="266"/>
      <c r="C69" s="266"/>
      <c r="D69" s="266"/>
      <c r="E69" s="266"/>
      <c r="F69" s="266"/>
      <c r="G69" s="266"/>
      <c r="H69" s="266"/>
    </row>
    <row r="70" spans="1:8" ht="12.75" customHeight="1" hidden="1" outlineLevel="1">
      <c r="A70" s="267" t="s">
        <v>230</v>
      </c>
      <c r="B70" s="267"/>
      <c r="C70" s="92" t="s">
        <v>223</v>
      </c>
      <c r="D70" s="95" t="s">
        <v>231</v>
      </c>
      <c r="E70" s="95" t="s">
        <v>232</v>
      </c>
      <c r="F70" s="95" t="s">
        <v>233</v>
      </c>
      <c r="G70" s="95" t="s">
        <v>234</v>
      </c>
      <c r="H70" s="95" t="s">
        <v>235</v>
      </c>
    </row>
    <row r="71" spans="1:8" ht="12.75" customHeight="1" hidden="1" outlineLevel="1">
      <c r="A71" s="266"/>
      <c r="B71" s="266"/>
      <c r="C71" s="266"/>
      <c r="D71" s="266"/>
      <c r="E71" s="266"/>
      <c r="F71" s="266"/>
      <c r="G71" s="266"/>
      <c r="H71" s="266"/>
    </row>
    <row r="72" spans="1:8" ht="12.75" customHeight="1" hidden="1" outlineLevel="1">
      <c r="A72" s="263" t="s">
        <v>236</v>
      </c>
      <c r="B72" s="263"/>
      <c r="C72" s="15">
        <v>9002362</v>
      </c>
      <c r="D72" s="15">
        <v>5516800.282613445</v>
      </c>
      <c r="E72" s="15">
        <v>1910345</v>
      </c>
      <c r="F72" s="15">
        <v>53337</v>
      </c>
      <c r="G72" s="15">
        <v>1227079.274070918</v>
      </c>
      <c r="H72" s="15">
        <v>294800.44331563654</v>
      </c>
    </row>
    <row r="73" spans="1:8" ht="12.75" customHeight="1" hidden="1" outlineLevel="1">
      <c r="A73" s="263" t="s">
        <v>237</v>
      </c>
      <c r="B73" s="263"/>
      <c r="C73" s="15">
        <v>1595388</v>
      </c>
      <c r="D73" s="15" t="s">
        <v>14</v>
      </c>
      <c r="E73" s="15" t="s">
        <v>14</v>
      </c>
      <c r="F73" s="15" t="s">
        <v>14</v>
      </c>
      <c r="G73" s="15" t="s">
        <v>14</v>
      </c>
      <c r="H73" s="15" t="s">
        <v>14</v>
      </c>
    </row>
    <row r="74" spans="1:8" ht="12.75" customHeight="1" hidden="1" outlineLevel="1">
      <c r="A74" s="263" t="s">
        <v>238</v>
      </c>
      <c r="B74" s="263"/>
      <c r="C74" s="15">
        <v>1096060</v>
      </c>
      <c r="D74" s="15" t="s">
        <v>14</v>
      </c>
      <c r="E74" s="15" t="s">
        <v>14</v>
      </c>
      <c r="F74" s="15" t="s">
        <v>14</v>
      </c>
      <c r="G74" s="15" t="s">
        <v>14</v>
      </c>
      <c r="H74" s="15" t="s">
        <v>14</v>
      </c>
    </row>
    <row r="75" spans="1:8" ht="12.75" customHeight="1" hidden="1" outlineLevel="1">
      <c r="A75" s="263" t="s">
        <v>239</v>
      </c>
      <c r="B75" s="263"/>
      <c r="C75" s="15">
        <v>9501690</v>
      </c>
      <c r="D75" s="15">
        <v>5381892.295700334</v>
      </c>
      <c r="E75" s="15">
        <v>2241726</v>
      </c>
      <c r="F75" s="15">
        <v>58897</v>
      </c>
      <c r="G75" s="15">
        <v>1436843.1490791112</v>
      </c>
      <c r="H75" s="15">
        <v>382331.5552205545</v>
      </c>
    </row>
    <row r="76" spans="1:8" ht="12.75" customHeight="1" hidden="1" outlineLevel="1">
      <c r="A76" s="266"/>
      <c r="B76" s="266"/>
      <c r="C76" s="266"/>
      <c r="D76" s="266"/>
      <c r="E76" s="266"/>
      <c r="F76" s="266"/>
      <c r="G76" s="266"/>
      <c r="H76" s="266"/>
    </row>
    <row r="77" spans="1:8" ht="12.75" customHeight="1" hidden="1" outlineLevel="1">
      <c r="A77" s="266"/>
      <c r="B77" s="266"/>
      <c r="C77" s="266"/>
      <c r="D77" s="266"/>
      <c r="E77" s="266"/>
      <c r="F77" s="266"/>
      <c r="G77" s="266"/>
      <c r="H77" s="266"/>
    </row>
    <row r="78" spans="1:8" ht="12.75" customHeight="1" hidden="1" outlineLevel="1">
      <c r="A78" s="266"/>
      <c r="B78" s="266"/>
      <c r="C78" s="266"/>
      <c r="D78" s="266"/>
      <c r="E78" s="266"/>
      <c r="F78" s="266"/>
      <c r="G78" s="266"/>
      <c r="H78" s="266"/>
    </row>
    <row r="79" spans="1:8" ht="12.75" customHeight="1" hidden="1" outlineLevel="1">
      <c r="A79" s="267" t="s">
        <v>240</v>
      </c>
      <c r="B79" s="267"/>
      <c r="C79" s="92" t="s">
        <v>223</v>
      </c>
      <c r="D79" s="95" t="s">
        <v>231</v>
      </c>
      <c r="E79" s="95" t="s">
        <v>232</v>
      </c>
      <c r="F79" s="95" t="s">
        <v>233</v>
      </c>
      <c r="G79" s="95" t="s">
        <v>234</v>
      </c>
      <c r="H79" s="95"/>
    </row>
    <row r="80" spans="1:8" ht="12.75" customHeight="1" hidden="1" outlineLevel="1">
      <c r="A80" s="266"/>
      <c r="B80" s="266"/>
      <c r="C80" s="266"/>
      <c r="D80" s="266"/>
      <c r="E80" s="266"/>
      <c r="F80" s="266"/>
      <c r="G80" s="266"/>
      <c r="H80" s="266"/>
    </row>
    <row r="81" spans="1:8" ht="12.75" customHeight="1" hidden="1" outlineLevel="1">
      <c r="A81" s="263" t="s">
        <v>241</v>
      </c>
      <c r="B81" s="263"/>
      <c r="C81" s="15">
        <v>56521</v>
      </c>
      <c r="D81" s="15">
        <v>24190</v>
      </c>
      <c r="E81" s="15">
        <v>25562</v>
      </c>
      <c r="F81" s="15">
        <v>1185</v>
      </c>
      <c r="G81" s="15">
        <v>5584</v>
      </c>
      <c r="H81" s="97"/>
    </row>
    <row r="82" spans="1:8" ht="12.75" customHeight="1" hidden="1" outlineLevel="1">
      <c r="A82" s="263" t="s">
        <v>242</v>
      </c>
      <c r="B82" s="263"/>
      <c r="C82" s="15">
        <v>21364</v>
      </c>
      <c r="D82" s="15" t="s">
        <v>14</v>
      </c>
      <c r="E82" s="15" t="s">
        <v>14</v>
      </c>
      <c r="F82" s="15" t="s">
        <v>14</v>
      </c>
      <c r="G82" s="15" t="s">
        <v>14</v>
      </c>
      <c r="H82" s="97"/>
    </row>
    <row r="83" spans="1:8" ht="12.75" customHeight="1" hidden="1" outlineLevel="1">
      <c r="A83" s="263" t="s">
        <v>238</v>
      </c>
      <c r="B83" s="263"/>
      <c r="C83" s="15">
        <v>11762</v>
      </c>
      <c r="D83" s="15" t="s">
        <v>14</v>
      </c>
      <c r="E83" s="15" t="s">
        <v>14</v>
      </c>
      <c r="F83" s="15" t="s">
        <v>14</v>
      </c>
      <c r="G83" s="15" t="s">
        <v>14</v>
      </c>
      <c r="H83" s="97"/>
    </row>
    <row r="84" spans="1:8" ht="12.75" customHeight="1" hidden="1" outlineLevel="1">
      <c r="A84" s="263" t="s">
        <v>243</v>
      </c>
      <c r="B84" s="263"/>
      <c r="C84" s="15">
        <v>5946</v>
      </c>
      <c r="D84" s="15" t="s">
        <v>14</v>
      </c>
      <c r="E84" s="15" t="s">
        <v>14</v>
      </c>
      <c r="F84" s="15" t="s">
        <v>14</v>
      </c>
      <c r="G84" s="15" t="s">
        <v>14</v>
      </c>
      <c r="H84" s="97"/>
    </row>
    <row r="85" spans="1:8" ht="12.75" customHeight="1" hidden="1" outlineLevel="1">
      <c r="A85" s="263" t="s">
        <v>244</v>
      </c>
      <c r="B85" s="263"/>
      <c r="C85" s="15">
        <v>60177</v>
      </c>
      <c r="D85" s="15">
        <v>32573</v>
      </c>
      <c r="E85" s="15">
        <v>16156</v>
      </c>
      <c r="F85" s="15">
        <v>6455</v>
      </c>
      <c r="G85" s="15">
        <v>4993</v>
      </c>
      <c r="H85" s="97"/>
    </row>
    <row r="86" spans="1:8" ht="12.75" customHeight="1">
      <c r="A86" s="266"/>
      <c r="B86" s="266"/>
      <c r="C86" s="266"/>
      <c r="D86" s="266"/>
      <c r="E86" s="266"/>
      <c r="F86" s="266"/>
      <c r="G86" s="266"/>
      <c r="H86" s="266"/>
    </row>
    <row r="87" spans="1:8" ht="12.75" customHeight="1" collapsed="1">
      <c r="A87" s="264">
        <v>40908</v>
      </c>
      <c r="B87" s="264"/>
      <c r="C87" s="264"/>
      <c r="D87" s="264"/>
      <c r="E87" s="264"/>
      <c r="F87" s="264"/>
      <c r="G87" s="264"/>
      <c r="H87" s="264"/>
    </row>
    <row r="88" spans="1:8" ht="12.75" customHeight="1" hidden="1" outlineLevel="1">
      <c r="A88" s="267" t="s">
        <v>222</v>
      </c>
      <c r="B88" s="267"/>
      <c r="C88" s="92" t="s">
        <v>223</v>
      </c>
      <c r="D88" s="92" t="s">
        <v>224</v>
      </c>
      <c r="E88" s="92" t="s">
        <v>225</v>
      </c>
      <c r="F88" s="92" t="s">
        <v>226</v>
      </c>
      <c r="G88" s="92" t="s">
        <v>227</v>
      </c>
      <c r="H88" s="92" t="s">
        <v>228</v>
      </c>
    </row>
    <row r="89" spans="1:8" ht="12.75" customHeight="1" hidden="1" outlineLevel="1">
      <c r="A89" s="268"/>
      <c r="B89" s="268"/>
      <c r="C89" s="94"/>
      <c r="D89" s="92"/>
      <c r="E89" s="92"/>
      <c r="F89" s="92"/>
      <c r="G89" s="92"/>
      <c r="H89" s="92"/>
    </row>
    <row r="90" spans="1:8" ht="12.75" customHeight="1" hidden="1" outlineLevel="1">
      <c r="A90" s="269" t="s">
        <v>278</v>
      </c>
      <c r="B90" s="269"/>
      <c r="C90" s="15">
        <v>103148</v>
      </c>
      <c r="D90" s="15">
        <v>43176</v>
      </c>
      <c r="E90" s="15">
        <v>10373</v>
      </c>
      <c r="F90" s="15">
        <v>12042</v>
      </c>
      <c r="G90" s="15">
        <v>17380</v>
      </c>
      <c r="H90" s="15">
        <v>20177</v>
      </c>
    </row>
    <row r="91" spans="1:8" ht="12.75" customHeight="1" hidden="1" outlineLevel="1">
      <c r="A91" s="93"/>
      <c r="B91" s="40" t="s">
        <v>229</v>
      </c>
      <c r="C91" s="15">
        <v>4408727</v>
      </c>
      <c r="D91" s="15">
        <v>62889</v>
      </c>
      <c r="E91" s="15">
        <v>79611</v>
      </c>
      <c r="F91" s="15">
        <v>183805</v>
      </c>
      <c r="G91" s="15">
        <v>601263</v>
      </c>
      <c r="H91" s="15">
        <v>3481159</v>
      </c>
    </row>
    <row r="92" spans="1:8" ht="12.75" customHeight="1" hidden="1" outlineLevel="1">
      <c r="A92" s="269" t="s">
        <v>279</v>
      </c>
      <c r="B92" s="269"/>
      <c r="C92" s="15">
        <v>11656</v>
      </c>
      <c r="D92" s="15">
        <v>6465</v>
      </c>
      <c r="E92" s="15">
        <v>1177</v>
      </c>
      <c r="F92" s="15">
        <v>1154</v>
      </c>
      <c r="G92" s="15">
        <v>1206</v>
      </c>
      <c r="H92" s="15">
        <v>1654</v>
      </c>
    </row>
    <row r="93" spans="1:8" ht="12.75" customHeight="1" hidden="1" outlineLevel="1">
      <c r="A93" s="93"/>
      <c r="B93" s="40" t="s">
        <v>229</v>
      </c>
      <c r="C93" s="15">
        <v>614171</v>
      </c>
      <c r="D93" s="15">
        <v>10951</v>
      </c>
      <c r="E93" s="15">
        <v>8707</v>
      </c>
      <c r="F93" s="15">
        <v>16449</v>
      </c>
      <c r="G93" s="15">
        <v>38808</v>
      </c>
      <c r="H93" s="15">
        <v>539256</v>
      </c>
    </row>
    <row r="94" spans="1:8" ht="12.75" customHeight="1" hidden="1" outlineLevel="1">
      <c r="A94" s="270"/>
      <c r="B94" s="270"/>
      <c r="C94" s="270"/>
      <c r="D94" s="270"/>
      <c r="E94" s="270"/>
      <c r="F94" s="270"/>
      <c r="G94" s="270"/>
      <c r="H94" s="270"/>
    </row>
    <row r="95" spans="1:8" ht="12.75" customHeight="1" hidden="1" outlineLevel="1">
      <c r="A95" s="266"/>
      <c r="B95" s="266"/>
      <c r="C95" s="266"/>
      <c r="D95" s="266"/>
      <c r="E95" s="266"/>
      <c r="F95" s="266"/>
      <c r="G95" s="266"/>
      <c r="H95" s="266"/>
    </row>
    <row r="96" spans="1:8" ht="12.75" customHeight="1" hidden="1" outlineLevel="1">
      <c r="A96" s="266"/>
      <c r="B96" s="266"/>
      <c r="C96" s="266"/>
      <c r="D96" s="266"/>
      <c r="E96" s="266"/>
      <c r="F96" s="266"/>
      <c r="G96" s="266"/>
      <c r="H96" s="266"/>
    </row>
    <row r="97" spans="1:8" ht="12.75" customHeight="1" hidden="1" outlineLevel="1">
      <c r="A97" s="267" t="s">
        <v>230</v>
      </c>
      <c r="B97" s="267"/>
      <c r="C97" s="92" t="s">
        <v>223</v>
      </c>
      <c r="D97" s="95" t="s">
        <v>231</v>
      </c>
      <c r="E97" s="95" t="s">
        <v>232</v>
      </c>
      <c r="F97" s="95" t="s">
        <v>233</v>
      </c>
      <c r="G97" s="95" t="s">
        <v>234</v>
      </c>
      <c r="H97" s="95" t="s">
        <v>235</v>
      </c>
    </row>
    <row r="98" spans="1:8" ht="12.75" customHeight="1" hidden="1" outlineLevel="1">
      <c r="A98" s="266"/>
      <c r="B98" s="266"/>
      <c r="C98" s="266"/>
      <c r="D98" s="266"/>
      <c r="E98" s="266"/>
      <c r="F98" s="266"/>
      <c r="G98" s="266"/>
      <c r="H98" s="266"/>
    </row>
    <row r="99" spans="1:8" ht="12.75" customHeight="1" hidden="1" outlineLevel="1">
      <c r="A99" s="263" t="s">
        <v>236</v>
      </c>
      <c r="B99" s="263"/>
      <c r="C99" s="15">
        <v>8417386</v>
      </c>
      <c r="D99" s="15">
        <v>5052995</v>
      </c>
      <c r="E99" s="15">
        <v>1846520</v>
      </c>
      <c r="F99" s="15">
        <v>53622</v>
      </c>
      <c r="G99" s="15">
        <v>1099341</v>
      </c>
      <c r="H99" s="15">
        <v>364908</v>
      </c>
    </row>
    <row r="100" spans="1:8" ht="12.75" customHeight="1" hidden="1" outlineLevel="1">
      <c r="A100" s="263" t="s">
        <v>237</v>
      </c>
      <c r="B100" s="263"/>
      <c r="C100" s="15">
        <v>1468780</v>
      </c>
      <c r="D100" s="15" t="s">
        <v>14</v>
      </c>
      <c r="E100" s="15" t="s">
        <v>14</v>
      </c>
      <c r="F100" s="15" t="s">
        <v>14</v>
      </c>
      <c r="G100" s="15" t="s">
        <v>14</v>
      </c>
      <c r="H100" s="15" t="s">
        <v>14</v>
      </c>
    </row>
    <row r="101" spans="1:8" ht="12.75" customHeight="1" hidden="1" outlineLevel="1">
      <c r="A101" s="263" t="s">
        <v>238</v>
      </c>
      <c r="B101" s="263"/>
      <c r="C101" s="15">
        <v>883303</v>
      </c>
      <c r="D101" s="15" t="s">
        <v>14</v>
      </c>
      <c r="E101" s="15" t="s">
        <v>14</v>
      </c>
      <c r="F101" s="15" t="s">
        <v>14</v>
      </c>
      <c r="G101" s="15" t="s">
        <v>14</v>
      </c>
      <c r="H101" s="15" t="s">
        <v>14</v>
      </c>
    </row>
    <row r="102" spans="1:8" ht="12.75" customHeight="1" hidden="1" outlineLevel="1">
      <c r="A102" s="263" t="s">
        <v>239</v>
      </c>
      <c r="B102" s="263"/>
      <c r="C102" s="15">
        <v>9002862</v>
      </c>
      <c r="D102" s="15">
        <v>5517299.282613445</v>
      </c>
      <c r="E102" s="15">
        <v>1910345</v>
      </c>
      <c r="F102" s="15">
        <v>53337</v>
      </c>
      <c r="G102" s="15">
        <v>1227079.274070918</v>
      </c>
      <c r="H102" s="15">
        <v>294800.44331563654</v>
      </c>
    </row>
    <row r="103" spans="1:8" ht="12.75" customHeight="1" hidden="1" outlineLevel="1">
      <c r="A103" s="266"/>
      <c r="B103" s="266"/>
      <c r="C103" s="266"/>
      <c r="D103" s="266"/>
      <c r="E103" s="266"/>
      <c r="F103" s="266"/>
      <c r="G103" s="266"/>
      <c r="H103" s="266"/>
    </row>
    <row r="104" spans="1:8" ht="12.75" customHeight="1" hidden="1" outlineLevel="1">
      <c r="A104" s="266"/>
      <c r="B104" s="266"/>
      <c r="C104" s="266"/>
      <c r="D104" s="266"/>
      <c r="E104" s="266"/>
      <c r="F104" s="266"/>
      <c r="G104" s="266"/>
      <c r="H104" s="266"/>
    </row>
    <row r="105" spans="1:8" ht="12.75" customHeight="1" hidden="1" outlineLevel="1">
      <c r="A105" s="266"/>
      <c r="B105" s="266"/>
      <c r="C105" s="266"/>
      <c r="D105" s="266"/>
      <c r="E105" s="266"/>
      <c r="F105" s="266"/>
      <c r="G105" s="266"/>
      <c r="H105" s="266"/>
    </row>
    <row r="106" spans="1:8" ht="12.75" customHeight="1" hidden="1" outlineLevel="1">
      <c r="A106" s="267" t="s">
        <v>240</v>
      </c>
      <c r="B106" s="267"/>
      <c r="C106" s="92" t="s">
        <v>223</v>
      </c>
      <c r="D106" s="95" t="s">
        <v>231</v>
      </c>
      <c r="E106" s="95" t="s">
        <v>232</v>
      </c>
      <c r="F106" s="95" t="s">
        <v>233</v>
      </c>
      <c r="G106" s="95" t="s">
        <v>234</v>
      </c>
      <c r="H106" s="95"/>
    </row>
    <row r="107" spans="1:8" ht="12.75" customHeight="1" hidden="1" outlineLevel="1">
      <c r="A107" s="266"/>
      <c r="B107" s="266"/>
      <c r="C107" s="266"/>
      <c r="D107" s="266"/>
      <c r="E107" s="266"/>
      <c r="F107" s="266"/>
      <c r="G107" s="266"/>
      <c r="H107" s="266"/>
    </row>
    <row r="108" spans="1:8" ht="12.75" customHeight="1" hidden="1" outlineLevel="1">
      <c r="A108" s="263" t="s">
        <v>241</v>
      </c>
      <c r="B108" s="263"/>
      <c r="C108" s="15">
        <v>63388</v>
      </c>
      <c r="D108" s="15">
        <v>28018</v>
      </c>
      <c r="E108" s="15">
        <v>33480</v>
      </c>
      <c r="F108" s="15">
        <v>1196</v>
      </c>
      <c r="G108" s="15">
        <v>694</v>
      </c>
      <c r="H108" s="97"/>
    </row>
    <row r="109" spans="1:8" ht="12.75" customHeight="1" hidden="1" outlineLevel="1">
      <c r="A109" s="263" t="s">
        <v>242</v>
      </c>
      <c r="B109" s="263"/>
      <c r="C109" s="15" t="s">
        <v>14</v>
      </c>
      <c r="D109" s="15" t="s">
        <v>14</v>
      </c>
      <c r="E109" s="15" t="s">
        <v>14</v>
      </c>
      <c r="F109" s="15" t="s">
        <v>14</v>
      </c>
      <c r="G109" s="15" t="s">
        <v>14</v>
      </c>
      <c r="H109" s="97"/>
    </row>
    <row r="110" spans="1:8" ht="12.75" customHeight="1" hidden="1" outlineLevel="1">
      <c r="A110" s="263" t="s">
        <v>238</v>
      </c>
      <c r="B110" s="263"/>
      <c r="C110" s="15" t="s">
        <v>14</v>
      </c>
      <c r="D110" s="15" t="s">
        <v>14</v>
      </c>
      <c r="E110" s="15" t="s">
        <v>14</v>
      </c>
      <c r="F110" s="15" t="s">
        <v>14</v>
      </c>
      <c r="G110" s="15" t="s">
        <v>14</v>
      </c>
      <c r="H110" s="97"/>
    </row>
    <row r="111" spans="1:8" ht="12.75" customHeight="1" hidden="1" outlineLevel="1">
      <c r="A111" s="263" t="s">
        <v>243</v>
      </c>
      <c r="B111" s="263"/>
      <c r="C111" s="15" t="s">
        <v>14</v>
      </c>
      <c r="D111" s="15" t="s">
        <v>14</v>
      </c>
      <c r="E111" s="15" t="s">
        <v>14</v>
      </c>
      <c r="F111" s="15" t="s">
        <v>14</v>
      </c>
      <c r="G111" s="15" t="s">
        <v>14</v>
      </c>
      <c r="H111" s="97"/>
    </row>
    <row r="112" spans="1:8" ht="12.75" customHeight="1" hidden="1" outlineLevel="1">
      <c r="A112" s="263" t="s">
        <v>244</v>
      </c>
      <c r="B112" s="263"/>
      <c r="C112" s="15">
        <v>56101</v>
      </c>
      <c r="D112" s="15">
        <v>30561</v>
      </c>
      <c r="E112" s="15">
        <v>19465</v>
      </c>
      <c r="F112" s="15">
        <v>1253</v>
      </c>
      <c r="G112" s="15">
        <v>4822</v>
      </c>
      <c r="H112" s="97"/>
    </row>
    <row r="113" spans="1:8" ht="12.75" customHeight="1">
      <c r="A113" s="266"/>
      <c r="B113" s="266"/>
      <c r="C113" s="266"/>
      <c r="D113" s="266"/>
      <c r="E113" s="266"/>
      <c r="F113" s="266"/>
      <c r="G113" s="266"/>
      <c r="H113" s="266"/>
    </row>
    <row r="114" spans="1:8" ht="12.75" customHeight="1" collapsed="1">
      <c r="A114" s="264">
        <v>40543</v>
      </c>
      <c r="B114" s="264"/>
      <c r="C114" s="264"/>
      <c r="D114" s="264"/>
      <c r="E114" s="264"/>
      <c r="F114" s="264"/>
      <c r="G114" s="264"/>
      <c r="H114" s="264"/>
    </row>
    <row r="115" spans="1:8" ht="12.75" customHeight="1" hidden="1" outlineLevel="1">
      <c r="A115" s="267" t="s">
        <v>222</v>
      </c>
      <c r="B115" s="267"/>
      <c r="C115" s="108"/>
      <c r="D115" s="271" t="s">
        <v>39</v>
      </c>
      <c r="E115" s="271"/>
      <c r="F115" s="271"/>
      <c r="G115" s="271"/>
      <c r="H115" s="271"/>
    </row>
    <row r="116" spans="1:8" ht="12.75" customHeight="1" hidden="1" outlineLevel="1">
      <c r="A116" s="268"/>
      <c r="B116" s="268"/>
      <c r="C116" s="92" t="s">
        <v>223</v>
      </c>
      <c r="D116" s="92" t="s">
        <v>224</v>
      </c>
      <c r="E116" s="92" t="s">
        <v>225</v>
      </c>
      <c r="F116" s="92" t="s">
        <v>226</v>
      </c>
      <c r="G116" s="92" t="s">
        <v>227</v>
      </c>
      <c r="H116" s="92" t="s">
        <v>228</v>
      </c>
    </row>
    <row r="117" spans="1:8" ht="12.75" customHeight="1" hidden="1" outlineLevel="1">
      <c r="A117" s="268"/>
      <c r="B117" s="268"/>
      <c r="C117" s="94"/>
      <c r="D117" s="92"/>
      <c r="E117" s="92"/>
      <c r="F117" s="92"/>
      <c r="G117" s="92"/>
      <c r="H117" s="92"/>
    </row>
    <row r="118" spans="1:8" ht="12.75" customHeight="1" hidden="1" outlineLevel="1">
      <c r="A118" s="269" t="s">
        <v>278</v>
      </c>
      <c r="B118" s="269"/>
      <c r="C118" s="15">
        <v>102245</v>
      </c>
      <c r="D118" s="15">
        <v>42904</v>
      </c>
      <c r="E118" s="15">
        <v>10271</v>
      </c>
      <c r="F118" s="15">
        <v>11908</v>
      </c>
      <c r="G118" s="15">
        <v>17228</v>
      </c>
      <c r="H118" s="15">
        <v>19934</v>
      </c>
    </row>
    <row r="119" spans="1:8" ht="12.75" customHeight="1" hidden="1" outlineLevel="1">
      <c r="A119" s="93"/>
      <c r="B119" s="40" t="s">
        <v>229</v>
      </c>
      <c r="C119" s="15">
        <v>4026124</v>
      </c>
      <c r="D119" s="15">
        <v>58273</v>
      </c>
      <c r="E119" s="15">
        <v>73596</v>
      </c>
      <c r="F119" s="15">
        <v>169722</v>
      </c>
      <c r="G119" s="15">
        <v>556232</v>
      </c>
      <c r="H119" s="15">
        <v>3168301</v>
      </c>
    </row>
    <row r="120" spans="1:8" ht="12.75" customHeight="1" hidden="1" outlineLevel="1">
      <c r="A120" s="269" t="s">
        <v>279</v>
      </c>
      <c r="B120" s="269"/>
      <c r="C120" s="15">
        <v>11958</v>
      </c>
      <c r="D120" s="15">
        <v>6682</v>
      </c>
      <c r="E120" s="15">
        <v>1219</v>
      </c>
      <c r="F120" s="15">
        <v>1222</v>
      </c>
      <c r="G120" s="15">
        <v>1282</v>
      </c>
      <c r="H120" s="15">
        <v>1553</v>
      </c>
    </row>
    <row r="121" spans="1:8" ht="12.75" customHeight="1" hidden="1" outlineLevel="1">
      <c r="A121" s="93"/>
      <c r="B121" s="40" t="s">
        <v>229</v>
      </c>
      <c r="C121" s="15">
        <v>666660</v>
      </c>
      <c r="D121" s="15">
        <v>10214</v>
      </c>
      <c r="E121" s="15">
        <v>8854</v>
      </c>
      <c r="F121" s="15">
        <v>17132</v>
      </c>
      <c r="G121" s="15">
        <v>42411</v>
      </c>
      <c r="H121" s="15">
        <v>588049</v>
      </c>
    </row>
    <row r="122" spans="1:8" ht="12.75" customHeight="1" hidden="1" outlineLevel="1">
      <c r="A122" s="270"/>
      <c r="B122" s="270"/>
      <c r="C122" s="270"/>
      <c r="D122" s="270"/>
      <c r="E122" s="270"/>
      <c r="F122" s="270"/>
      <c r="G122" s="270"/>
      <c r="H122" s="270"/>
    </row>
    <row r="123" spans="1:8" ht="12.75" customHeight="1" hidden="1" outlineLevel="1">
      <c r="A123" s="266"/>
      <c r="B123" s="266"/>
      <c r="C123" s="266"/>
      <c r="D123" s="266"/>
      <c r="E123" s="266"/>
      <c r="F123" s="266"/>
      <c r="G123" s="266"/>
      <c r="H123" s="266"/>
    </row>
    <row r="124" spans="1:8" ht="12.75" customHeight="1" hidden="1" outlineLevel="1">
      <c r="A124" s="266"/>
      <c r="B124" s="266"/>
      <c r="C124" s="266"/>
      <c r="D124" s="266"/>
      <c r="E124" s="266"/>
      <c r="F124" s="266"/>
      <c r="G124" s="266"/>
      <c r="H124" s="266"/>
    </row>
    <row r="125" spans="1:8" ht="12.75" customHeight="1" hidden="1" outlineLevel="1">
      <c r="A125" s="267" t="s">
        <v>230</v>
      </c>
      <c r="B125" s="267"/>
      <c r="C125" s="92" t="s">
        <v>223</v>
      </c>
      <c r="D125" s="95" t="s">
        <v>231</v>
      </c>
      <c r="E125" s="95" t="s">
        <v>232</v>
      </c>
      <c r="F125" s="95" t="s">
        <v>233</v>
      </c>
      <c r="G125" s="95" t="s">
        <v>234</v>
      </c>
      <c r="H125" s="95" t="s">
        <v>235</v>
      </c>
    </row>
    <row r="126" spans="1:8" ht="12.75" customHeight="1" hidden="1" outlineLevel="1">
      <c r="A126" s="266"/>
      <c r="B126" s="266"/>
      <c r="C126" s="266"/>
      <c r="D126" s="266"/>
      <c r="E126" s="266"/>
      <c r="F126" s="266"/>
      <c r="G126" s="266"/>
      <c r="H126" s="266"/>
    </row>
    <row r="127" spans="1:8" ht="12.75" customHeight="1" hidden="1" outlineLevel="1">
      <c r="A127" s="263" t="s">
        <v>236</v>
      </c>
      <c r="B127" s="263"/>
      <c r="C127" s="15">
        <v>7781173</v>
      </c>
      <c r="D127" s="15">
        <v>4655500</v>
      </c>
      <c r="E127" s="15">
        <v>1710339</v>
      </c>
      <c r="F127" s="15">
        <v>52491</v>
      </c>
      <c r="G127" s="15">
        <v>1056575</v>
      </c>
      <c r="H127" s="15">
        <v>306268</v>
      </c>
    </row>
    <row r="128" spans="1:8" ht="12.75" customHeight="1" hidden="1" outlineLevel="1">
      <c r="A128" s="263" t="s">
        <v>237</v>
      </c>
      <c r="B128" s="263"/>
      <c r="C128" s="15">
        <v>1367930</v>
      </c>
      <c r="D128" s="15" t="s">
        <v>14</v>
      </c>
      <c r="E128" s="15" t="s">
        <v>14</v>
      </c>
      <c r="F128" s="15" t="s">
        <v>14</v>
      </c>
      <c r="G128" s="15" t="s">
        <v>14</v>
      </c>
      <c r="H128" s="15" t="s">
        <v>14</v>
      </c>
    </row>
    <row r="129" spans="1:8" ht="12.75" customHeight="1" hidden="1" outlineLevel="1">
      <c r="A129" s="263" t="s">
        <v>238</v>
      </c>
      <c r="B129" s="263"/>
      <c r="C129" s="15">
        <v>719111</v>
      </c>
      <c r="D129" s="15" t="s">
        <v>14</v>
      </c>
      <c r="E129" s="15" t="s">
        <v>14</v>
      </c>
      <c r="F129" s="15" t="s">
        <v>14</v>
      </c>
      <c r="G129" s="15" t="s">
        <v>14</v>
      </c>
      <c r="H129" s="15" t="s">
        <v>14</v>
      </c>
    </row>
    <row r="130" spans="1:8" ht="12.75" customHeight="1" hidden="1" outlineLevel="1">
      <c r="A130" s="263" t="s">
        <v>239</v>
      </c>
      <c r="B130" s="263"/>
      <c r="C130" s="15">
        <v>8429992</v>
      </c>
      <c r="D130" s="15">
        <v>5069348</v>
      </c>
      <c r="E130" s="15">
        <v>1846930</v>
      </c>
      <c r="F130" s="15">
        <v>53622</v>
      </c>
      <c r="G130" s="15">
        <v>1095184</v>
      </c>
      <c r="H130" s="15">
        <v>364908</v>
      </c>
    </row>
    <row r="131" spans="1:8" ht="12.75" customHeight="1" hidden="1" outlineLevel="1">
      <c r="A131" s="266"/>
      <c r="B131" s="266"/>
      <c r="C131" s="266"/>
      <c r="D131" s="266"/>
      <c r="E131" s="266"/>
      <c r="F131" s="266"/>
      <c r="G131" s="266"/>
      <c r="H131" s="266"/>
    </row>
    <row r="132" spans="1:8" ht="12.75" customHeight="1" hidden="1" outlineLevel="1">
      <c r="A132" s="266"/>
      <c r="B132" s="266"/>
      <c r="C132" s="266"/>
      <c r="D132" s="266"/>
      <c r="E132" s="266"/>
      <c r="F132" s="266"/>
      <c r="G132" s="266"/>
      <c r="H132" s="266"/>
    </row>
    <row r="133" spans="1:8" ht="12.75" customHeight="1" hidden="1" outlineLevel="1">
      <c r="A133" s="266"/>
      <c r="B133" s="266"/>
      <c r="C133" s="266"/>
      <c r="D133" s="266"/>
      <c r="E133" s="266"/>
      <c r="F133" s="266"/>
      <c r="G133" s="266"/>
      <c r="H133" s="266"/>
    </row>
    <row r="134" spans="1:8" ht="12.75" customHeight="1" hidden="1" outlineLevel="1">
      <c r="A134" s="267" t="s">
        <v>240</v>
      </c>
      <c r="B134" s="267"/>
      <c r="C134" s="92" t="s">
        <v>223</v>
      </c>
      <c r="D134" s="95" t="s">
        <v>231</v>
      </c>
      <c r="E134" s="95" t="s">
        <v>232</v>
      </c>
      <c r="F134" s="95" t="s">
        <v>233</v>
      </c>
      <c r="G134" s="95" t="s">
        <v>234</v>
      </c>
      <c r="H134" s="95"/>
    </row>
    <row r="135" spans="1:8" ht="12.75" customHeight="1" hidden="1" outlineLevel="1">
      <c r="A135" s="266"/>
      <c r="B135" s="266"/>
      <c r="C135" s="266"/>
      <c r="D135" s="266"/>
      <c r="E135" s="266"/>
      <c r="F135" s="266"/>
      <c r="G135" s="266"/>
      <c r="H135" s="266"/>
    </row>
    <row r="136" spans="1:8" ht="12.75" customHeight="1" hidden="1" outlineLevel="1">
      <c r="A136" s="263" t="s">
        <v>241</v>
      </c>
      <c r="B136" s="263"/>
      <c r="C136" s="15">
        <v>94882</v>
      </c>
      <c r="D136" s="15">
        <v>38864</v>
      </c>
      <c r="E136" s="15">
        <v>43620</v>
      </c>
      <c r="F136" s="15">
        <v>1174</v>
      </c>
      <c r="G136" s="15">
        <v>11224</v>
      </c>
      <c r="H136" s="97"/>
    </row>
    <row r="137" spans="1:8" ht="12.75" customHeight="1" hidden="1" outlineLevel="1">
      <c r="A137" s="263" t="s">
        <v>242</v>
      </c>
      <c r="B137" s="263"/>
      <c r="C137" s="15" t="s">
        <v>14</v>
      </c>
      <c r="D137" s="15" t="s">
        <v>14</v>
      </c>
      <c r="E137" s="15" t="s">
        <v>14</v>
      </c>
      <c r="F137" s="15" t="s">
        <v>14</v>
      </c>
      <c r="G137" s="15" t="s">
        <v>14</v>
      </c>
      <c r="H137" s="97"/>
    </row>
    <row r="138" spans="1:8" ht="12.75" customHeight="1" hidden="1" outlineLevel="1">
      <c r="A138" s="263" t="s">
        <v>238</v>
      </c>
      <c r="B138" s="263"/>
      <c r="C138" s="15" t="s">
        <v>14</v>
      </c>
      <c r="D138" s="15" t="s">
        <v>14</v>
      </c>
      <c r="E138" s="15" t="s">
        <v>14</v>
      </c>
      <c r="F138" s="15" t="s">
        <v>14</v>
      </c>
      <c r="G138" s="15" t="s">
        <v>14</v>
      </c>
      <c r="H138" s="97"/>
    </row>
    <row r="139" spans="1:8" ht="12.75" customHeight="1" hidden="1" outlineLevel="1">
      <c r="A139" s="263" t="s">
        <v>243</v>
      </c>
      <c r="B139" s="263"/>
      <c r="C139" s="15" t="s">
        <v>14</v>
      </c>
      <c r="D139" s="15" t="s">
        <v>14</v>
      </c>
      <c r="E139" s="15" t="s">
        <v>14</v>
      </c>
      <c r="F139" s="15" t="s">
        <v>14</v>
      </c>
      <c r="G139" s="15" t="s">
        <v>14</v>
      </c>
      <c r="H139" s="97"/>
    </row>
    <row r="140" spans="1:8" ht="12.75" customHeight="1" hidden="1" outlineLevel="1">
      <c r="A140" s="263" t="s">
        <v>244</v>
      </c>
      <c r="B140" s="263"/>
      <c r="C140" s="15">
        <v>63388</v>
      </c>
      <c r="D140" s="15">
        <v>28018</v>
      </c>
      <c r="E140" s="15">
        <v>33480</v>
      </c>
      <c r="F140" s="15">
        <v>1196</v>
      </c>
      <c r="G140" s="15">
        <v>694</v>
      </c>
      <c r="H140" s="97"/>
    </row>
    <row r="141" spans="1:8" ht="12.75" customHeight="1">
      <c r="A141" s="150"/>
      <c r="B141" s="150"/>
      <c r="C141" s="150"/>
      <c r="D141" s="150"/>
      <c r="E141" s="150"/>
      <c r="F141" s="150"/>
      <c r="G141" s="150"/>
      <c r="H141" s="150"/>
    </row>
    <row r="142" spans="1:8" ht="12.75" customHeight="1" collapsed="1">
      <c r="A142" s="264">
        <v>40178</v>
      </c>
      <c r="B142" s="264"/>
      <c r="C142" s="264"/>
      <c r="D142" s="264"/>
      <c r="E142" s="264"/>
      <c r="F142" s="264"/>
      <c r="G142" s="264"/>
      <c r="H142" s="264"/>
    </row>
    <row r="143" spans="1:8" ht="12.75" customHeight="1" hidden="1" outlineLevel="1">
      <c r="A143" s="267" t="s">
        <v>222</v>
      </c>
      <c r="B143" s="267"/>
      <c r="C143" s="108"/>
      <c r="D143" s="271" t="s">
        <v>39</v>
      </c>
      <c r="E143" s="271"/>
      <c r="F143" s="271"/>
      <c r="G143" s="271"/>
      <c r="H143" s="271"/>
    </row>
    <row r="144" spans="1:8" ht="12.75" customHeight="1" hidden="1" outlineLevel="1">
      <c r="A144" s="268"/>
      <c r="B144" s="268"/>
      <c r="C144" s="92" t="s">
        <v>223</v>
      </c>
      <c r="D144" s="92" t="s">
        <v>224</v>
      </c>
      <c r="E144" s="92" t="s">
        <v>225</v>
      </c>
      <c r="F144" s="92" t="s">
        <v>226</v>
      </c>
      <c r="G144" s="92" t="s">
        <v>227</v>
      </c>
      <c r="H144" s="92" t="s">
        <v>228</v>
      </c>
    </row>
    <row r="145" spans="1:8" ht="12.75" customHeight="1" hidden="1" outlineLevel="1">
      <c r="A145" s="268"/>
      <c r="B145" s="268"/>
      <c r="C145" s="94"/>
      <c r="D145" s="92"/>
      <c r="E145" s="92"/>
      <c r="F145" s="92"/>
      <c r="G145" s="92"/>
      <c r="H145" s="92"/>
    </row>
    <row r="146" spans="1:8" ht="12.75" customHeight="1" hidden="1" outlineLevel="1">
      <c r="A146" s="269" t="s">
        <v>278</v>
      </c>
      <c r="B146" s="269"/>
      <c r="C146" s="15">
        <v>102637</v>
      </c>
      <c r="D146" s="15">
        <v>44235</v>
      </c>
      <c r="E146" s="15">
        <v>10482</v>
      </c>
      <c r="F146" s="15">
        <v>12191</v>
      </c>
      <c r="G146" s="15">
        <v>17182</v>
      </c>
      <c r="H146" s="15">
        <v>18547</v>
      </c>
    </row>
    <row r="147" spans="1:8" ht="12.75" customHeight="1" hidden="1" outlineLevel="1">
      <c r="A147" s="93"/>
      <c r="B147" s="40" t="s">
        <v>229</v>
      </c>
      <c r="C147" s="15">
        <v>3710003</v>
      </c>
      <c r="D147" s="15">
        <v>60204</v>
      </c>
      <c r="E147" s="15">
        <v>75323</v>
      </c>
      <c r="F147" s="15">
        <v>173423</v>
      </c>
      <c r="G147" s="15">
        <v>550573</v>
      </c>
      <c r="H147" s="15">
        <v>2850480</v>
      </c>
    </row>
    <row r="148" spans="1:8" ht="12.75" customHeight="1" hidden="1" outlineLevel="1">
      <c r="A148" s="269" t="s">
        <v>279</v>
      </c>
      <c r="B148" s="269"/>
      <c r="C148" s="15">
        <v>12220</v>
      </c>
      <c r="D148" s="15">
        <v>6810</v>
      </c>
      <c r="E148" s="15">
        <v>1313</v>
      </c>
      <c r="F148" s="15">
        <v>1172</v>
      </c>
      <c r="G148" s="15">
        <v>1369</v>
      </c>
      <c r="H148" s="15">
        <v>1556</v>
      </c>
    </row>
    <row r="149" spans="1:8" ht="12.75" customHeight="1" hidden="1" outlineLevel="1">
      <c r="A149" s="93"/>
      <c r="B149" s="40" t="s">
        <v>229</v>
      </c>
      <c r="C149" s="15">
        <v>663761</v>
      </c>
      <c r="D149" s="15">
        <v>14148</v>
      </c>
      <c r="E149" s="15">
        <v>9684</v>
      </c>
      <c r="F149" s="15">
        <v>16624</v>
      </c>
      <c r="G149" s="15">
        <v>45305</v>
      </c>
      <c r="H149" s="15">
        <v>578000</v>
      </c>
    </row>
    <row r="150" spans="1:8" ht="12.75" customHeight="1" hidden="1" outlineLevel="1">
      <c r="A150" s="270"/>
      <c r="B150" s="270"/>
      <c r="C150" s="270"/>
      <c r="D150" s="270"/>
      <c r="E150" s="270"/>
      <c r="F150" s="270"/>
      <c r="G150" s="270"/>
      <c r="H150" s="270"/>
    </row>
    <row r="151" spans="1:8" ht="12.75" customHeight="1" hidden="1" outlineLevel="1">
      <c r="A151" s="266"/>
      <c r="B151" s="266"/>
      <c r="C151" s="266"/>
      <c r="D151" s="266"/>
      <c r="E151" s="266"/>
      <c r="F151" s="266"/>
      <c r="G151" s="266"/>
      <c r="H151" s="266"/>
    </row>
    <row r="152" spans="1:8" ht="12.75" customHeight="1" hidden="1" outlineLevel="1">
      <c r="A152" s="266"/>
      <c r="B152" s="266"/>
      <c r="C152" s="266"/>
      <c r="D152" s="266"/>
      <c r="E152" s="266"/>
      <c r="F152" s="266"/>
      <c r="G152" s="266"/>
      <c r="H152" s="266"/>
    </row>
    <row r="153" spans="1:8" ht="12.75" customHeight="1" hidden="1" outlineLevel="1">
      <c r="A153" s="267" t="s">
        <v>230</v>
      </c>
      <c r="B153" s="267"/>
      <c r="C153" s="92" t="s">
        <v>223</v>
      </c>
      <c r="D153" s="95" t="s">
        <v>231</v>
      </c>
      <c r="E153" s="95" t="s">
        <v>232</v>
      </c>
      <c r="F153" s="95" t="s">
        <v>233</v>
      </c>
      <c r="G153" s="95" t="s">
        <v>234</v>
      </c>
      <c r="H153" s="95" t="s">
        <v>235</v>
      </c>
    </row>
    <row r="154" spans="1:8" ht="12.75" customHeight="1" hidden="1" outlineLevel="1">
      <c r="A154" s="266"/>
      <c r="B154" s="266"/>
      <c r="C154" s="266"/>
      <c r="D154" s="266"/>
      <c r="E154" s="266"/>
      <c r="F154" s="266"/>
      <c r="G154" s="266"/>
      <c r="H154" s="266"/>
    </row>
    <row r="155" spans="1:8" ht="12.75" customHeight="1" hidden="1" outlineLevel="1">
      <c r="A155" s="263" t="s">
        <v>236</v>
      </c>
      <c r="B155" s="263"/>
      <c r="C155" s="15">
        <v>7297372</v>
      </c>
      <c r="D155" s="15">
        <v>4689473</v>
      </c>
      <c r="E155" s="15">
        <v>1675619</v>
      </c>
      <c r="F155" s="15">
        <v>48723</v>
      </c>
      <c r="G155" s="15">
        <v>554144</v>
      </c>
      <c r="H155" s="15">
        <v>329413</v>
      </c>
    </row>
    <row r="156" spans="1:8" ht="12.75" customHeight="1" hidden="1" outlineLevel="1">
      <c r="A156" s="263" t="s">
        <v>237</v>
      </c>
      <c r="B156" s="263"/>
      <c r="C156" s="15">
        <v>1686224.639631148</v>
      </c>
      <c r="D156" s="15" t="s">
        <v>14</v>
      </c>
      <c r="E156" s="15" t="s">
        <v>14</v>
      </c>
      <c r="F156" s="15" t="s">
        <v>14</v>
      </c>
      <c r="G156" s="15" t="s">
        <v>14</v>
      </c>
      <c r="H156" s="15" t="s">
        <v>14</v>
      </c>
    </row>
    <row r="157" spans="1:8" ht="12.75" customHeight="1" hidden="1" outlineLevel="1">
      <c r="A157" s="263" t="s">
        <v>238</v>
      </c>
      <c r="B157" s="263"/>
      <c r="C157" s="15">
        <v>1233190.7560096155</v>
      </c>
      <c r="D157" s="15" t="s">
        <v>14</v>
      </c>
      <c r="E157" s="15" t="s">
        <v>14</v>
      </c>
      <c r="F157" s="15" t="s">
        <v>14</v>
      </c>
      <c r="G157" s="15" t="s">
        <v>14</v>
      </c>
      <c r="H157" s="15" t="s">
        <v>14</v>
      </c>
    </row>
    <row r="158" spans="1:8" ht="12.75" customHeight="1" hidden="1" outlineLevel="1">
      <c r="A158" s="263" t="s">
        <v>239</v>
      </c>
      <c r="B158" s="263"/>
      <c r="C158" s="15">
        <v>7748808.5458811475</v>
      </c>
      <c r="D158" s="15">
        <v>4637044.609818075</v>
      </c>
      <c r="E158" s="15">
        <v>1706720.9771158693</v>
      </c>
      <c r="F158" s="15">
        <v>52491</v>
      </c>
      <c r="G158" s="15">
        <v>1047835.4137081156</v>
      </c>
      <c r="H158" s="15">
        <v>304717.3394632316</v>
      </c>
    </row>
    <row r="159" spans="1:8" ht="12.75" customHeight="1" hidden="1" outlineLevel="1">
      <c r="A159" s="266"/>
      <c r="B159" s="266"/>
      <c r="C159" s="266"/>
      <c r="D159" s="266"/>
      <c r="E159" s="266"/>
      <c r="F159" s="266"/>
      <c r="G159" s="266"/>
      <c r="H159" s="266"/>
    </row>
    <row r="160" spans="1:8" ht="12.75" customHeight="1" hidden="1" outlineLevel="1">
      <c r="A160" s="266"/>
      <c r="B160" s="266"/>
      <c r="C160" s="266"/>
      <c r="D160" s="266"/>
      <c r="E160" s="266"/>
      <c r="F160" s="266"/>
      <c r="G160" s="266"/>
      <c r="H160" s="266"/>
    </row>
    <row r="161" spans="1:8" ht="12.75" customHeight="1" hidden="1" outlineLevel="1">
      <c r="A161" s="266"/>
      <c r="B161" s="266"/>
      <c r="C161" s="266"/>
      <c r="D161" s="266"/>
      <c r="E161" s="266"/>
      <c r="F161" s="266"/>
      <c r="G161" s="266"/>
      <c r="H161" s="266"/>
    </row>
    <row r="162" spans="1:8" ht="12.75" customHeight="1" hidden="1" outlineLevel="1">
      <c r="A162" s="267" t="s">
        <v>240</v>
      </c>
      <c r="B162" s="267"/>
      <c r="C162" s="92" t="s">
        <v>223</v>
      </c>
      <c r="D162" s="95" t="s">
        <v>231</v>
      </c>
      <c r="E162" s="95" t="s">
        <v>232</v>
      </c>
      <c r="F162" s="95" t="s">
        <v>233</v>
      </c>
      <c r="G162" s="95" t="s">
        <v>234</v>
      </c>
      <c r="H162" s="95"/>
    </row>
    <row r="163" spans="1:8" ht="12.75" customHeight="1" hidden="1" outlineLevel="1">
      <c r="A163" s="266"/>
      <c r="B163" s="266"/>
      <c r="C163" s="266"/>
      <c r="D163" s="266"/>
      <c r="E163" s="266"/>
      <c r="F163" s="266"/>
      <c r="G163" s="266"/>
      <c r="H163" s="266"/>
    </row>
    <row r="164" spans="1:8" ht="12.75" customHeight="1" hidden="1" outlineLevel="1">
      <c r="A164" s="263" t="s">
        <v>241</v>
      </c>
      <c r="B164" s="263"/>
      <c r="C164" s="15">
        <v>98757</v>
      </c>
      <c r="D164" s="15">
        <v>41975</v>
      </c>
      <c r="E164" s="15">
        <v>50540</v>
      </c>
      <c r="F164" s="15">
        <v>2885</v>
      </c>
      <c r="G164" s="15">
        <v>3357</v>
      </c>
      <c r="H164" s="97"/>
    </row>
    <row r="165" spans="1:8" ht="12.75" customHeight="1" hidden="1" outlineLevel="1">
      <c r="A165" s="263" t="s">
        <v>242</v>
      </c>
      <c r="B165" s="263"/>
      <c r="C165" s="15" t="s">
        <v>14</v>
      </c>
      <c r="D165" s="15" t="s">
        <v>14</v>
      </c>
      <c r="E165" s="15" t="s">
        <v>14</v>
      </c>
      <c r="F165" s="15" t="s">
        <v>14</v>
      </c>
      <c r="G165" s="15" t="s">
        <v>14</v>
      </c>
      <c r="H165" s="97"/>
    </row>
    <row r="166" spans="1:8" ht="12.75" customHeight="1" hidden="1" outlineLevel="1">
      <c r="A166" s="263" t="s">
        <v>238</v>
      </c>
      <c r="B166" s="263"/>
      <c r="C166" s="15" t="s">
        <v>14</v>
      </c>
      <c r="D166" s="15" t="s">
        <v>14</v>
      </c>
      <c r="E166" s="15" t="s">
        <v>14</v>
      </c>
      <c r="F166" s="15" t="s">
        <v>14</v>
      </c>
      <c r="G166" s="15" t="s">
        <v>14</v>
      </c>
      <c r="H166" s="97"/>
    </row>
    <row r="167" spans="1:8" ht="12.75" customHeight="1" hidden="1" outlineLevel="1">
      <c r="A167" s="263" t="s">
        <v>243</v>
      </c>
      <c r="B167" s="263"/>
      <c r="C167" s="15" t="s">
        <v>14</v>
      </c>
      <c r="D167" s="15" t="s">
        <v>14</v>
      </c>
      <c r="E167" s="15" t="s">
        <v>14</v>
      </c>
      <c r="F167" s="15" t="s">
        <v>14</v>
      </c>
      <c r="G167" s="15" t="s">
        <v>14</v>
      </c>
      <c r="H167" s="97"/>
    </row>
    <row r="168" spans="1:8" ht="12.75" customHeight="1" hidden="1" outlineLevel="1">
      <c r="A168" s="263" t="s">
        <v>244</v>
      </c>
      <c r="B168" s="263"/>
      <c r="C168" s="15">
        <v>94882</v>
      </c>
      <c r="D168" s="15">
        <v>38864</v>
      </c>
      <c r="E168" s="15">
        <v>43620</v>
      </c>
      <c r="F168" s="15">
        <v>1174</v>
      </c>
      <c r="G168" s="15">
        <v>11224</v>
      </c>
      <c r="H168" s="97"/>
    </row>
    <row r="169" spans="1:8" ht="12.75" customHeight="1">
      <c r="A169" s="150"/>
      <c r="B169" s="150"/>
      <c r="C169" s="150"/>
      <c r="D169" s="150"/>
      <c r="E169" s="150"/>
      <c r="F169" s="150"/>
      <c r="G169" s="150"/>
      <c r="H169" s="150"/>
    </row>
    <row r="170" spans="1:8" ht="12.75" customHeight="1" collapsed="1">
      <c r="A170" s="264">
        <v>39813</v>
      </c>
      <c r="B170" s="264"/>
      <c r="C170" s="264"/>
      <c r="D170" s="264"/>
      <c r="E170" s="264"/>
      <c r="F170" s="264"/>
      <c r="G170" s="264"/>
      <c r="H170" s="264"/>
    </row>
    <row r="171" spans="1:8" s="93" customFormat="1" ht="12.75" customHeight="1" hidden="1" outlineLevel="1">
      <c r="A171" s="267" t="s">
        <v>222</v>
      </c>
      <c r="B171" s="267"/>
      <c r="C171" s="108"/>
      <c r="D171" s="271" t="s">
        <v>39</v>
      </c>
      <c r="E171" s="271"/>
      <c r="F171" s="271"/>
      <c r="G171" s="271"/>
      <c r="H171" s="271"/>
    </row>
    <row r="172" spans="1:8" s="93" customFormat="1" ht="12.75" customHeight="1" hidden="1" outlineLevel="1">
      <c r="A172" s="268"/>
      <c r="B172" s="268"/>
      <c r="C172" s="92" t="s">
        <v>223</v>
      </c>
      <c r="D172" s="92" t="s">
        <v>224</v>
      </c>
      <c r="E172" s="92" t="s">
        <v>225</v>
      </c>
      <c r="F172" s="92" t="s">
        <v>226</v>
      </c>
      <c r="G172" s="92" t="s">
        <v>227</v>
      </c>
      <c r="H172" s="92" t="s">
        <v>228</v>
      </c>
    </row>
    <row r="173" spans="1:8" s="93" customFormat="1" ht="12.75" customHeight="1" hidden="1" outlineLevel="1">
      <c r="A173" s="269" t="s">
        <v>278</v>
      </c>
      <c r="B173" s="269"/>
      <c r="C173" s="15">
        <v>103500</v>
      </c>
      <c r="D173" s="15">
        <v>48212</v>
      </c>
      <c r="E173" s="15">
        <v>11096</v>
      </c>
      <c r="F173" s="15">
        <v>13038</v>
      </c>
      <c r="G173" s="15">
        <v>17038</v>
      </c>
      <c r="H173" s="15">
        <v>14116</v>
      </c>
    </row>
    <row r="174" spans="2:8" s="93" customFormat="1" ht="12.75" customHeight="1" hidden="1" outlineLevel="1">
      <c r="B174" s="40" t="s">
        <v>229</v>
      </c>
      <c r="C174" s="15">
        <v>2677360</v>
      </c>
      <c r="D174" s="15">
        <v>64932</v>
      </c>
      <c r="E174" s="15">
        <v>79634</v>
      </c>
      <c r="F174" s="15">
        <v>184788</v>
      </c>
      <c r="G174" s="15">
        <v>541972</v>
      </c>
      <c r="H174" s="15">
        <v>1806034</v>
      </c>
    </row>
    <row r="175" spans="1:8" s="93" customFormat="1" ht="12.75" customHeight="1" hidden="1" outlineLevel="1">
      <c r="A175" s="269" t="s">
        <v>279</v>
      </c>
      <c r="B175" s="269"/>
      <c r="C175" s="15">
        <v>12763</v>
      </c>
      <c r="D175" s="15">
        <v>7407</v>
      </c>
      <c r="E175" s="15">
        <v>1417</v>
      </c>
      <c r="F175" s="15">
        <v>1266</v>
      </c>
      <c r="G175" s="15">
        <v>1303</v>
      </c>
      <c r="H175" s="15">
        <v>1370</v>
      </c>
    </row>
    <row r="176" spans="2:8" s="93" customFormat="1" ht="12.75" customHeight="1" hidden="1" outlineLevel="1">
      <c r="B176" s="40" t="s">
        <v>229</v>
      </c>
      <c r="C176" s="15">
        <v>497103</v>
      </c>
      <c r="D176" s="15">
        <v>15592</v>
      </c>
      <c r="E176" s="15">
        <v>10436</v>
      </c>
      <c r="F176" s="15">
        <v>18527</v>
      </c>
      <c r="G176" s="15">
        <v>41573</v>
      </c>
      <c r="H176" s="15">
        <v>410975</v>
      </c>
    </row>
    <row r="177" spans="1:8" s="93" customFormat="1" ht="12.75" customHeight="1" hidden="1" outlineLevel="1">
      <c r="A177" s="270"/>
      <c r="B177" s="270"/>
      <c r="C177" s="270"/>
      <c r="D177" s="270"/>
      <c r="E177" s="270"/>
      <c r="F177" s="270"/>
      <c r="G177" s="270"/>
      <c r="H177" s="270"/>
    </row>
    <row r="178" spans="1:8" s="93" customFormat="1" ht="12.75" customHeight="1" hidden="1" outlineLevel="1">
      <c r="A178" s="270"/>
      <c r="B178" s="270"/>
      <c r="C178" s="270"/>
      <c r="D178" s="270"/>
      <c r="E178" s="270"/>
      <c r="F178" s="270"/>
      <c r="G178" s="270"/>
      <c r="H178" s="270"/>
    </row>
    <row r="179" spans="1:8" s="93" customFormat="1" ht="12.75" customHeight="1" hidden="1" outlineLevel="1">
      <c r="A179" s="266"/>
      <c r="B179" s="266"/>
      <c r="C179" s="266"/>
      <c r="D179" s="266"/>
      <c r="E179" s="266"/>
      <c r="F179" s="266"/>
      <c r="G179" s="266"/>
      <c r="H179" s="266"/>
    </row>
    <row r="180" spans="1:8" s="96" customFormat="1" ht="12.75" customHeight="1" hidden="1" outlineLevel="1">
      <c r="A180" s="267" t="s">
        <v>230</v>
      </c>
      <c r="B180" s="267"/>
      <c r="C180" s="92" t="s">
        <v>223</v>
      </c>
      <c r="D180" s="95" t="s">
        <v>231</v>
      </c>
      <c r="E180" s="95" t="s">
        <v>232</v>
      </c>
      <c r="F180" s="95" t="s">
        <v>233</v>
      </c>
      <c r="G180" s="95" t="s">
        <v>234</v>
      </c>
      <c r="H180" s="95" t="s">
        <v>235</v>
      </c>
    </row>
    <row r="181" spans="1:8" s="93" customFormat="1" ht="12.75" customHeight="1" hidden="1" outlineLevel="1">
      <c r="A181" s="263" t="s">
        <v>236</v>
      </c>
      <c r="B181" s="263"/>
      <c r="C181" s="15">
        <v>6868804</v>
      </c>
      <c r="D181" s="15">
        <v>4199495</v>
      </c>
      <c r="E181" s="15">
        <v>1809433</v>
      </c>
      <c r="F181" s="15">
        <v>44071</v>
      </c>
      <c r="G181" s="15">
        <v>511066</v>
      </c>
      <c r="H181" s="15">
        <v>304739</v>
      </c>
    </row>
    <row r="182" spans="1:8" s="93" customFormat="1" ht="12.75" customHeight="1" hidden="1" outlineLevel="1">
      <c r="A182" s="263" t="s">
        <v>237</v>
      </c>
      <c r="B182" s="263"/>
      <c r="C182" s="15">
        <v>7538303</v>
      </c>
      <c r="D182" s="15"/>
      <c r="E182" s="15"/>
      <c r="F182" s="15"/>
      <c r="G182" s="15"/>
      <c r="H182" s="15"/>
    </row>
    <row r="183" spans="1:8" s="93" customFormat="1" ht="12.75" customHeight="1" hidden="1" outlineLevel="1">
      <c r="A183" s="263" t="s">
        <v>238</v>
      </c>
      <c r="B183" s="263"/>
      <c r="C183" s="15">
        <v>7418367</v>
      </c>
      <c r="D183" s="15"/>
      <c r="E183" s="15"/>
      <c r="F183" s="15"/>
      <c r="G183" s="15"/>
      <c r="H183" s="15"/>
    </row>
    <row r="184" spans="1:8" s="93" customFormat="1" ht="12.75" customHeight="1" hidden="1" outlineLevel="1">
      <c r="A184" s="263" t="s">
        <v>239</v>
      </c>
      <c r="B184" s="263"/>
      <c r="C184" s="15">
        <v>6988740</v>
      </c>
      <c r="D184" s="15">
        <v>4514340</v>
      </c>
      <c r="E184" s="15">
        <v>1574467</v>
      </c>
      <c r="F184" s="15">
        <v>48723</v>
      </c>
      <c r="G184" s="15">
        <v>521797</v>
      </c>
      <c r="H184" s="15">
        <v>329413</v>
      </c>
    </row>
    <row r="185" spans="1:8" s="93" customFormat="1" ht="12.75" customHeight="1" hidden="1" outlineLevel="1">
      <c r="A185" s="281"/>
      <c r="B185" s="281"/>
      <c r="C185" s="281"/>
      <c r="D185" s="281"/>
      <c r="E185" s="281"/>
      <c r="F185" s="281"/>
      <c r="G185" s="281"/>
      <c r="H185" s="281"/>
    </row>
    <row r="186" spans="1:8" s="93" customFormat="1" ht="12.75" customHeight="1" hidden="1" outlineLevel="1">
      <c r="A186" s="266"/>
      <c r="B186" s="266"/>
      <c r="C186" s="266"/>
      <c r="D186" s="266"/>
      <c r="E186" s="266"/>
      <c r="F186" s="266"/>
      <c r="G186" s="266"/>
      <c r="H186" s="266"/>
    </row>
    <row r="187" spans="1:10" s="93" customFormat="1" ht="12.75" customHeight="1" hidden="1" outlineLevel="1">
      <c r="A187" s="266"/>
      <c r="B187" s="266"/>
      <c r="C187" s="266"/>
      <c r="D187" s="266"/>
      <c r="E187" s="266"/>
      <c r="F187" s="266"/>
      <c r="G187" s="266"/>
      <c r="H187" s="266"/>
      <c r="J187" s="97"/>
    </row>
    <row r="188" spans="1:8" s="93" customFormat="1" ht="12.75" customHeight="1" hidden="1" outlineLevel="1">
      <c r="A188" s="267" t="s">
        <v>240</v>
      </c>
      <c r="B188" s="267"/>
      <c r="C188" s="92" t="s">
        <v>223</v>
      </c>
      <c r="D188" s="95" t="s">
        <v>231</v>
      </c>
      <c r="E188" s="95" t="s">
        <v>232</v>
      </c>
      <c r="F188" s="95" t="s">
        <v>233</v>
      </c>
      <c r="G188" s="95" t="s">
        <v>234</v>
      </c>
      <c r="H188" s="95"/>
    </row>
    <row r="189" spans="1:8" s="93" customFormat="1" ht="12.75" customHeight="1" hidden="1" outlineLevel="1">
      <c r="A189" s="263" t="s">
        <v>241</v>
      </c>
      <c r="B189" s="263"/>
      <c r="C189" s="15">
        <v>84531</v>
      </c>
      <c r="D189" s="15">
        <v>51392</v>
      </c>
      <c r="E189" s="15">
        <v>27673</v>
      </c>
      <c r="F189" s="15">
        <v>2298</v>
      </c>
      <c r="G189" s="15">
        <v>3168</v>
      </c>
      <c r="H189" s="97"/>
    </row>
    <row r="190" spans="1:8" s="93" customFormat="1" ht="12.75" customHeight="1" hidden="1" outlineLevel="1">
      <c r="A190" s="263" t="s">
        <v>242</v>
      </c>
      <c r="B190" s="263"/>
      <c r="C190" s="15"/>
      <c r="D190" s="15"/>
      <c r="E190" s="15"/>
      <c r="F190" s="15"/>
      <c r="G190" s="15"/>
      <c r="H190" s="97"/>
    </row>
    <row r="191" spans="1:8" s="93" customFormat="1" ht="12.75" customHeight="1" hidden="1" outlineLevel="1">
      <c r="A191" s="263" t="s">
        <v>238</v>
      </c>
      <c r="B191" s="263"/>
      <c r="C191" s="15"/>
      <c r="D191" s="15"/>
      <c r="E191" s="15"/>
      <c r="F191" s="15"/>
      <c r="G191" s="15"/>
      <c r="H191" s="97"/>
    </row>
    <row r="192" spans="1:8" s="93" customFormat="1" ht="12.75" customHeight="1" hidden="1" outlineLevel="1">
      <c r="A192" s="263" t="s">
        <v>243</v>
      </c>
      <c r="B192" s="263"/>
      <c r="C192" s="15"/>
      <c r="D192" s="15"/>
      <c r="E192" s="15"/>
      <c r="F192" s="15"/>
      <c r="G192" s="15"/>
      <c r="H192" s="97"/>
    </row>
    <row r="193" spans="1:8" s="93" customFormat="1" ht="12.75" customHeight="1" hidden="1" outlineLevel="1">
      <c r="A193" s="263" t="s">
        <v>244</v>
      </c>
      <c r="B193" s="263"/>
      <c r="C193" s="15">
        <v>98757</v>
      </c>
      <c r="D193" s="15">
        <v>41975</v>
      </c>
      <c r="E193" s="15">
        <v>50540</v>
      </c>
      <c r="F193" s="15">
        <v>2885</v>
      </c>
      <c r="G193" s="15">
        <v>3357</v>
      </c>
      <c r="H193" s="97"/>
    </row>
    <row r="194" spans="1:8" s="93" customFormat="1" ht="12.75" customHeight="1">
      <c r="A194" s="161"/>
      <c r="B194" s="161"/>
      <c r="C194" s="161"/>
      <c r="D194" s="161"/>
      <c r="E194" s="161"/>
      <c r="F194" s="161"/>
      <c r="G194" s="161"/>
      <c r="H194" s="161"/>
    </row>
    <row r="195" spans="1:8" ht="12.75" customHeight="1" collapsed="1">
      <c r="A195" s="264">
        <v>39447</v>
      </c>
      <c r="B195" s="264"/>
      <c r="C195" s="264"/>
      <c r="D195" s="264"/>
      <c r="E195" s="264"/>
      <c r="F195" s="264"/>
      <c r="G195" s="264"/>
      <c r="H195" s="264"/>
    </row>
    <row r="196" spans="1:8" ht="12.75" customHeight="1" hidden="1" outlineLevel="1">
      <c r="A196" s="267" t="s">
        <v>222</v>
      </c>
      <c r="B196" s="267"/>
      <c r="C196" s="108"/>
      <c r="D196" s="271" t="s">
        <v>39</v>
      </c>
      <c r="E196" s="271"/>
      <c r="F196" s="271"/>
      <c r="G196" s="271"/>
      <c r="H196" s="271"/>
    </row>
    <row r="197" spans="1:8" ht="12.75" customHeight="1" hidden="1" outlineLevel="1">
      <c r="A197" s="279"/>
      <c r="B197" s="279"/>
      <c r="C197" s="92" t="s">
        <v>223</v>
      </c>
      <c r="D197" s="92" t="s">
        <v>224</v>
      </c>
      <c r="E197" s="92" t="s">
        <v>225</v>
      </c>
      <c r="F197" s="92" t="s">
        <v>226</v>
      </c>
      <c r="G197" s="92" t="s">
        <v>227</v>
      </c>
      <c r="H197" s="92" t="s">
        <v>228</v>
      </c>
    </row>
    <row r="198" spans="1:8" ht="12.75" customHeight="1" hidden="1" outlineLevel="1">
      <c r="A198" s="151" t="s">
        <v>278</v>
      </c>
      <c r="B198" s="60"/>
      <c r="C198" s="162">
        <v>103853</v>
      </c>
      <c r="D198" s="162">
        <v>47761</v>
      </c>
      <c r="E198" s="162">
        <v>10963</v>
      </c>
      <c r="F198" s="162">
        <v>13100</v>
      </c>
      <c r="G198" s="162">
        <v>17479</v>
      </c>
      <c r="H198" s="162">
        <v>14550</v>
      </c>
    </row>
    <row r="199" spans="1:8" ht="12.75" customHeight="1" hidden="1" outlineLevel="1">
      <c r="A199" s="40" t="s">
        <v>311</v>
      </c>
      <c r="B199" s="60"/>
      <c r="C199" s="162">
        <v>2577381</v>
      </c>
      <c r="D199" s="162">
        <v>63684</v>
      </c>
      <c r="E199" s="162">
        <v>78807</v>
      </c>
      <c r="F199" s="162">
        <v>185853</v>
      </c>
      <c r="G199" s="162">
        <v>557731</v>
      </c>
      <c r="H199" s="162">
        <v>1691306</v>
      </c>
    </row>
    <row r="200" spans="1:8" ht="12.75" customHeight="1" hidden="1" outlineLevel="1">
      <c r="A200" s="167" t="s">
        <v>279</v>
      </c>
      <c r="B200" s="151"/>
      <c r="C200" s="162">
        <v>12758</v>
      </c>
      <c r="D200" s="162">
        <v>7333</v>
      </c>
      <c r="E200" s="162">
        <v>1422</v>
      </c>
      <c r="F200" s="162">
        <v>1340</v>
      </c>
      <c r="G200" s="162">
        <v>1485</v>
      </c>
      <c r="H200" s="162">
        <v>1178</v>
      </c>
    </row>
    <row r="201" spans="1:8" ht="12.75" customHeight="1" hidden="1" outlineLevel="1">
      <c r="A201" s="40" t="s">
        <v>311</v>
      </c>
      <c r="B201" s="60"/>
      <c r="C201" s="162">
        <v>363094</v>
      </c>
      <c r="D201" s="162">
        <v>15674</v>
      </c>
      <c r="E201" s="162">
        <v>10386</v>
      </c>
      <c r="F201" s="162">
        <v>19363</v>
      </c>
      <c r="G201" s="162">
        <v>47296</v>
      </c>
      <c r="H201" s="162">
        <v>270375</v>
      </c>
    </row>
    <row r="202" spans="1:8" ht="12.75" customHeight="1" hidden="1" outlineLevel="1">
      <c r="A202" s="282"/>
      <c r="B202" s="282"/>
      <c r="C202" s="282"/>
      <c r="D202" s="282"/>
      <c r="E202" s="282"/>
      <c r="F202" s="282"/>
      <c r="G202" s="282"/>
      <c r="H202" s="282"/>
    </row>
    <row r="203" spans="1:8" ht="12.75" customHeight="1" hidden="1" outlineLevel="1">
      <c r="A203" s="272"/>
      <c r="B203" s="272"/>
      <c r="C203" s="272"/>
      <c r="D203" s="272"/>
      <c r="E203" s="272"/>
      <c r="F203" s="272"/>
      <c r="G203" s="272"/>
      <c r="H203" s="272"/>
    </row>
    <row r="204" spans="1:8" ht="12.75" customHeight="1" hidden="1" outlineLevel="1">
      <c r="A204" s="280"/>
      <c r="B204" s="280"/>
      <c r="C204" s="280"/>
      <c r="D204" s="280"/>
      <c r="E204" s="280"/>
      <c r="F204" s="280"/>
      <c r="G204" s="280"/>
      <c r="H204" s="280"/>
    </row>
    <row r="205" spans="1:8" ht="12.75" customHeight="1" hidden="1" outlineLevel="1">
      <c r="A205" s="267" t="s">
        <v>230</v>
      </c>
      <c r="B205" s="267"/>
      <c r="C205" s="92" t="s">
        <v>223</v>
      </c>
      <c r="D205" s="95" t="s">
        <v>231</v>
      </c>
      <c r="E205" s="95" t="s">
        <v>232</v>
      </c>
      <c r="F205" s="95" t="s">
        <v>233</v>
      </c>
      <c r="G205" s="95" t="s">
        <v>234</v>
      </c>
      <c r="H205" s="95" t="s">
        <v>235</v>
      </c>
    </row>
    <row r="206" spans="1:8" ht="12.75" customHeight="1" hidden="1" outlineLevel="1">
      <c r="A206" s="60" t="s">
        <v>236</v>
      </c>
      <c r="B206" s="151"/>
      <c r="C206" s="162">
        <v>6491421</v>
      </c>
      <c r="D206" s="162">
        <v>3960490</v>
      </c>
      <c r="E206" s="162">
        <v>1570016</v>
      </c>
      <c r="F206" s="162">
        <v>42896</v>
      </c>
      <c r="G206" s="162">
        <v>643292</v>
      </c>
      <c r="H206" s="162">
        <v>274727</v>
      </c>
    </row>
    <row r="207" spans="1:8" ht="12.75" customHeight="1" hidden="1" outlineLevel="1">
      <c r="A207" s="40" t="s">
        <v>237</v>
      </c>
      <c r="B207" s="60"/>
      <c r="C207" s="162">
        <v>1254183</v>
      </c>
      <c r="D207" s="162"/>
      <c r="E207" s="162"/>
      <c r="F207" s="162"/>
      <c r="G207" s="162"/>
      <c r="H207" s="162"/>
    </row>
    <row r="208" spans="1:8" ht="12.75" customHeight="1" hidden="1" outlineLevel="1">
      <c r="A208" s="40" t="s">
        <v>238</v>
      </c>
      <c r="B208" s="60"/>
      <c r="C208" s="162">
        <v>876266</v>
      </c>
      <c r="D208" s="162"/>
      <c r="E208" s="162"/>
      <c r="F208" s="162"/>
      <c r="G208" s="162"/>
      <c r="H208" s="162"/>
    </row>
    <row r="209" spans="1:8" ht="12.75" customHeight="1" hidden="1" outlineLevel="1">
      <c r="A209" s="60" t="s">
        <v>239</v>
      </c>
      <c r="B209" s="151"/>
      <c r="C209" s="162">
        <v>6869338</v>
      </c>
      <c r="D209" s="162">
        <v>4200029</v>
      </c>
      <c r="E209" s="162">
        <v>1809433</v>
      </c>
      <c r="F209" s="162">
        <v>44071</v>
      </c>
      <c r="G209" s="162">
        <v>511066</v>
      </c>
      <c r="H209" s="162">
        <v>304739</v>
      </c>
    </row>
    <row r="210" spans="1:8" ht="12.75" customHeight="1" hidden="1" outlineLevel="1">
      <c r="A210" s="270"/>
      <c r="B210" s="270"/>
      <c r="C210" s="270"/>
      <c r="D210" s="270"/>
      <c r="E210" s="270"/>
      <c r="F210" s="270"/>
      <c r="G210" s="270"/>
      <c r="H210" s="270"/>
    </row>
    <row r="211" spans="1:8" ht="12.75" customHeight="1" hidden="1" outlineLevel="1">
      <c r="A211" s="270"/>
      <c r="B211" s="270"/>
      <c r="C211" s="270"/>
      <c r="D211" s="270"/>
      <c r="E211" s="270"/>
      <c r="F211" s="270"/>
      <c r="G211" s="270"/>
      <c r="H211" s="270"/>
    </row>
    <row r="212" spans="1:8" ht="12.75" customHeight="1" hidden="1" outlineLevel="1">
      <c r="A212" s="270"/>
      <c r="B212" s="270"/>
      <c r="C212" s="270"/>
      <c r="D212" s="270"/>
      <c r="E212" s="270"/>
      <c r="F212" s="270"/>
      <c r="G212" s="270"/>
      <c r="H212" s="270"/>
    </row>
    <row r="213" spans="1:8" ht="12.75" customHeight="1" hidden="1" outlineLevel="1">
      <c r="A213" s="267" t="s">
        <v>240</v>
      </c>
      <c r="B213" s="267"/>
      <c r="C213" s="92" t="s">
        <v>223</v>
      </c>
      <c r="D213" s="95" t="s">
        <v>231</v>
      </c>
      <c r="E213" s="95" t="s">
        <v>232</v>
      </c>
      <c r="F213" s="95" t="s">
        <v>233</v>
      </c>
      <c r="G213" s="95" t="s">
        <v>234</v>
      </c>
      <c r="H213" s="93"/>
    </row>
    <row r="214" spans="1:8" ht="12.75" customHeight="1" hidden="1" outlineLevel="1">
      <c r="A214" s="40" t="s">
        <v>241</v>
      </c>
      <c r="B214" s="60"/>
      <c r="C214" s="162">
        <v>102216</v>
      </c>
      <c r="D214" s="162">
        <v>47549</v>
      </c>
      <c r="E214" s="162">
        <v>48830</v>
      </c>
      <c r="F214" s="162">
        <v>791</v>
      </c>
      <c r="G214" s="162">
        <v>5046</v>
      </c>
      <c r="H214" s="93"/>
    </row>
    <row r="215" spans="1:8" ht="12.75" customHeight="1" hidden="1" outlineLevel="1">
      <c r="A215" s="40" t="s">
        <v>312</v>
      </c>
      <c r="B215" s="60"/>
      <c r="C215" s="162"/>
      <c r="D215" s="162"/>
      <c r="E215" s="162"/>
      <c r="F215" s="162"/>
      <c r="G215" s="162"/>
      <c r="H215" s="93"/>
    </row>
    <row r="216" spans="1:8" ht="12.75" customHeight="1" hidden="1" outlineLevel="1">
      <c r="A216" s="40" t="s">
        <v>238</v>
      </c>
      <c r="B216" s="60"/>
      <c r="C216" s="162"/>
      <c r="D216" s="162"/>
      <c r="E216" s="162"/>
      <c r="F216" s="162"/>
      <c r="G216" s="162"/>
      <c r="H216" s="93"/>
    </row>
    <row r="217" spans="1:8" ht="12.75" customHeight="1" hidden="1" outlineLevel="1">
      <c r="A217" s="40" t="s">
        <v>243</v>
      </c>
      <c r="B217" s="60"/>
      <c r="C217" s="162"/>
      <c r="D217" s="162"/>
      <c r="E217" s="162"/>
      <c r="F217" s="162"/>
      <c r="G217" s="162"/>
      <c r="H217" s="93"/>
    </row>
    <row r="218" spans="1:8" ht="12.75" customHeight="1" hidden="1" outlineLevel="1">
      <c r="A218" s="40" t="s">
        <v>244</v>
      </c>
      <c r="B218" s="60"/>
      <c r="C218" s="162">
        <v>84531</v>
      </c>
      <c r="D218" s="162">
        <v>51392</v>
      </c>
      <c r="E218" s="162">
        <v>27673</v>
      </c>
      <c r="F218" s="162">
        <v>2298</v>
      </c>
      <c r="G218" s="162">
        <v>3168</v>
      </c>
      <c r="H218" s="93"/>
    </row>
    <row r="220" spans="1:8" ht="12.75" customHeight="1" collapsed="1">
      <c r="A220" s="264">
        <v>39082</v>
      </c>
      <c r="B220" s="264"/>
      <c r="C220" s="264"/>
      <c r="D220" s="264"/>
      <c r="E220" s="264"/>
      <c r="F220" s="264"/>
      <c r="G220" s="264"/>
      <c r="H220" s="264"/>
    </row>
    <row r="221" spans="1:8" ht="12.75" customHeight="1" hidden="1" outlineLevel="1">
      <c r="A221" s="267" t="s">
        <v>222</v>
      </c>
      <c r="B221" s="267"/>
      <c r="C221" s="157"/>
      <c r="D221" s="271" t="s">
        <v>39</v>
      </c>
      <c r="E221" s="271"/>
      <c r="F221" s="271"/>
      <c r="G221" s="271"/>
      <c r="H221" s="271"/>
    </row>
    <row r="222" spans="1:8" ht="12.75" customHeight="1" hidden="1" outlineLevel="1">
      <c r="A222" s="198"/>
      <c r="B222" s="198"/>
      <c r="C222" s="92" t="s">
        <v>223</v>
      </c>
      <c r="D222" s="92" t="s">
        <v>224</v>
      </c>
      <c r="E222" s="92" t="s">
        <v>225</v>
      </c>
      <c r="F222" s="92" t="s">
        <v>226</v>
      </c>
      <c r="G222" s="92" t="s">
        <v>227</v>
      </c>
      <c r="H222" s="92" t="s">
        <v>228</v>
      </c>
    </row>
    <row r="223" spans="1:8" ht="12.75" customHeight="1" hidden="1" outlineLevel="1">
      <c r="A223" s="151" t="s">
        <v>278</v>
      </c>
      <c r="B223" s="60"/>
      <c r="C223" s="162">
        <v>117951</v>
      </c>
      <c r="D223" s="162">
        <v>52373</v>
      </c>
      <c r="E223" s="162">
        <v>11744</v>
      </c>
      <c r="F223" s="162">
        <v>14075</v>
      </c>
      <c r="G223" s="162">
        <v>19821</v>
      </c>
      <c r="H223" s="162">
        <v>19938</v>
      </c>
    </row>
    <row r="224" spans="1:8" ht="12.75" customHeight="1" hidden="1" outlineLevel="1">
      <c r="A224" s="40" t="s">
        <v>311</v>
      </c>
      <c r="B224" s="60"/>
      <c r="C224" s="162">
        <v>3561930</v>
      </c>
      <c r="D224" s="162">
        <v>68140</v>
      </c>
      <c r="E224" s="162">
        <v>84629</v>
      </c>
      <c r="F224" s="162">
        <v>200111</v>
      </c>
      <c r="G224" s="162">
        <v>637472</v>
      </c>
      <c r="H224" s="162">
        <v>2571578</v>
      </c>
    </row>
    <row r="225" spans="1:8" ht="12.75" customHeight="1" hidden="1" outlineLevel="1">
      <c r="A225" s="167" t="s">
        <v>279</v>
      </c>
      <c r="B225" s="151"/>
      <c r="C225" s="162">
        <v>12527</v>
      </c>
      <c r="D225" s="162">
        <v>7064</v>
      </c>
      <c r="E225" s="162">
        <v>1423</v>
      </c>
      <c r="F225" s="162">
        <v>1280</v>
      </c>
      <c r="G225" s="162">
        <v>1431</v>
      </c>
      <c r="H225" s="162">
        <v>1329</v>
      </c>
    </row>
    <row r="226" spans="1:8" ht="12.75" customHeight="1" hidden="1" outlineLevel="1">
      <c r="A226" s="40" t="s">
        <v>311</v>
      </c>
      <c r="B226" s="60"/>
      <c r="C226" s="162">
        <v>398105</v>
      </c>
      <c r="D226" s="162">
        <v>16210</v>
      </c>
      <c r="E226" s="162">
        <v>10596</v>
      </c>
      <c r="F226" s="162">
        <v>19072</v>
      </c>
      <c r="G226" s="162">
        <v>50134</v>
      </c>
      <c r="H226" s="162">
        <v>302093</v>
      </c>
    </row>
    <row r="227" spans="1:8" ht="12.75" customHeight="1" hidden="1" outlineLevel="1">
      <c r="A227" s="281"/>
      <c r="B227" s="281"/>
      <c r="C227" s="281"/>
      <c r="D227" s="281"/>
      <c r="E227" s="281"/>
      <c r="F227" s="281"/>
      <c r="G227" s="281"/>
      <c r="H227" s="281"/>
    </row>
    <row r="228" spans="1:8" ht="12.75" customHeight="1" hidden="1" outlineLevel="1">
      <c r="A228" s="282"/>
      <c r="B228" s="282"/>
      <c r="C228" s="282"/>
      <c r="D228" s="282"/>
      <c r="E228" s="282"/>
      <c r="F228" s="282"/>
      <c r="G228" s="282"/>
      <c r="H228" s="282"/>
    </row>
    <row r="229" spans="1:8" ht="12.75" customHeight="1" hidden="1" outlineLevel="1">
      <c r="A229" s="283"/>
      <c r="B229" s="283"/>
      <c r="C229" s="283"/>
      <c r="D229" s="283"/>
      <c r="E229" s="283"/>
      <c r="F229" s="283"/>
      <c r="G229" s="283"/>
      <c r="H229" s="283"/>
    </row>
    <row r="230" spans="1:8" ht="12.75" customHeight="1" hidden="1" outlineLevel="1">
      <c r="A230" s="267" t="s">
        <v>230</v>
      </c>
      <c r="B230" s="267"/>
      <c r="C230" s="92" t="s">
        <v>223</v>
      </c>
      <c r="D230" s="95" t="s">
        <v>231</v>
      </c>
      <c r="E230" s="95" t="s">
        <v>232</v>
      </c>
      <c r="F230" s="95" t="s">
        <v>233</v>
      </c>
      <c r="G230" s="95" t="s">
        <v>234</v>
      </c>
      <c r="H230" s="95" t="s">
        <v>235</v>
      </c>
    </row>
    <row r="231" spans="1:8" ht="12.75" customHeight="1" hidden="1" outlineLevel="1">
      <c r="A231" s="60" t="s">
        <v>236</v>
      </c>
      <c r="B231" s="151"/>
      <c r="C231" s="162">
        <v>6155071</v>
      </c>
      <c r="D231" s="162">
        <v>3753214</v>
      </c>
      <c r="E231" s="162">
        <v>1611723</v>
      </c>
      <c r="F231" s="162">
        <v>40606</v>
      </c>
      <c r="G231" s="162">
        <v>506047</v>
      </c>
      <c r="H231" s="162">
        <v>243481</v>
      </c>
    </row>
    <row r="232" spans="1:8" ht="12.75" customHeight="1" hidden="1" outlineLevel="1">
      <c r="A232" s="40" t="s">
        <v>237</v>
      </c>
      <c r="B232" s="60"/>
      <c r="C232" s="162">
        <v>936229</v>
      </c>
      <c r="D232" s="162"/>
      <c r="E232" s="162"/>
      <c r="F232" s="162"/>
      <c r="G232" s="162"/>
      <c r="H232" s="162"/>
    </row>
    <row r="233" spans="1:8" ht="12.75" customHeight="1" hidden="1" outlineLevel="1">
      <c r="A233" s="40" t="s">
        <v>238</v>
      </c>
      <c r="B233" s="60"/>
      <c r="C233" s="162">
        <v>599503</v>
      </c>
      <c r="D233" s="162"/>
      <c r="E233" s="162"/>
      <c r="F233" s="162"/>
      <c r="G233" s="162"/>
      <c r="H233" s="162"/>
    </row>
    <row r="234" spans="1:8" ht="12.75" customHeight="1" hidden="1" outlineLevel="1">
      <c r="A234" s="60" t="s">
        <v>239</v>
      </c>
      <c r="B234" s="151"/>
      <c r="C234" s="162">
        <v>6491797</v>
      </c>
      <c r="D234" s="162">
        <v>3921698</v>
      </c>
      <c r="E234" s="162">
        <v>1549164</v>
      </c>
      <c r="F234" s="162">
        <v>42896</v>
      </c>
      <c r="G234" s="162">
        <v>643292</v>
      </c>
      <c r="H234" s="162">
        <v>274119</v>
      </c>
    </row>
    <row r="235" spans="1:8" ht="12.75" customHeight="1" hidden="1" outlineLevel="1">
      <c r="A235" s="270"/>
      <c r="B235" s="270"/>
      <c r="C235" s="270"/>
      <c r="D235" s="270"/>
      <c r="E235" s="270"/>
      <c r="F235" s="270"/>
      <c r="G235" s="270"/>
      <c r="H235" s="270"/>
    </row>
    <row r="236" spans="1:8" ht="12.75" customHeight="1" hidden="1" outlineLevel="1">
      <c r="A236" s="270"/>
      <c r="B236" s="270"/>
      <c r="C236" s="270"/>
      <c r="D236" s="270"/>
      <c r="E236" s="270"/>
      <c r="F236" s="270"/>
      <c r="G236" s="270"/>
      <c r="H236" s="270"/>
    </row>
    <row r="237" spans="1:8" ht="12.75" customHeight="1" hidden="1" outlineLevel="1">
      <c r="A237" s="270"/>
      <c r="B237" s="270"/>
      <c r="C237" s="270"/>
      <c r="D237" s="270"/>
      <c r="E237" s="270"/>
      <c r="F237" s="270"/>
      <c r="G237" s="270"/>
      <c r="H237" s="270"/>
    </row>
    <row r="238" spans="1:8" ht="12.75" customHeight="1" hidden="1" outlineLevel="1">
      <c r="A238" s="267" t="s">
        <v>240</v>
      </c>
      <c r="B238" s="267"/>
      <c r="C238" s="92" t="s">
        <v>223</v>
      </c>
      <c r="D238" s="95" t="s">
        <v>231</v>
      </c>
      <c r="E238" s="95" t="s">
        <v>232</v>
      </c>
      <c r="F238" s="95" t="s">
        <v>233</v>
      </c>
      <c r="G238" s="95" t="s">
        <v>234</v>
      </c>
      <c r="H238" s="93"/>
    </row>
    <row r="239" spans="1:8" ht="12.75" customHeight="1" hidden="1" outlineLevel="1">
      <c r="A239" s="40" t="s">
        <v>241</v>
      </c>
      <c r="B239" s="60"/>
      <c r="C239" s="162">
        <v>94490</v>
      </c>
      <c r="D239" s="162">
        <v>69124</v>
      </c>
      <c r="E239" s="162">
        <v>23219</v>
      </c>
      <c r="F239" s="162">
        <v>1227</v>
      </c>
      <c r="G239" s="162">
        <v>920</v>
      </c>
      <c r="H239" s="93"/>
    </row>
    <row r="240" spans="1:8" ht="12.75" customHeight="1" hidden="1" outlineLevel="1">
      <c r="A240" s="40" t="s">
        <v>312</v>
      </c>
      <c r="B240" s="60"/>
      <c r="C240" s="162"/>
      <c r="D240" s="162"/>
      <c r="E240" s="162"/>
      <c r="F240" s="162"/>
      <c r="G240" s="162"/>
      <c r="H240" s="93"/>
    </row>
    <row r="241" spans="1:8" ht="12.75" customHeight="1" hidden="1" outlineLevel="1">
      <c r="A241" s="40" t="s">
        <v>238</v>
      </c>
      <c r="B241" s="60"/>
      <c r="C241" s="162"/>
      <c r="D241" s="162"/>
      <c r="E241" s="162"/>
      <c r="F241" s="162"/>
      <c r="G241" s="162"/>
      <c r="H241" s="93"/>
    </row>
    <row r="242" spans="1:8" ht="12.75" customHeight="1" hidden="1" outlineLevel="1">
      <c r="A242" s="40" t="s">
        <v>243</v>
      </c>
      <c r="B242" s="60"/>
      <c r="C242" s="162"/>
      <c r="D242" s="162"/>
      <c r="E242" s="162"/>
      <c r="F242" s="162"/>
      <c r="G242" s="162"/>
      <c r="H242" s="93"/>
    </row>
    <row r="243" spans="1:8" ht="12.75" customHeight="1" hidden="1" outlineLevel="1">
      <c r="A243" s="40" t="s">
        <v>244</v>
      </c>
      <c r="B243" s="60"/>
      <c r="C243" s="162">
        <v>102216</v>
      </c>
      <c r="D243" s="162">
        <v>47549</v>
      </c>
      <c r="E243" s="162">
        <v>48830</v>
      </c>
      <c r="F243" s="162">
        <v>791</v>
      </c>
      <c r="G243" s="162">
        <v>5046</v>
      </c>
      <c r="H243" s="93"/>
    </row>
    <row r="245" spans="1:8" ht="12.75" customHeight="1" collapsed="1">
      <c r="A245" s="264">
        <v>38717</v>
      </c>
      <c r="B245" s="264"/>
      <c r="C245" s="264"/>
      <c r="D245" s="264"/>
      <c r="E245" s="264"/>
      <c r="F245" s="264"/>
      <c r="G245" s="264"/>
      <c r="H245" s="264"/>
    </row>
    <row r="246" spans="1:8" ht="12.75" customHeight="1" hidden="1" outlineLevel="1">
      <c r="A246" s="267" t="s">
        <v>222</v>
      </c>
      <c r="B246" s="267"/>
      <c r="C246" s="157"/>
      <c r="D246" s="271" t="s">
        <v>39</v>
      </c>
      <c r="E246" s="271"/>
      <c r="F246" s="271"/>
      <c r="G246" s="271"/>
      <c r="H246" s="271"/>
    </row>
    <row r="247" spans="1:8" ht="12.75" customHeight="1" hidden="1" outlineLevel="1">
      <c r="A247" s="198"/>
      <c r="B247" s="198"/>
      <c r="C247" s="92" t="s">
        <v>223</v>
      </c>
      <c r="D247" s="92" t="s">
        <v>224</v>
      </c>
      <c r="E247" s="92" t="s">
        <v>225</v>
      </c>
      <c r="F247" s="92" t="s">
        <v>226</v>
      </c>
      <c r="G247" s="92" t="s">
        <v>227</v>
      </c>
      <c r="H247" s="92" t="s">
        <v>228</v>
      </c>
    </row>
    <row r="248" spans="1:8" ht="12.75" customHeight="1" hidden="1" outlineLevel="1">
      <c r="A248" s="151" t="s">
        <v>278</v>
      </c>
      <c r="B248" s="60"/>
      <c r="C248" s="162">
        <v>104272</v>
      </c>
      <c r="D248" s="162">
        <v>44208</v>
      </c>
      <c r="E248" s="162">
        <v>9994</v>
      </c>
      <c r="F248" s="162">
        <v>12492</v>
      </c>
      <c r="G248" s="162">
        <v>17875</v>
      </c>
      <c r="H248" s="162">
        <v>19703</v>
      </c>
    </row>
    <row r="249" spans="1:8" ht="12.75" customHeight="1" hidden="1" outlineLevel="1">
      <c r="A249" s="40" t="s">
        <v>311</v>
      </c>
      <c r="B249" s="60"/>
      <c r="C249" s="162">
        <v>3637002</v>
      </c>
      <c r="D249" s="162">
        <v>58339</v>
      </c>
      <c r="E249" s="162">
        <v>71806</v>
      </c>
      <c r="F249" s="162">
        <v>177668</v>
      </c>
      <c r="G249" s="162">
        <v>576776</v>
      </c>
      <c r="H249" s="162">
        <v>2752413</v>
      </c>
    </row>
    <row r="250" spans="1:8" ht="12.75" customHeight="1" hidden="1" outlineLevel="1">
      <c r="A250" s="167" t="s">
        <v>279</v>
      </c>
      <c r="B250" s="151"/>
      <c r="C250" s="162">
        <v>12085</v>
      </c>
      <c r="D250" s="162">
        <v>6832</v>
      </c>
      <c r="E250" s="162">
        <v>1340</v>
      </c>
      <c r="F250" s="162">
        <v>1232</v>
      </c>
      <c r="G250" s="162">
        <v>1268</v>
      </c>
      <c r="H250" s="162">
        <v>1413</v>
      </c>
    </row>
    <row r="251" spans="1:8" ht="12.75" customHeight="1" hidden="1" outlineLevel="1">
      <c r="A251" s="40" t="s">
        <v>311</v>
      </c>
      <c r="B251" s="60"/>
      <c r="C251" s="162">
        <v>435941</v>
      </c>
      <c r="D251" s="162">
        <v>14537</v>
      </c>
      <c r="E251" s="162">
        <v>9813</v>
      </c>
      <c r="F251" s="162">
        <v>17734</v>
      </c>
      <c r="G251" s="162">
        <v>42152</v>
      </c>
      <c r="H251" s="162">
        <v>351705</v>
      </c>
    </row>
    <row r="252" spans="1:8" ht="12.75" customHeight="1" hidden="1" outlineLevel="1">
      <c r="A252" s="40"/>
      <c r="B252" s="60"/>
      <c r="C252" s="162"/>
      <c r="D252" s="162"/>
      <c r="E252" s="162"/>
      <c r="F252" s="162"/>
      <c r="G252" s="162"/>
      <c r="H252" s="162"/>
    </row>
    <row r="253" spans="1:8" ht="12.75" customHeight="1" hidden="1" outlineLevel="1">
      <c r="A253" s="163"/>
      <c r="B253" s="164"/>
      <c r="C253" s="165"/>
      <c r="D253" s="166"/>
      <c r="E253" s="166"/>
      <c r="F253" s="166"/>
      <c r="G253" s="166"/>
      <c r="H253" s="166"/>
    </row>
    <row r="254" spans="1:8" ht="12.75" customHeight="1" hidden="1" outlineLevel="1">
      <c r="A254" s="199"/>
      <c r="B254" s="96"/>
      <c r="C254" s="96"/>
      <c r="D254" s="96"/>
      <c r="E254" s="96"/>
      <c r="F254" s="96"/>
      <c r="G254" s="96"/>
      <c r="H254" s="96"/>
    </row>
    <row r="255" spans="1:8" ht="12.75" customHeight="1" hidden="1" outlineLevel="1">
      <c r="A255" s="267" t="s">
        <v>230</v>
      </c>
      <c r="B255" s="267"/>
      <c r="C255" s="92" t="s">
        <v>223</v>
      </c>
      <c r="D255" s="95" t="s">
        <v>231</v>
      </c>
      <c r="E255" s="95" t="s">
        <v>232</v>
      </c>
      <c r="F255" s="95" t="s">
        <v>233</v>
      </c>
      <c r="G255" s="95" t="s">
        <v>234</v>
      </c>
      <c r="H255" s="95" t="s">
        <v>235</v>
      </c>
    </row>
    <row r="256" spans="1:8" ht="12.75" customHeight="1" hidden="1" outlineLevel="1">
      <c r="A256" s="60" t="s">
        <v>236</v>
      </c>
      <c r="B256" s="151"/>
      <c r="C256" s="162">
        <v>6023686</v>
      </c>
      <c r="D256" s="162">
        <v>3582911</v>
      </c>
      <c r="E256" s="162">
        <v>1572416</v>
      </c>
      <c r="F256" s="162">
        <v>41545</v>
      </c>
      <c r="G256" s="162">
        <v>587102</v>
      </c>
      <c r="H256" s="162">
        <v>239712</v>
      </c>
    </row>
    <row r="257" spans="1:8" ht="12.75" customHeight="1" hidden="1" outlineLevel="1">
      <c r="A257" s="40" t="s">
        <v>237</v>
      </c>
      <c r="B257" s="60"/>
      <c r="C257" s="162">
        <v>892142</v>
      </c>
      <c r="D257" s="162"/>
      <c r="E257" s="162"/>
      <c r="F257" s="162"/>
      <c r="G257" s="162"/>
      <c r="H257" s="162"/>
    </row>
    <row r="258" spans="1:8" ht="12.75" customHeight="1" hidden="1" outlineLevel="1">
      <c r="A258" s="40" t="s">
        <v>238</v>
      </c>
      <c r="B258" s="60"/>
      <c r="C258" s="162">
        <v>760757</v>
      </c>
      <c r="D258" s="162"/>
      <c r="E258" s="162"/>
      <c r="F258" s="162"/>
      <c r="G258" s="162"/>
      <c r="H258" s="162"/>
    </row>
    <row r="259" spans="1:8" ht="12.75" customHeight="1" hidden="1" outlineLevel="1">
      <c r="A259" s="60" t="s">
        <v>239</v>
      </c>
      <c r="B259" s="151"/>
      <c r="C259" s="162">
        <v>6155071</v>
      </c>
      <c r="D259" s="162">
        <v>3753214</v>
      </c>
      <c r="E259" s="162">
        <v>1611723</v>
      </c>
      <c r="F259" s="162">
        <v>40606</v>
      </c>
      <c r="G259" s="162">
        <v>506047</v>
      </c>
      <c r="H259" s="162">
        <v>243481</v>
      </c>
    </row>
    <row r="260" spans="1:8" ht="12.75" customHeight="1" hidden="1" outlineLevel="1">
      <c r="A260" s="60"/>
      <c r="B260" s="151"/>
      <c r="C260" s="162"/>
      <c r="D260" s="162"/>
      <c r="E260" s="162"/>
      <c r="F260" s="162"/>
      <c r="G260" s="162"/>
      <c r="H260" s="162"/>
    </row>
    <row r="261" spans="1:8" ht="12.75" customHeight="1" hidden="1" outlineLevel="1">
      <c r="A261" s="93"/>
      <c r="B261" s="164"/>
      <c r="C261" s="165"/>
      <c r="D261" s="166"/>
      <c r="E261" s="166"/>
      <c r="F261" s="166"/>
      <c r="G261" s="166"/>
      <c r="H261" s="166"/>
    </row>
    <row r="262" spans="1:8" ht="12.75" customHeight="1" hidden="1" outlineLevel="1">
      <c r="A262" s="93"/>
      <c r="B262" s="164"/>
      <c r="C262" s="165"/>
      <c r="D262" s="166"/>
      <c r="E262" s="166"/>
      <c r="F262" s="166"/>
      <c r="G262" s="166"/>
      <c r="H262" s="166"/>
    </row>
    <row r="263" spans="1:8" ht="12.75" customHeight="1" hidden="1" outlineLevel="1">
      <c r="A263" s="267" t="s">
        <v>240</v>
      </c>
      <c r="B263" s="267"/>
      <c r="C263" s="92" t="s">
        <v>223</v>
      </c>
      <c r="D263" s="95" t="s">
        <v>231</v>
      </c>
      <c r="E263" s="95" t="s">
        <v>232</v>
      </c>
      <c r="F263" s="95" t="s">
        <v>233</v>
      </c>
      <c r="G263" s="95" t="s">
        <v>234</v>
      </c>
      <c r="H263" s="93"/>
    </row>
    <row r="264" spans="1:8" ht="12.75" customHeight="1" hidden="1" outlineLevel="1">
      <c r="A264" s="40" t="s">
        <v>241</v>
      </c>
      <c r="B264" s="60"/>
      <c r="C264" s="162">
        <v>89161</v>
      </c>
      <c r="D264" s="162">
        <v>51405</v>
      </c>
      <c r="E264" s="162">
        <v>30768</v>
      </c>
      <c r="F264" s="162">
        <v>1227</v>
      </c>
      <c r="G264" s="162">
        <v>5761</v>
      </c>
      <c r="H264" s="93"/>
    </row>
    <row r="265" spans="1:8" ht="12.75" customHeight="1" hidden="1" outlineLevel="1">
      <c r="A265" s="40" t="s">
        <v>312</v>
      </c>
      <c r="B265" s="60"/>
      <c r="C265" s="162"/>
      <c r="D265" s="162"/>
      <c r="E265" s="162"/>
      <c r="F265" s="162"/>
      <c r="G265" s="162"/>
      <c r="H265" s="93"/>
    </row>
    <row r="266" spans="1:8" ht="12.75" customHeight="1" hidden="1" outlineLevel="1">
      <c r="A266" s="40" t="s">
        <v>238</v>
      </c>
      <c r="B266" s="60"/>
      <c r="C266" s="162"/>
      <c r="D266" s="162"/>
      <c r="E266" s="162"/>
      <c r="F266" s="162"/>
      <c r="G266" s="162"/>
      <c r="H266" s="93"/>
    </row>
    <row r="267" spans="1:8" ht="12.75" customHeight="1" hidden="1" outlineLevel="1">
      <c r="A267" s="40" t="s">
        <v>243</v>
      </c>
      <c r="B267" s="60"/>
      <c r="C267" s="162"/>
      <c r="D267" s="162"/>
      <c r="E267" s="162"/>
      <c r="F267" s="162"/>
      <c r="G267" s="162"/>
      <c r="H267" s="93"/>
    </row>
    <row r="268" spans="1:8" ht="12.75" customHeight="1" hidden="1" outlineLevel="1">
      <c r="A268" s="40" t="s">
        <v>244</v>
      </c>
      <c r="B268" s="60"/>
      <c r="C268" s="162">
        <v>102662</v>
      </c>
      <c r="D268" s="162">
        <v>82949</v>
      </c>
      <c r="E268" s="162">
        <v>17581</v>
      </c>
      <c r="F268" s="162">
        <v>1212</v>
      </c>
      <c r="G268" s="162">
        <v>920</v>
      </c>
      <c r="H268" s="93"/>
    </row>
    <row r="270" spans="1:8" ht="12.75" customHeight="1" collapsed="1">
      <c r="A270" s="264">
        <v>38352</v>
      </c>
      <c r="B270" s="264"/>
      <c r="C270" s="264"/>
      <c r="D270" s="264"/>
      <c r="E270" s="264"/>
      <c r="F270" s="264"/>
      <c r="G270" s="264"/>
      <c r="H270" s="264"/>
    </row>
    <row r="271" spans="1:8" ht="12.75" customHeight="1" hidden="1" outlineLevel="1">
      <c r="A271" s="267" t="s">
        <v>222</v>
      </c>
      <c r="B271" s="267"/>
      <c r="C271" s="157"/>
      <c r="D271" s="271" t="s">
        <v>39</v>
      </c>
      <c r="E271" s="271"/>
      <c r="F271" s="271"/>
      <c r="G271" s="271"/>
      <c r="H271" s="271"/>
    </row>
    <row r="272" spans="1:8" ht="12.75" customHeight="1" hidden="1" outlineLevel="1">
      <c r="A272" s="198"/>
      <c r="B272" s="198"/>
      <c r="C272" s="92" t="s">
        <v>223</v>
      </c>
      <c r="D272" s="92" t="s">
        <v>224</v>
      </c>
      <c r="E272" s="92" t="s">
        <v>225</v>
      </c>
      <c r="F272" s="92" t="s">
        <v>226</v>
      </c>
      <c r="G272" s="92" t="s">
        <v>227</v>
      </c>
      <c r="H272" s="92" t="s">
        <v>228</v>
      </c>
    </row>
    <row r="273" spans="1:8" ht="12.75" customHeight="1" hidden="1" outlineLevel="1">
      <c r="A273" s="151" t="s">
        <v>278</v>
      </c>
      <c r="B273" s="60"/>
      <c r="C273" s="162">
        <v>103878</v>
      </c>
      <c r="D273" s="162">
        <v>44433</v>
      </c>
      <c r="E273" s="162">
        <v>10065</v>
      </c>
      <c r="F273" s="162">
        <v>12180</v>
      </c>
      <c r="G273" s="162">
        <v>17698</v>
      </c>
      <c r="H273" s="162">
        <v>19502</v>
      </c>
    </row>
    <row r="274" spans="1:8" ht="12.75" customHeight="1" hidden="1" outlineLevel="1">
      <c r="A274" s="40" t="s">
        <v>311</v>
      </c>
      <c r="B274" s="60"/>
      <c r="C274" s="162">
        <v>3795142</v>
      </c>
      <c r="D274" s="162">
        <v>58344</v>
      </c>
      <c r="E274" s="162">
        <v>72109</v>
      </c>
      <c r="F274" s="162">
        <v>173130</v>
      </c>
      <c r="G274" s="162">
        <v>568465</v>
      </c>
      <c r="H274" s="162">
        <v>2923094</v>
      </c>
    </row>
    <row r="275" spans="1:8" ht="12.75" customHeight="1" hidden="1" outlineLevel="1">
      <c r="A275" s="167" t="s">
        <v>279</v>
      </c>
      <c r="B275" s="151"/>
      <c r="C275" s="162">
        <v>11718</v>
      </c>
      <c r="D275" s="162">
        <v>6580</v>
      </c>
      <c r="E275" s="162">
        <v>1376</v>
      </c>
      <c r="F275" s="162">
        <v>1181</v>
      </c>
      <c r="G275" s="162">
        <v>1237</v>
      </c>
      <c r="H275" s="162">
        <v>1344</v>
      </c>
    </row>
    <row r="276" spans="1:8" ht="12.75" customHeight="1" hidden="1" outlineLevel="1">
      <c r="A276" s="40" t="s">
        <v>311</v>
      </c>
      <c r="B276" s="60"/>
      <c r="C276" s="162">
        <v>415104</v>
      </c>
      <c r="D276" s="162">
        <v>13376</v>
      </c>
      <c r="E276" s="162">
        <v>10030</v>
      </c>
      <c r="F276" s="162">
        <v>16984</v>
      </c>
      <c r="G276" s="162">
        <v>40845</v>
      </c>
      <c r="H276" s="162">
        <v>333869</v>
      </c>
    </row>
    <row r="277" spans="1:8" ht="12.75" customHeight="1" hidden="1" outlineLevel="1">
      <c r="A277" s="282"/>
      <c r="B277" s="282"/>
      <c r="C277" s="282"/>
      <c r="D277" s="282"/>
      <c r="E277" s="282"/>
      <c r="F277" s="282"/>
      <c r="G277" s="282"/>
      <c r="H277" s="282"/>
    </row>
    <row r="278" spans="1:8" ht="12.75" customHeight="1" hidden="1" outlineLevel="1">
      <c r="A278" s="282"/>
      <c r="B278" s="282"/>
      <c r="C278" s="282"/>
      <c r="D278" s="282"/>
      <c r="E278" s="282"/>
      <c r="F278" s="282"/>
      <c r="G278" s="282"/>
      <c r="H278" s="282"/>
    </row>
    <row r="279" spans="1:8" ht="12.75" customHeight="1" hidden="1" outlineLevel="1">
      <c r="A279" s="283"/>
      <c r="B279" s="283"/>
      <c r="C279" s="283"/>
      <c r="D279" s="283"/>
      <c r="E279" s="283"/>
      <c r="F279" s="283"/>
      <c r="G279" s="283"/>
      <c r="H279" s="283"/>
    </row>
    <row r="280" spans="1:8" ht="12.75" customHeight="1" hidden="1" outlineLevel="1">
      <c r="A280" s="267" t="s">
        <v>230</v>
      </c>
      <c r="B280" s="267"/>
      <c r="C280" s="92" t="s">
        <v>223</v>
      </c>
      <c r="D280" s="95" t="s">
        <v>231</v>
      </c>
      <c r="E280" s="95" t="s">
        <v>232</v>
      </c>
      <c r="F280" s="95" t="s">
        <v>233</v>
      </c>
      <c r="G280" s="95" t="s">
        <v>234</v>
      </c>
      <c r="H280" s="95" t="s">
        <v>235</v>
      </c>
    </row>
    <row r="281" spans="1:8" ht="12.75" customHeight="1" hidden="1" outlineLevel="1">
      <c r="A281" s="60" t="s">
        <v>236</v>
      </c>
      <c r="B281" s="151"/>
      <c r="C281" s="162">
        <v>5537936</v>
      </c>
      <c r="D281" s="162">
        <v>3280216</v>
      </c>
      <c r="E281" s="162">
        <v>1489875</v>
      </c>
      <c r="F281" s="162">
        <v>37165</v>
      </c>
      <c r="G281" s="162">
        <v>513137</v>
      </c>
      <c r="H281" s="162">
        <v>217543</v>
      </c>
    </row>
    <row r="282" spans="1:8" ht="12.75" customHeight="1" hidden="1" outlineLevel="1">
      <c r="A282" s="40" t="s">
        <v>237</v>
      </c>
      <c r="B282" s="60"/>
      <c r="C282" s="162">
        <v>1092220</v>
      </c>
      <c r="D282" s="162"/>
      <c r="E282" s="162"/>
      <c r="F282" s="162"/>
      <c r="G282" s="162"/>
      <c r="H282" s="162"/>
    </row>
    <row r="283" spans="1:8" ht="12.75" customHeight="1" hidden="1" outlineLevel="1">
      <c r="A283" s="40" t="s">
        <v>238</v>
      </c>
      <c r="B283" s="60"/>
      <c r="C283" s="162">
        <v>606469</v>
      </c>
      <c r="D283" s="162"/>
      <c r="E283" s="162"/>
      <c r="F283" s="162"/>
      <c r="G283" s="162"/>
      <c r="H283" s="162"/>
    </row>
    <row r="284" spans="1:8" ht="12.75" customHeight="1" hidden="1" outlineLevel="1">
      <c r="A284" s="60" t="s">
        <v>239</v>
      </c>
      <c r="B284" s="151"/>
      <c r="C284" s="162">
        <v>6023687</v>
      </c>
      <c r="D284" s="162">
        <v>3546591</v>
      </c>
      <c r="E284" s="162">
        <v>1556766</v>
      </c>
      <c r="F284" s="162">
        <v>41545</v>
      </c>
      <c r="G284" s="162">
        <v>587102</v>
      </c>
      <c r="H284" s="162">
        <v>239104</v>
      </c>
    </row>
    <row r="285" spans="1:8" ht="12.75" customHeight="1" hidden="1" outlineLevel="1">
      <c r="A285" s="270"/>
      <c r="B285" s="270"/>
      <c r="C285" s="270"/>
      <c r="D285" s="270"/>
      <c r="E285" s="270"/>
      <c r="F285" s="270"/>
      <c r="G285" s="270"/>
      <c r="H285" s="270"/>
    </row>
    <row r="286" spans="1:8" ht="12.75" customHeight="1" hidden="1" outlineLevel="1">
      <c r="A286" s="270"/>
      <c r="B286" s="270"/>
      <c r="C286" s="270"/>
      <c r="D286" s="270"/>
      <c r="E286" s="270"/>
      <c r="F286" s="270"/>
      <c r="G286" s="270"/>
      <c r="H286" s="270"/>
    </row>
    <row r="287" spans="1:8" ht="12.75" customHeight="1" hidden="1" outlineLevel="1">
      <c r="A287" s="270"/>
      <c r="B287" s="270"/>
      <c r="C287" s="270"/>
      <c r="D287" s="270"/>
      <c r="E287" s="270"/>
      <c r="F287" s="270"/>
      <c r="G287" s="270"/>
      <c r="H287" s="270"/>
    </row>
    <row r="288" spans="1:8" ht="12.75" customHeight="1" hidden="1" outlineLevel="1">
      <c r="A288" s="267" t="s">
        <v>240</v>
      </c>
      <c r="B288" s="267"/>
      <c r="C288" s="92" t="s">
        <v>223</v>
      </c>
      <c r="D288" s="95" t="s">
        <v>231</v>
      </c>
      <c r="E288" s="95" t="s">
        <v>232</v>
      </c>
      <c r="F288" s="95" t="s">
        <v>233</v>
      </c>
      <c r="G288" s="95" t="s">
        <v>234</v>
      </c>
      <c r="H288" s="93"/>
    </row>
    <row r="289" spans="1:8" ht="12.75" customHeight="1" hidden="1" outlineLevel="1">
      <c r="A289" s="40" t="s">
        <v>241</v>
      </c>
      <c r="B289" s="60"/>
      <c r="C289" s="162">
        <v>130100</v>
      </c>
      <c r="D289" s="162">
        <v>73838</v>
      </c>
      <c r="E289" s="162">
        <v>45442</v>
      </c>
      <c r="F289" s="162">
        <v>1805</v>
      </c>
      <c r="G289" s="162">
        <v>9015</v>
      </c>
      <c r="H289" s="93"/>
    </row>
    <row r="290" spans="1:8" ht="12.75" customHeight="1" hidden="1" outlineLevel="1">
      <c r="A290" s="40" t="s">
        <v>312</v>
      </c>
      <c r="B290" s="60"/>
      <c r="C290" s="162"/>
      <c r="D290" s="162"/>
      <c r="E290" s="162"/>
      <c r="F290" s="162"/>
      <c r="G290" s="162"/>
      <c r="H290" s="93"/>
    </row>
    <row r="291" spans="1:8" ht="12.75" customHeight="1" hidden="1" outlineLevel="1">
      <c r="A291" s="40" t="s">
        <v>238</v>
      </c>
      <c r="B291" s="60"/>
      <c r="C291" s="162"/>
      <c r="D291" s="162"/>
      <c r="E291" s="162"/>
      <c r="F291" s="162"/>
      <c r="G291" s="162"/>
      <c r="H291" s="93"/>
    </row>
    <row r="292" spans="1:8" ht="12.75" customHeight="1" hidden="1" outlineLevel="1">
      <c r="A292" s="40" t="s">
        <v>243</v>
      </c>
      <c r="B292" s="60"/>
      <c r="C292" s="162"/>
      <c r="D292" s="162"/>
      <c r="E292" s="162"/>
      <c r="F292" s="162"/>
      <c r="G292" s="162"/>
      <c r="H292" s="93"/>
    </row>
    <row r="293" spans="1:8" ht="12.75" customHeight="1" hidden="1" outlineLevel="1">
      <c r="A293" s="40" t="s">
        <v>244</v>
      </c>
      <c r="B293" s="60"/>
      <c r="C293" s="162">
        <v>89161</v>
      </c>
      <c r="D293" s="162">
        <v>51405</v>
      </c>
      <c r="E293" s="162">
        <v>30768</v>
      </c>
      <c r="F293" s="162">
        <v>1227</v>
      </c>
      <c r="G293" s="162">
        <v>5761</v>
      </c>
      <c r="H293" s="93"/>
    </row>
    <row r="295" spans="1:8" ht="12.75" customHeight="1" collapsed="1">
      <c r="A295" s="264">
        <v>37986</v>
      </c>
      <c r="B295" s="264"/>
      <c r="C295" s="264"/>
      <c r="D295" s="264"/>
      <c r="E295" s="264"/>
      <c r="F295" s="264"/>
      <c r="G295" s="264"/>
      <c r="H295" s="264"/>
    </row>
    <row r="296" spans="1:8" ht="12.75" customHeight="1" hidden="1" outlineLevel="1">
      <c r="A296" s="267" t="s">
        <v>222</v>
      </c>
      <c r="B296" s="267"/>
      <c r="C296" s="157"/>
      <c r="D296" s="271" t="s">
        <v>39</v>
      </c>
      <c r="E296" s="271"/>
      <c r="F296" s="271"/>
      <c r="G296" s="271"/>
      <c r="H296" s="271"/>
    </row>
    <row r="297" spans="1:8" ht="12.75" customHeight="1" hidden="1" outlineLevel="1">
      <c r="A297" s="198"/>
      <c r="B297" s="198"/>
      <c r="C297" s="92" t="s">
        <v>223</v>
      </c>
      <c r="D297" s="92" t="s">
        <v>224</v>
      </c>
      <c r="E297" s="92" t="s">
        <v>225</v>
      </c>
      <c r="F297" s="92" t="s">
        <v>226</v>
      </c>
      <c r="G297" s="92" t="s">
        <v>227</v>
      </c>
      <c r="H297" s="92" t="s">
        <v>228</v>
      </c>
    </row>
    <row r="298" spans="1:8" ht="12.75" customHeight="1" hidden="1" outlineLevel="1">
      <c r="A298" s="151" t="s">
        <v>278</v>
      </c>
      <c r="B298" s="60"/>
      <c r="C298" s="15">
        <v>103812</v>
      </c>
      <c r="D298" s="15">
        <v>45240</v>
      </c>
      <c r="E298" s="15">
        <v>10076</v>
      </c>
      <c r="F298" s="15">
        <v>12320</v>
      </c>
      <c r="G298" s="15">
        <v>17328</v>
      </c>
      <c r="H298" s="15">
        <v>18848</v>
      </c>
    </row>
    <row r="299" spans="1:8" ht="12.75" customHeight="1" hidden="1" outlineLevel="1">
      <c r="A299" s="40" t="s">
        <v>311</v>
      </c>
      <c r="B299" s="60"/>
      <c r="C299" s="15">
        <v>3663508</v>
      </c>
      <c r="D299" s="15">
        <v>58516</v>
      </c>
      <c r="E299" s="15">
        <v>72232</v>
      </c>
      <c r="F299" s="15">
        <v>175197</v>
      </c>
      <c r="G299" s="15">
        <v>555720</v>
      </c>
      <c r="H299" s="15">
        <v>2801843</v>
      </c>
    </row>
    <row r="300" spans="1:8" ht="12.75" customHeight="1" hidden="1" outlineLevel="1">
      <c r="A300" s="167" t="s">
        <v>279</v>
      </c>
      <c r="B300" s="151"/>
      <c r="C300" s="15">
        <v>13365</v>
      </c>
      <c r="D300" s="15">
        <v>8318</v>
      </c>
      <c r="E300" s="15">
        <v>1312</v>
      </c>
      <c r="F300" s="15">
        <v>1157</v>
      </c>
      <c r="G300" s="15">
        <v>1236</v>
      </c>
      <c r="H300" s="15">
        <v>1342</v>
      </c>
    </row>
    <row r="301" spans="1:8" ht="12.75" customHeight="1" hidden="1" outlineLevel="1">
      <c r="A301" s="40" t="s">
        <v>311</v>
      </c>
      <c r="B301" s="60"/>
      <c r="C301" s="15">
        <v>434489</v>
      </c>
      <c r="D301" s="15">
        <v>13449</v>
      </c>
      <c r="E301" s="15">
        <v>9522</v>
      </c>
      <c r="F301" s="15">
        <v>16537</v>
      </c>
      <c r="G301" s="15">
        <v>40968</v>
      </c>
      <c r="H301" s="15">
        <v>354013</v>
      </c>
    </row>
    <row r="302" spans="1:8" ht="12.75" customHeight="1" hidden="1" outlineLevel="1">
      <c r="A302" s="163"/>
      <c r="B302" s="164"/>
      <c r="C302" s="165"/>
      <c r="D302" s="166"/>
      <c r="E302" s="166"/>
      <c r="F302" s="166"/>
      <c r="G302" s="166"/>
      <c r="H302" s="166"/>
    </row>
    <row r="303" spans="1:8" ht="12.75" customHeight="1" hidden="1" outlineLevel="1">
      <c r="A303" s="163"/>
      <c r="B303" s="164"/>
      <c r="C303" s="165"/>
      <c r="D303" s="166"/>
      <c r="E303" s="166"/>
      <c r="F303" s="166"/>
      <c r="G303" s="166"/>
      <c r="H303" s="166"/>
    </row>
    <row r="304" spans="1:8" ht="12.75" customHeight="1" hidden="1" outlineLevel="1">
      <c r="A304" s="199"/>
      <c r="B304" s="96"/>
      <c r="C304" s="96"/>
      <c r="D304" s="96"/>
      <c r="E304" s="96"/>
      <c r="F304" s="96"/>
      <c r="G304" s="96"/>
      <c r="H304" s="96"/>
    </row>
    <row r="305" spans="1:8" ht="12.75" customHeight="1" hidden="1" outlineLevel="1">
      <c r="A305" s="267" t="s">
        <v>230</v>
      </c>
      <c r="B305" s="267"/>
      <c r="C305" s="92" t="s">
        <v>223</v>
      </c>
      <c r="D305" s="95" t="s">
        <v>231</v>
      </c>
      <c r="E305" s="95" t="s">
        <v>232</v>
      </c>
      <c r="F305" s="95" t="s">
        <v>233</v>
      </c>
      <c r="G305" s="95" t="s">
        <v>234</v>
      </c>
      <c r="H305" s="95" t="s">
        <v>235</v>
      </c>
    </row>
    <row r="306" spans="1:8" ht="12.75" customHeight="1" hidden="1" outlineLevel="1">
      <c r="A306" s="60" t="s">
        <v>236</v>
      </c>
      <c r="B306" s="151"/>
      <c r="C306" s="15">
        <v>5151679</v>
      </c>
      <c r="D306" s="15">
        <v>3086486</v>
      </c>
      <c r="E306" s="15">
        <v>1402997</v>
      </c>
      <c r="F306" s="15">
        <v>38720</v>
      </c>
      <c r="G306" s="15">
        <v>423897</v>
      </c>
      <c r="H306" s="15">
        <v>199579</v>
      </c>
    </row>
    <row r="307" spans="1:8" ht="12.75" customHeight="1" hidden="1" outlineLevel="1">
      <c r="A307" s="40" t="s">
        <v>237</v>
      </c>
      <c r="B307" s="60"/>
      <c r="C307" s="15">
        <v>521460</v>
      </c>
      <c r="D307" s="15"/>
      <c r="E307" s="15"/>
      <c r="F307" s="15"/>
      <c r="G307" s="15"/>
      <c r="H307" s="15"/>
    </row>
    <row r="308" spans="1:8" ht="12.75" customHeight="1" hidden="1" outlineLevel="1">
      <c r="A308" s="40" t="s">
        <v>238</v>
      </c>
      <c r="B308" s="60"/>
      <c r="C308" s="15">
        <v>278488</v>
      </c>
      <c r="D308" s="15"/>
      <c r="E308" s="15"/>
      <c r="F308" s="15"/>
      <c r="G308" s="15"/>
      <c r="H308" s="15"/>
    </row>
    <row r="309" spans="1:8" ht="12.75" customHeight="1" hidden="1" outlineLevel="1">
      <c r="A309" s="60" t="s">
        <v>239</v>
      </c>
      <c r="B309" s="151"/>
      <c r="C309" s="15">
        <v>5394651</v>
      </c>
      <c r="D309" s="15">
        <v>3249713</v>
      </c>
      <c r="E309" s="15">
        <v>1474425</v>
      </c>
      <c r="F309" s="15">
        <v>37165</v>
      </c>
      <c r="G309" s="15">
        <v>513137</v>
      </c>
      <c r="H309" s="15">
        <v>217113</v>
      </c>
    </row>
    <row r="310" spans="1:8" ht="12.75" customHeight="1" hidden="1" outlineLevel="1">
      <c r="A310" s="60"/>
      <c r="B310" s="151"/>
      <c r="C310" s="200"/>
      <c r="D310" s="200"/>
      <c r="E310" s="200"/>
      <c r="F310" s="200"/>
      <c r="G310" s="200"/>
      <c r="H310" s="200"/>
    </row>
    <row r="311" spans="1:8" ht="12.75" customHeight="1" hidden="1" outlineLevel="1">
      <c r="A311" s="93"/>
      <c r="B311" s="164"/>
      <c r="C311" s="165"/>
      <c r="D311" s="166"/>
      <c r="E311" s="166"/>
      <c r="F311" s="166"/>
      <c r="G311" s="166"/>
      <c r="H311" s="166"/>
    </row>
    <row r="312" spans="1:8" ht="12.75" customHeight="1" hidden="1" outlineLevel="1">
      <c r="A312" s="93"/>
      <c r="B312" s="164"/>
      <c r="C312" s="165"/>
      <c r="D312" s="166"/>
      <c r="E312" s="166"/>
      <c r="F312" s="166"/>
      <c r="G312" s="166"/>
      <c r="H312" s="166"/>
    </row>
    <row r="313" spans="1:8" ht="12.75" customHeight="1" hidden="1" outlineLevel="1">
      <c r="A313" s="267" t="s">
        <v>240</v>
      </c>
      <c r="B313" s="267"/>
      <c r="C313" s="92" t="s">
        <v>223</v>
      </c>
      <c r="D313" s="95" t="s">
        <v>231</v>
      </c>
      <c r="E313" s="95" t="s">
        <v>232</v>
      </c>
      <c r="F313" s="95" t="s">
        <v>233</v>
      </c>
      <c r="G313" s="95" t="s">
        <v>234</v>
      </c>
      <c r="H313" s="93"/>
    </row>
    <row r="314" spans="1:8" ht="12.75" customHeight="1" hidden="1" outlineLevel="1">
      <c r="A314" s="40" t="s">
        <v>241</v>
      </c>
      <c r="B314" s="60"/>
      <c r="C314" s="15">
        <v>126292</v>
      </c>
      <c r="D314" s="15">
        <v>69817</v>
      </c>
      <c r="E314" s="15">
        <v>42537</v>
      </c>
      <c r="F314" s="15">
        <v>0</v>
      </c>
      <c r="G314" s="15">
        <v>13938</v>
      </c>
      <c r="H314" s="93"/>
    </row>
    <row r="315" spans="1:8" ht="12.75" customHeight="1" hidden="1" outlineLevel="1">
      <c r="A315" s="40" t="s">
        <v>312</v>
      </c>
      <c r="B315" s="60"/>
      <c r="C315" s="15">
        <v>110279</v>
      </c>
      <c r="D315" s="15"/>
      <c r="E315" s="15"/>
      <c r="F315" s="15"/>
      <c r="G315" s="15"/>
      <c r="H315" s="93"/>
    </row>
    <row r="316" spans="1:8" ht="12.75" customHeight="1" hidden="1" outlineLevel="1">
      <c r="A316" s="40" t="s">
        <v>238</v>
      </c>
      <c r="B316" s="60"/>
      <c r="C316" s="15">
        <v>51</v>
      </c>
      <c r="D316" s="15"/>
      <c r="E316" s="15"/>
      <c r="F316" s="15"/>
      <c r="G316" s="15"/>
      <c r="H316" s="93"/>
    </row>
    <row r="317" spans="1:8" ht="12.75" customHeight="1" hidden="1" outlineLevel="1">
      <c r="A317" s="40" t="s">
        <v>243</v>
      </c>
      <c r="B317" s="60"/>
      <c r="C317" s="15">
        <v>104744</v>
      </c>
      <c r="D317" s="15"/>
      <c r="E317" s="15"/>
      <c r="F317" s="15"/>
      <c r="G317" s="15"/>
      <c r="H317" s="93"/>
    </row>
    <row r="318" spans="1:8" ht="12.75" customHeight="1" hidden="1" outlineLevel="1">
      <c r="A318" s="40" t="s">
        <v>244</v>
      </c>
      <c r="B318" s="60"/>
      <c r="C318" s="15">
        <v>130099</v>
      </c>
      <c r="D318" s="15">
        <v>73837</v>
      </c>
      <c r="E318" s="15">
        <v>45442</v>
      </c>
      <c r="F318" s="15">
        <v>1805</v>
      </c>
      <c r="G318" s="15">
        <v>9015</v>
      </c>
      <c r="H318" s="93"/>
    </row>
    <row r="320" spans="1:8" ht="12.75" customHeight="1">
      <c r="A320" s="263" t="s">
        <v>349</v>
      </c>
      <c r="B320" s="263"/>
      <c r="C320" s="263"/>
      <c r="D320" s="263"/>
      <c r="E320" s="263"/>
      <c r="F320" s="263"/>
      <c r="G320" s="263"/>
      <c r="H320" s="263"/>
    </row>
    <row r="321" spans="1:8" ht="12.75" customHeight="1">
      <c r="A321" s="40" t="s">
        <v>339</v>
      </c>
      <c r="B321" s="40"/>
      <c r="C321" s="40"/>
      <c r="D321" s="40"/>
      <c r="E321" s="40"/>
      <c r="F321" s="40"/>
      <c r="G321" s="40"/>
      <c r="H321" s="40"/>
    </row>
    <row r="322" spans="1:8" ht="12.75" customHeight="1">
      <c r="A322" s="40" t="s">
        <v>72</v>
      </c>
      <c r="B322" s="40"/>
      <c r="C322" s="40"/>
      <c r="D322" s="40"/>
      <c r="E322" s="40"/>
      <c r="F322" s="40"/>
      <c r="G322" s="40"/>
      <c r="H322" s="40"/>
    </row>
    <row r="323" spans="1:8" ht="12.75" customHeight="1">
      <c r="A323" s="274" t="s">
        <v>245</v>
      </c>
      <c r="B323" s="274"/>
      <c r="C323" s="274"/>
      <c r="D323" s="274"/>
      <c r="E323" s="274"/>
      <c r="F323" s="274"/>
      <c r="G323" s="274"/>
      <c r="H323" s="274"/>
    </row>
    <row r="324" spans="1:8" ht="12.75" customHeight="1">
      <c r="A324" s="275" t="s">
        <v>246</v>
      </c>
      <c r="B324" s="275"/>
      <c r="C324" s="275"/>
      <c r="D324" s="275"/>
      <c r="E324" s="275"/>
      <c r="F324" s="275"/>
      <c r="G324" s="275"/>
      <c r="H324" s="275"/>
    </row>
    <row r="325" spans="1:8" ht="12.75" customHeight="1">
      <c r="A325" s="273" t="s">
        <v>247</v>
      </c>
      <c r="B325" s="273"/>
      <c r="C325" s="273"/>
      <c r="D325" s="273"/>
      <c r="E325" s="273"/>
      <c r="F325" s="273"/>
      <c r="G325" s="273"/>
      <c r="H325" s="273"/>
    </row>
    <row r="326" spans="1:8" ht="12.75" customHeight="1">
      <c r="A326" s="273" t="s">
        <v>248</v>
      </c>
      <c r="B326" s="273"/>
      <c r="C326" s="273"/>
      <c r="D326" s="273"/>
      <c r="E326" s="273"/>
      <c r="F326" s="273"/>
      <c r="G326" s="273"/>
      <c r="H326" s="273"/>
    </row>
  </sheetData>
  <sheetProtection/>
  <mergeCells count="223">
    <mergeCell ref="A86:H86"/>
    <mergeCell ref="A112:B112"/>
    <mergeCell ref="A87:H87"/>
    <mergeCell ref="A108:B108"/>
    <mergeCell ref="A109:B109"/>
    <mergeCell ref="A110:B110"/>
    <mergeCell ref="A111:B111"/>
    <mergeCell ref="A103:H103"/>
    <mergeCell ref="A104:H104"/>
    <mergeCell ref="A105:H105"/>
    <mergeCell ref="A106:B106"/>
    <mergeCell ref="A107:H107"/>
    <mergeCell ref="A99:B99"/>
    <mergeCell ref="A100:B100"/>
    <mergeCell ref="A101:B101"/>
    <mergeCell ref="A102:B102"/>
    <mergeCell ref="A98:H98"/>
    <mergeCell ref="A88:B88"/>
    <mergeCell ref="A89:B89"/>
    <mergeCell ref="A90:B90"/>
    <mergeCell ref="A92:B92"/>
    <mergeCell ref="A94:H94"/>
    <mergeCell ref="A95:H95"/>
    <mergeCell ref="A96:H96"/>
    <mergeCell ref="A97:B97"/>
    <mergeCell ref="A277:H277"/>
    <mergeCell ref="A278:H278"/>
    <mergeCell ref="A279:H279"/>
    <mergeCell ref="A285:H285"/>
    <mergeCell ref="A228:H228"/>
    <mergeCell ref="A229:H229"/>
    <mergeCell ref="A238:B238"/>
    <mergeCell ref="A235:H235"/>
    <mergeCell ref="A236:H236"/>
    <mergeCell ref="A237:H237"/>
    <mergeCell ref="A204:H204"/>
    <mergeCell ref="A210:H210"/>
    <mergeCell ref="A211:H211"/>
    <mergeCell ref="A227:H227"/>
    <mergeCell ref="A220:H220"/>
    <mergeCell ref="A185:H185"/>
    <mergeCell ref="A202:H202"/>
    <mergeCell ref="A196:B196"/>
    <mergeCell ref="A191:B191"/>
    <mergeCell ref="A188:B188"/>
    <mergeCell ref="A181:B181"/>
    <mergeCell ref="A182:B182"/>
    <mergeCell ref="A186:H186"/>
    <mergeCell ref="A197:B197"/>
    <mergeCell ref="A187:H187"/>
    <mergeCell ref="A193:B193"/>
    <mergeCell ref="A192:B192"/>
    <mergeCell ref="A189:B189"/>
    <mergeCell ref="A190:B190"/>
    <mergeCell ref="A184:B184"/>
    <mergeCell ref="A158:B158"/>
    <mergeCell ref="A145:B145"/>
    <mergeCell ref="A146:B146"/>
    <mergeCell ref="A180:B180"/>
    <mergeCell ref="A159:H159"/>
    <mergeCell ref="A153:B153"/>
    <mergeCell ref="A155:B155"/>
    <mergeCell ref="A156:B156"/>
    <mergeCell ref="A1:H1"/>
    <mergeCell ref="A2:H2"/>
    <mergeCell ref="A173:B173"/>
    <mergeCell ref="A175:B175"/>
    <mergeCell ref="A3:H3"/>
    <mergeCell ref="A4:H4"/>
    <mergeCell ref="A172:B172"/>
    <mergeCell ref="A113:H113"/>
    <mergeCell ref="A142:H142"/>
    <mergeCell ref="A150:H150"/>
    <mergeCell ref="A326:H326"/>
    <mergeCell ref="A320:H320"/>
    <mergeCell ref="A323:H323"/>
    <mergeCell ref="A324:H324"/>
    <mergeCell ref="A325:H325"/>
    <mergeCell ref="A148:B148"/>
    <mergeCell ref="A168:B168"/>
    <mergeCell ref="A170:H170"/>
    <mergeCell ref="A195:H195"/>
    <mergeCell ref="A167:B167"/>
    <mergeCell ref="D143:H143"/>
    <mergeCell ref="A166:B166"/>
    <mergeCell ref="A164:B164"/>
    <mergeCell ref="A165:B165"/>
    <mergeCell ref="A154:H154"/>
    <mergeCell ref="A157:B157"/>
    <mergeCell ref="A161:H161"/>
    <mergeCell ref="A163:H163"/>
    <mergeCell ref="A151:H151"/>
    <mergeCell ref="A143:B143"/>
    <mergeCell ref="A144:B144"/>
    <mergeCell ref="D171:H171"/>
    <mergeCell ref="A183:B183"/>
    <mergeCell ref="A177:H177"/>
    <mergeCell ref="A179:H179"/>
    <mergeCell ref="A152:H152"/>
    <mergeCell ref="A171:B171"/>
    <mergeCell ref="A178:H178"/>
    <mergeCell ref="A160:H160"/>
    <mergeCell ref="A162:B162"/>
    <mergeCell ref="A270:H270"/>
    <mergeCell ref="A245:H245"/>
    <mergeCell ref="A230:B230"/>
    <mergeCell ref="D246:H246"/>
    <mergeCell ref="A255:B255"/>
    <mergeCell ref="A263:B263"/>
    <mergeCell ref="D271:H271"/>
    <mergeCell ref="A246:B246"/>
    <mergeCell ref="A271:B271"/>
    <mergeCell ref="D196:H196"/>
    <mergeCell ref="A205:B205"/>
    <mergeCell ref="A212:H212"/>
    <mergeCell ref="A213:B213"/>
    <mergeCell ref="D221:H221"/>
    <mergeCell ref="A221:B221"/>
    <mergeCell ref="A203:H203"/>
    <mergeCell ref="A313:B313"/>
    <mergeCell ref="A296:B296"/>
    <mergeCell ref="A295:H295"/>
    <mergeCell ref="A280:B280"/>
    <mergeCell ref="D296:H296"/>
    <mergeCell ref="A305:B305"/>
    <mergeCell ref="A288:B288"/>
    <mergeCell ref="A286:H286"/>
    <mergeCell ref="A287:H287"/>
    <mergeCell ref="A114:H114"/>
    <mergeCell ref="A115:B115"/>
    <mergeCell ref="D115:H115"/>
    <mergeCell ref="A116:B116"/>
    <mergeCell ref="A117:B117"/>
    <mergeCell ref="A118:B118"/>
    <mergeCell ref="A120:B120"/>
    <mergeCell ref="A122:H122"/>
    <mergeCell ref="A123:H123"/>
    <mergeCell ref="A124:H124"/>
    <mergeCell ref="A125:B125"/>
    <mergeCell ref="A126:H126"/>
    <mergeCell ref="A127:B127"/>
    <mergeCell ref="A128:B128"/>
    <mergeCell ref="A129:B129"/>
    <mergeCell ref="A130:B130"/>
    <mergeCell ref="A131:H131"/>
    <mergeCell ref="A132:H132"/>
    <mergeCell ref="A133:H133"/>
    <mergeCell ref="A134:B134"/>
    <mergeCell ref="A139:B139"/>
    <mergeCell ref="A140:B140"/>
    <mergeCell ref="A135:H135"/>
    <mergeCell ref="A136:B136"/>
    <mergeCell ref="A137:B137"/>
    <mergeCell ref="A138:B138"/>
    <mergeCell ref="A59:H59"/>
    <mergeCell ref="A60:H60"/>
    <mergeCell ref="A61:B61"/>
    <mergeCell ref="A62:B62"/>
    <mergeCell ref="A63:B63"/>
    <mergeCell ref="A65:B65"/>
    <mergeCell ref="A67:H67"/>
    <mergeCell ref="A68:H68"/>
    <mergeCell ref="A69:H69"/>
    <mergeCell ref="A70:B70"/>
    <mergeCell ref="A71:H71"/>
    <mergeCell ref="A72:B72"/>
    <mergeCell ref="A84:B84"/>
    <mergeCell ref="A73:B73"/>
    <mergeCell ref="A74:B74"/>
    <mergeCell ref="A75:B75"/>
    <mergeCell ref="A76:H76"/>
    <mergeCell ref="A77:H77"/>
    <mergeCell ref="A78:H78"/>
    <mergeCell ref="A33:H33"/>
    <mergeCell ref="A35:B35"/>
    <mergeCell ref="A36:B36"/>
    <mergeCell ref="A38:B38"/>
    <mergeCell ref="A85:B85"/>
    <mergeCell ref="A79:B79"/>
    <mergeCell ref="A80:H80"/>
    <mergeCell ref="A81:B81"/>
    <mergeCell ref="A82:B82"/>
    <mergeCell ref="A83:B83"/>
    <mergeCell ref="A51:H51"/>
    <mergeCell ref="A52:B52"/>
    <mergeCell ref="A40:H40"/>
    <mergeCell ref="A41:H41"/>
    <mergeCell ref="A42:H42"/>
    <mergeCell ref="A43:B43"/>
    <mergeCell ref="A45:B45"/>
    <mergeCell ref="A46:B46"/>
    <mergeCell ref="A54:B54"/>
    <mergeCell ref="A55:B55"/>
    <mergeCell ref="A56:B56"/>
    <mergeCell ref="A57:B57"/>
    <mergeCell ref="A58:B58"/>
    <mergeCell ref="A34:B34"/>
    <mergeCell ref="A47:B47"/>
    <mergeCell ref="A48:B48"/>
    <mergeCell ref="A49:H49"/>
    <mergeCell ref="A50:H50"/>
    <mergeCell ref="A7:B7"/>
    <mergeCell ref="A8:B8"/>
    <mergeCell ref="A9:B9"/>
    <mergeCell ref="A11:B11"/>
    <mergeCell ref="A13:H13"/>
    <mergeCell ref="A14:H14"/>
    <mergeCell ref="A15:H15"/>
    <mergeCell ref="A16:B16"/>
    <mergeCell ref="A18:B18"/>
    <mergeCell ref="A19:B19"/>
    <mergeCell ref="A20:B20"/>
    <mergeCell ref="A21:B21"/>
    <mergeCell ref="A29:B29"/>
    <mergeCell ref="A30:B30"/>
    <mergeCell ref="A31:B31"/>
    <mergeCell ref="A6:H6"/>
    <mergeCell ref="A22:H22"/>
    <mergeCell ref="A23:H23"/>
    <mergeCell ref="A24:H24"/>
    <mergeCell ref="A25:B25"/>
    <mergeCell ref="A27:B27"/>
    <mergeCell ref="A28:B28"/>
  </mergeCells>
  <printOptions/>
  <pageMargins left="0.3937007874015748" right="0.3937007874015748" top="0.3937007874015748" bottom="0.3937007874015748"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LLV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adm_sbcli</dc:creator>
  <cp:keywords/>
  <dc:description/>
  <cp:lastModifiedBy>Erhart Thomas</cp:lastModifiedBy>
  <cp:lastPrinted>2010-04-16T09:35:12Z</cp:lastPrinted>
  <dcterms:created xsi:type="dcterms:W3CDTF">2009-03-24T10:16:23Z</dcterms:created>
  <dcterms:modified xsi:type="dcterms:W3CDTF">2015-09-17T09:02:34Z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