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485" windowHeight="14625" tabRatio="896" activeTab="0"/>
  </bookViews>
  <sheets>
    <sheet name="Inhaltsverzeichnis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" sheetId="8" r:id="rId8"/>
    <sheet name="Tabelle 8" sheetId="9" r:id="rId9"/>
    <sheet name="Tabelle 9" sheetId="10" r:id="rId10"/>
    <sheet name="Tabelle 10" sheetId="11" r:id="rId11"/>
    <sheet name="Tabelle 11" sheetId="12" r:id="rId12"/>
    <sheet name="Tabelle 12" sheetId="13" r:id="rId13"/>
    <sheet name="Tabelle 13" sheetId="14" r:id="rId14"/>
    <sheet name="Tabelle 14" sheetId="15" r:id="rId15"/>
    <sheet name="Tabelle 15" sheetId="16" r:id="rId16"/>
    <sheet name="Tabelle 16" sheetId="17" r:id="rId17"/>
    <sheet name="Tabelle 17" sheetId="18" r:id="rId18"/>
    <sheet name="Tabelle 18" sheetId="19" r:id="rId19"/>
  </sheets>
  <definedNames/>
  <calcPr fullCalcOnLoad="1"/>
</workbook>
</file>

<file path=xl/sharedStrings.xml><?xml version="1.0" encoding="utf-8"?>
<sst xmlns="http://schemas.openxmlformats.org/spreadsheetml/2006/main" count="2188" uniqueCount="357">
  <si>
    <t>Stand am Jahresende bzw. Veränderung in Prozent gegenüber dem Vorjahr</t>
  </si>
  <si>
    <t>Anzahl</t>
  </si>
  <si>
    <t>Bilanzsumme</t>
  </si>
  <si>
    <t>Reingewinn</t>
  </si>
  <si>
    <t>Banken</t>
  </si>
  <si>
    <t>Mio. CHF</t>
  </si>
  <si>
    <t>Veränderung</t>
  </si>
  <si>
    <t xml:space="preserve"> in CHF</t>
  </si>
  <si>
    <t>1990 ist infolge Umstrukturierung eines Bankinstitutes mit dem Vorjahr nicht vergleichbar</t>
  </si>
  <si>
    <t>Reingewinn pro Beschäftigten</t>
  </si>
  <si>
    <t>Spareinlagen</t>
  </si>
  <si>
    <t>Depositen- u. Einlagekonti</t>
  </si>
  <si>
    <t>Hypothekaranlagen</t>
  </si>
  <si>
    <t>Baukredite</t>
  </si>
  <si>
    <t>*</t>
  </si>
  <si>
    <t>Treuhandanlagen</t>
  </si>
  <si>
    <t xml:space="preserve">              </t>
  </si>
  <si>
    <t>Eigenkapitalrendite und Cost-Income-Ratio seit 1995</t>
  </si>
  <si>
    <t>Steuern</t>
  </si>
  <si>
    <t>Eigenkapital (brutto)</t>
  </si>
  <si>
    <t>in Mio. CHF</t>
  </si>
  <si>
    <t>Stand am Jahresende bzw. Veränderung in Prozent gegenüber dem  Ende des Vorjahres</t>
  </si>
  <si>
    <t>Bankpersonal in Liechtenstein</t>
  </si>
  <si>
    <t xml:space="preserve"> Banken</t>
  </si>
  <si>
    <t>Total</t>
  </si>
  <si>
    <t>Männer</t>
  </si>
  <si>
    <t>Frauen</t>
  </si>
  <si>
    <t>(Quartal)</t>
  </si>
  <si>
    <t>ab</t>
  </si>
  <si>
    <t>Hypothekarkredite</t>
  </si>
  <si>
    <t>übrige</t>
  </si>
  <si>
    <t>Kredite an</t>
  </si>
  <si>
    <t>gedeckte</t>
  </si>
  <si>
    <t>Kredite</t>
  </si>
  <si>
    <t>1. Hypothek</t>
  </si>
  <si>
    <t>2. Hypothek</t>
  </si>
  <si>
    <t>Bauten</t>
  </si>
  <si>
    <t>(Jahresdurchschnitt)</t>
  </si>
  <si>
    <t>Jahr</t>
  </si>
  <si>
    <t>Einlagen</t>
  </si>
  <si>
    <t>Sparhefte und -konti</t>
  </si>
  <si>
    <t>Kassenobligationen</t>
  </si>
  <si>
    <t>Normal</t>
  </si>
  <si>
    <t>Jugend</t>
  </si>
  <si>
    <t>Alter</t>
  </si>
  <si>
    <t xml:space="preserve"> 3-4</t>
  </si>
  <si>
    <t xml:space="preserve"> 5-6</t>
  </si>
  <si>
    <t xml:space="preserve"> 7-8</t>
  </si>
  <si>
    <t>Monate</t>
  </si>
  <si>
    <t>Jahre</t>
  </si>
  <si>
    <t>Geschäftsaufwand</t>
  </si>
  <si>
    <t>Total betreutes Kundenvermögen</t>
  </si>
  <si>
    <t>Lombardkredite</t>
  </si>
  <si>
    <t>per 31. Dez.</t>
  </si>
  <si>
    <t>Gesamtertrag</t>
  </si>
  <si>
    <t>Blankokredite</t>
  </si>
  <si>
    <t>Einfamilienhaus</t>
  </si>
  <si>
    <t>Landwirtschaftliche</t>
  </si>
  <si>
    <t>Körperschaften</t>
  </si>
  <si>
    <t>Reingewinn pro Beschäftigten: Seit 1998 pro Vollzeitäquivalent (d.h. Teilzeitstellen auf Vollzeitstellen umgerechnet.).</t>
  </si>
  <si>
    <t xml:space="preserve">per 31. Dez. </t>
  </si>
  <si>
    <t>Seit 2002 neue Rechnungslegung. Die Ergebnisse der Jahre 1995 bis 2001 sind deshalb nur bedingt mit den späteren Jahren vergleichbar.</t>
  </si>
  <si>
    <t>Vollzeitäquivalente: Zur Ermittlung der so genannten Vollzeitäquivalente, die eine bessere Vergleichbarkeit der Beschäftigungszahlen ermöglichen, werden Teilzeitstellen auf Vollzeitstellen umgerechnet.</t>
  </si>
  <si>
    <t>Vollzeitäquivalente</t>
  </si>
  <si>
    <t>Gewerbl. u. industrielle</t>
  </si>
  <si>
    <t>Blankokredite: Einschliesslich der Kommissionen (umgerechnet auf % p.a.). Teils Kontokorrent-Basis.</t>
  </si>
  <si>
    <t>Baukredite: Für neue Darlehen auf Einfamilienhäuser mit erster Hypothek. Teils inkl. ¼ % Kreditkommission pro Quartal.</t>
  </si>
  <si>
    <t>Gehaltskonti</t>
  </si>
  <si>
    <t>Einlagekonti</t>
  </si>
  <si>
    <t>Festgeldanlagen</t>
  </si>
  <si>
    <t>Zinskonditionen in Liechtenstein für CHF-Anlagen seit 1980 - in % p.a.</t>
  </si>
  <si>
    <t>Bilanzsumme und Reingewinn seit 1970</t>
  </si>
  <si>
    <t>Festlegung des Domizils: Natürliche Personen nach dem zivilrechtlichen Wohnsitz (wenn dieser nicht feststellbar ist, nach Nationalität). Juristische Personen (tätige Betriebe) nach dem Ort der Betriebsstätte bzw. dem Sitz der Hauptverwaltung gemäss Handelsregisterauszug / Sitzgesellschaften nach dem Domizilprinzip.</t>
  </si>
  <si>
    <t>Betreutes Kundenvermögen seit 1995</t>
  </si>
  <si>
    <t>Kundendepots netto, Total betreutes Kundenvermögen: 1995 bis 2003 unvollständige Angaben.</t>
  </si>
  <si>
    <t>Personalbestand und Anzahl Banken im Inland seit 1970</t>
  </si>
  <si>
    <t>öffentlich-rechliche</t>
  </si>
  <si>
    <t>Zinskonditionen in Liechtenstein für CHF-Kredite in % p.a.: Nicht-gewogener Durchschnitt</t>
  </si>
  <si>
    <t>auf Sicht</t>
  </si>
  <si>
    <t>Privat- und</t>
  </si>
  <si>
    <t>Depositen- und</t>
  </si>
  <si>
    <t>Tabelle 8</t>
  </si>
  <si>
    <t>Tabelle 9</t>
  </si>
  <si>
    <t>Tabelle 10</t>
  </si>
  <si>
    <t>Tabelle 11</t>
  </si>
  <si>
    <t>Tabelle 12</t>
  </si>
  <si>
    <r>
      <t>Zinskonditionen in Liechtenstein für CHF-Kredite seit 1980 - in % p.a</t>
    </r>
    <r>
      <rPr>
        <sz val="14"/>
        <rFont val="Arial"/>
        <family val="2"/>
      </rPr>
      <t>.</t>
    </r>
  </si>
  <si>
    <t>Tabelle 13</t>
  </si>
  <si>
    <t>Tabelle 14</t>
  </si>
  <si>
    <t>Tabelle 15</t>
  </si>
  <si>
    <t>Eigenkapitalrendite</t>
  </si>
  <si>
    <t>Cost-Income-Ratio</t>
  </si>
  <si>
    <t>Kundendepots netto</t>
  </si>
  <si>
    <t>1975, 1985, 1991: Frauenanteil aus der Betriebszählung.</t>
  </si>
  <si>
    <t>Seit 1998 Angaben zum Personal aus dem Liechtensteinischen Unternehmensregister (1998, 1999, 2000 und 2002 nachträglich geändert).</t>
  </si>
  <si>
    <t>Zinskonditionen in Liechtenstein für CHF-Kredite in % p.a.: Nicht-gewogener Durchschnitt.</t>
  </si>
  <si>
    <t>Zinskonditionen in Liechtenstein für CHF-Anlagen in % p.a.: Nicht-gewogener Durchschnitt.</t>
  </si>
  <si>
    <t>Privat- und Gehaltskonti, Depositen- u. Einlagekonti: Einschliesslich der Kommissionen (umgerechnet auf % p.a.).</t>
  </si>
  <si>
    <t>Festgeldanlagen: Berechnet für die Einlage von 100 000 CHF.</t>
  </si>
  <si>
    <t>Privat- und Gehaltskonti: Oder Anlagesparkonti (bis 2001).</t>
  </si>
  <si>
    <t>Tabelle 18</t>
  </si>
  <si>
    <t>Tabelle 17</t>
  </si>
  <si>
    <t>Tabelle 16</t>
  </si>
  <si>
    <t>Art. 24b, Bankenverordnung</t>
  </si>
  <si>
    <t>Tabelle 1</t>
  </si>
  <si>
    <t>davon Frankenwährungsgebiet</t>
  </si>
  <si>
    <t>Flüssige Mittel</t>
  </si>
  <si>
    <t>Schuldtitel öffentlicher Stellen und Wechsel, die zur Refinanzierung bei Zentralnotenbanken zugelassen sind</t>
  </si>
  <si>
    <t>-</t>
  </si>
  <si>
    <t>- Schuldtitel öffentlicher Stellen und ähnliche Wertpapiere</t>
  </si>
  <si>
    <t>- Wechsel</t>
  </si>
  <si>
    <t>Forderungen gegenüber Banken</t>
  </si>
  <si>
    <t>- täglich fällig</t>
  </si>
  <si>
    <t>- sonstige Forderungen</t>
  </si>
  <si>
    <t>Forderungen gegenüber Kunden</t>
  </si>
  <si>
    <t>davon Hypothekarforderungen</t>
  </si>
  <si>
    <t>Schuldverschreibungen und andere festverzinsliche Wertpapiere</t>
  </si>
  <si>
    <t>Geldmarktpapiere</t>
  </si>
  <si>
    <t>- von öffentlichen Emittenten</t>
  </si>
  <si>
    <t>- von anderen Emittenten</t>
  </si>
  <si>
    <t>Schuldverschreibungen</t>
  </si>
  <si>
    <t>davon eigene Schuldverschreibungen</t>
  </si>
  <si>
    <t>Aktien und andere nicht festverzinsliche Wertpapiere</t>
  </si>
  <si>
    <t>Beteiligungen</t>
  </si>
  <si>
    <t>Anteile an verbundenen Unternehmen</t>
  </si>
  <si>
    <t>Immaterielle Anlagewerte</t>
  </si>
  <si>
    <t>Sachanlagen</t>
  </si>
  <si>
    <t>Ausstehende Einlagen auf das gezeichnete Kapital</t>
  </si>
  <si>
    <t>Eigene Aktien oder Anteile</t>
  </si>
  <si>
    <t>Sonstige Vermögensgegenstände</t>
  </si>
  <si>
    <t>Rechnungsabgrenzungsposten</t>
  </si>
  <si>
    <t>Total Aktiven</t>
  </si>
  <si>
    <t>Tabelle 2</t>
  </si>
  <si>
    <t>Verbindlichkeiten gegenüber Banken</t>
  </si>
  <si>
    <t>- mit vereinbarter Laufzeit oder Kündigungsfrist</t>
  </si>
  <si>
    <t>Verbindlichkeiten gegenüber Kunden</t>
  </si>
  <si>
    <t>sonstige Verbindlichkeiten</t>
  </si>
  <si>
    <t>Verbriefte Verbindlichkeiten</t>
  </si>
  <si>
    <t>davon Kassenobligationen</t>
  </si>
  <si>
    <t>Sonstige Verbindlichkeiten</t>
  </si>
  <si>
    <t>Rückstellungen</t>
  </si>
  <si>
    <t>Rückstellungen für Pensionen und ähnliche Verpflichtungen</t>
  </si>
  <si>
    <t>Steuerrückstellungen</t>
  </si>
  <si>
    <t>sonstige Rückstellungen</t>
  </si>
  <si>
    <t>Rückstellungen für allgemeine Bankrisiken</t>
  </si>
  <si>
    <t>Gezeichnetes Kapital</t>
  </si>
  <si>
    <t>Kapitalreserven</t>
  </si>
  <si>
    <t>Gewinnreserven</t>
  </si>
  <si>
    <t>- Gesetzliche Reserven</t>
  </si>
  <si>
    <t>- Reserven für eigene Aktien oder Anteile</t>
  </si>
  <si>
    <t>- Statutarische Reserven</t>
  </si>
  <si>
    <t>- Sonstige Reserven</t>
  </si>
  <si>
    <t>Gewinnvortrag/Verlustvortrag</t>
  </si>
  <si>
    <t>Jahresgewinn/Jahresverlust</t>
  </si>
  <si>
    <t>Total Passiven</t>
  </si>
  <si>
    <t>Art. 24c, Bankenverordnung</t>
  </si>
  <si>
    <t>Tabelle 3</t>
  </si>
  <si>
    <t>in Tsd. CHF</t>
  </si>
  <si>
    <t>Erfolg aus dem Zinsengeschäft</t>
  </si>
  <si>
    <t>Zinsertrag</t>
  </si>
  <si>
    <t>aus festverzinslichen Wertpapieren</t>
  </si>
  <si>
    <t>aus Handelsgeschäften</t>
  </si>
  <si>
    <t>aus Forderungen gegenüber Banken</t>
  </si>
  <si>
    <t>aus Forderungen gegenüber Kunden</t>
  </si>
  <si>
    <t>übriger Zinsertrag</t>
  </si>
  <si>
    <t>Zinsaufwand</t>
  </si>
  <si>
    <t>auf Verbindlichkeiten gegenüber Banken</t>
  </si>
  <si>
    <t>auf Spareinlagen</t>
  </si>
  <si>
    <t>auf sonstige Verbindlichkeiten gegenüber Kunden</t>
  </si>
  <si>
    <t>auf Kassenobligationen</t>
  </si>
  <si>
    <t>übriger Zinsaufwand</t>
  </si>
  <si>
    <t>Laufende Erträge aus Wertpapieren</t>
  </si>
  <si>
    <t>- Aktien und andere nicht festverzinsliche Wertpapiere</t>
  </si>
  <si>
    <t>davon aus Handelsgeschäften</t>
  </si>
  <si>
    <t>- Beteiligungen</t>
  </si>
  <si>
    <t>- Anteile an verbundenen Unternehmen</t>
  </si>
  <si>
    <t>Erfolg aus dem Kommissions- und Dienstleistungsgeschäft</t>
  </si>
  <si>
    <t>- Kommissionsertrag Kreditgeschäft</t>
  </si>
  <si>
    <t>- Kommissionsertrag Wertpapier- und Anlagegeschäft</t>
  </si>
  <si>
    <t>- Kommissionsertrag übriges Dienstleistungsgeschäft</t>
  </si>
  <si>
    <t>Kommissionsaufwand</t>
  </si>
  <si>
    <t>Erfolg aus Finanzgeschäften</t>
  </si>
  <si>
    <t>Übriger ordentlicher Ertrag</t>
  </si>
  <si>
    <t>- Liegenschaftenerfolg</t>
  </si>
  <si>
    <t>- Anderer ordentlicher Ertrag</t>
  </si>
  <si>
    <t>- Personalaufwand</t>
  </si>
  <si>
    <t>davon Löhne und Gehälter</t>
  </si>
  <si>
    <t>davon soziale Abgaben und Aufwendungen für Altersversorgung</t>
  </si>
  <si>
    <t>- Sachaufwand</t>
  </si>
  <si>
    <t>Bruttogewinn</t>
  </si>
  <si>
    <t>Abschreibungen auf immaterielle Anlagewerte und Sachanlagen</t>
  </si>
  <si>
    <t>Anderer ordentlicher Aufwand</t>
  </si>
  <si>
    <t>Wertberichtigungen auf Forderungen und Zuführungen zu Rückstellungen für Eventualverbindlichkeiten und Kreditrisiken</t>
  </si>
  <si>
    <t>Erträge aus der Auflösung von Wertberichtigungen auf Forderungen und aus der Auflösung von Rückstellungen für Eventualverbindlichkeiten und Kreditrisiken</t>
  </si>
  <si>
    <t>Abschreibungen auf Beteiligungen, Anteile an verbundenen Unternehmen und wie Anlagevermögen behandelte Wertpapiere</t>
  </si>
  <si>
    <t>Erträge aus Zuschreibungen zu Beteiligungen, Anteilen an verbundenen Unternehmen und wie Anlagevermögen behandelten Wertpapieren</t>
  </si>
  <si>
    <t>Ergebnis der normalen Geschäftstätigkeit</t>
  </si>
  <si>
    <t>Ausserordentlicher Ertrag</t>
  </si>
  <si>
    <t>Ausserordentlicher Aufwand</t>
  </si>
  <si>
    <t>Ertragssteuern</t>
  </si>
  <si>
    <t>Zuführungen zu den Rückstellungen für allgemeine Bankrisiken/Ertrag aus der Auflösung von Rückstellungen für allgemeine Bankrisiken</t>
  </si>
  <si>
    <t>Tabelle 4</t>
  </si>
  <si>
    <t>Gewinnvortrag aus Vorjahr</t>
  </si>
  <si>
    <t>Zuweisungen an Reserven</t>
  </si>
  <si>
    <t>Kapitalerhöhung</t>
  </si>
  <si>
    <t>Ausschüttungen</t>
  </si>
  <si>
    <t>Vortrag auf neue Rechnung</t>
  </si>
  <si>
    <t>Ausschüttungen: Ausgeschüttete Dividenden, inklusive Verzinsung des Dotationskapitals und Gewinnablieferung der Liechtensteinischen Landesbank AG an den Staat</t>
  </si>
  <si>
    <t>Tabelle 5</t>
  </si>
  <si>
    <t>(Art. 24b, BankV)</t>
  </si>
  <si>
    <t>Eventualverbindlichkeiten</t>
  </si>
  <si>
    <t>Kreditrisiken</t>
  </si>
  <si>
    <t>Unwiderrufliche Zusagen</t>
  </si>
  <si>
    <t>Einzahlungs- und Nachschussverpflichtungen</t>
  </si>
  <si>
    <t>Derivative Finanzinstrumente (Kontraktvolumen)</t>
  </si>
  <si>
    <t>Treuhandgeschäfte</t>
  </si>
  <si>
    <t>Tabelle 6</t>
  </si>
  <si>
    <t>(Art. 24b, Abs. 3, BankV)</t>
  </si>
  <si>
    <t>Total nachrangige Forderungen</t>
  </si>
  <si>
    <t>Total nachrangige Verbindlichkeiten</t>
  </si>
  <si>
    <t>Bilanzwirksame Kundengelder</t>
  </si>
  <si>
    <t>Neugeldzufluss, -abfluss netto</t>
  </si>
  <si>
    <t>Spareinlagen, Depositen- und Einlagekonti nach Einlageklassen</t>
  </si>
  <si>
    <t>Total im Inland</t>
  </si>
  <si>
    <t>bis 5'000 CHF</t>
  </si>
  <si>
    <t>5'001-10'000 CHF</t>
  </si>
  <si>
    <t>10'001-20'000 CHF</t>
  </si>
  <si>
    <t>20'001-50'000 CHF</t>
  </si>
  <si>
    <t>über 50'000 CHF</t>
  </si>
  <si>
    <t>Einlagen (in Tsd. CHF)</t>
  </si>
  <si>
    <t>Hypothekaranlagen nach Baukategorien</t>
  </si>
  <si>
    <t>Privater Wohnungsbau</t>
  </si>
  <si>
    <t>Allgemeiner Wohnungsbau</t>
  </si>
  <si>
    <t>Landwirtschaftliche Bauten</t>
  </si>
  <si>
    <t>Industrielle Bauten</t>
  </si>
  <si>
    <t>Unbebaute Grundstücke</t>
  </si>
  <si>
    <t>Bestand der Hypothekaranlagen per 1.1.</t>
  </si>
  <si>
    <t>Neuanlagen und Zinsbelastungen</t>
  </si>
  <si>
    <t>Rückzahlungen</t>
  </si>
  <si>
    <t>Bestand der Hypothekaranlagen per 31.12.</t>
  </si>
  <si>
    <t>Gewährung von Baukrediten nach Baukategorien</t>
  </si>
  <si>
    <t>Bestand der Baukredite per 1.1.</t>
  </si>
  <si>
    <t>Gewährung von Baukrediten</t>
  </si>
  <si>
    <t>Umwandlung in Hypothekaranlagen</t>
  </si>
  <si>
    <t>Bestand der Baukredite per 31.12.</t>
  </si>
  <si>
    <t>Privater Wohnungsbau: Einfamilienhäuser sowie selbst bewohnte (nicht vermietete) Wohnungen in Mehrfamilienhäusern und Eigentumswohnungen.</t>
  </si>
  <si>
    <t>Allgemeiner Wohnungsbau: Mehrfamilienhäuser und Eigentumswohnungen soweit Anlageobjekte (Mietwohnungen), weiters Wohnbauten mit Ladenlokalen oder kleingewerblichen Betrieben und Geschäftsbauten.</t>
  </si>
  <si>
    <t>Industrielle Bauten: Einschliesslich grossgewerblicher Bauten für Produktionszwecke und Verwaltungsbauten.</t>
  </si>
  <si>
    <t>Gewährung von Baukrediten: Einschliesslich Zinsbelastung.</t>
  </si>
  <si>
    <t>Zinskonditionen für die Aufnahme von Krediten in CHF</t>
  </si>
  <si>
    <t>ab 1.1.</t>
  </si>
  <si>
    <t>ab 1.4.</t>
  </si>
  <si>
    <t>ab 1.7.</t>
  </si>
  <si>
    <t>ab 1.10.</t>
  </si>
  <si>
    <t>Hypothekarkredite - Einfamilienhaus 1. Hypothek</t>
  </si>
  <si>
    <t>Hypothekarkredite - Einfamilienhaus 2. Hypothek</t>
  </si>
  <si>
    <t>Hypothekarkredite - Landwirtschaftliche Bauten</t>
  </si>
  <si>
    <t>Hypothekarkredite - Gewerbl. u. industrielle Bauten</t>
  </si>
  <si>
    <t>übrige gedeckte Kredite</t>
  </si>
  <si>
    <t>Kredite an öffentl. rechtl. Körperschaften</t>
  </si>
  <si>
    <t xml:space="preserve">Zinskonditionen für die Anlage von Geldern in CHF </t>
  </si>
  <si>
    <t>Einlagen auf Sicht</t>
  </si>
  <si>
    <t>Festgeldeinlagen - 3 Monate</t>
  </si>
  <si>
    <t>Festgeldeinlagen - 6 Monate</t>
  </si>
  <si>
    <t>Festgeldeinlagen - 12 Monate</t>
  </si>
  <si>
    <t xml:space="preserve">Sparkonti </t>
  </si>
  <si>
    <t xml:space="preserve">Jugendsparkonti </t>
  </si>
  <si>
    <t>Altersparkonti</t>
  </si>
  <si>
    <t>Privatkonti, Gehaltskonti</t>
  </si>
  <si>
    <t>Depositen- und Einlagekonti</t>
  </si>
  <si>
    <t>Kassenobligationen 3 - 4 Jahre</t>
  </si>
  <si>
    <t>Kassenobligationen 5 - 6 Jahre</t>
  </si>
  <si>
    <t>Kassenobligationen 7 - 8 Jahre</t>
  </si>
  <si>
    <t>Zinsniveau in Liechtenstein in % p.a.: Nicht-gewogener Durchschnitt.</t>
  </si>
  <si>
    <t>Blankokredite, Privatkonti, Gehaltskonti, Depositen - und Einlagekonti: Einschliesslich der Kommissionen (umgerechnet auf % p.a.).</t>
  </si>
  <si>
    <t>Blankokredite, übrige gedeckte Kredite: Teils Kontokorrent - Basis.</t>
  </si>
  <si>
    <t>Festgeldeinlagen: Berechnet für Einlagen von 100 000 CHF.</t>
  </si>
  <si>
    <r>
      <t xml:space="preserve">Guthaben und Verpflichtungen in Liechtenstein und der Schweiz </t>
    </r>
    <r>
      <rPr>
        <i/>
        <sz val="14"/>
        <rFont val="Arial"/>
        <family val="2"/>
      </rPr>
      <t>(Frankenwährungsgebiet)</t>
    </r>
  </si>
  <si>
    <r>
      <t>Anzahl</t>
    </r>
    <r>
      <rPr>
        <sz val="9"/>
        <rFont val="Arial"/>
        <family val="2"/>
      </rPr>
      <t xml:space="preserve"> Sparkonti</t>
    </r>
  </si>
  <si>
    <r>
      <t>Anzahl</t>
    </r>
    <r>
      <rPr>
        <sz val="9"/>
        <rFont val="Arial"/>
        <family val="2"/>
      </rPr>
      <t xml:space="preserve"> Depositen- u. Einlagekonti</t>
    </r>
  </si>
  <si>
    <t>Inhaltsverzeichnis</t>
  </si>
  <si>
    <t>Ausserbilanzgeschäfte per 31.12., in Tsd. CHF</t>
  </si>
  <si>
    <t>Nachrangige Vermögensgegenstände per 31.12., in Tsd. CHF</t>
  </si>
  <si>
    <t>Betreute Kundenvermögen per 31.12., in Tsd. CHF</t>
  </si>
  <si>
    <t>Tabelle 7</t>
  </si>
  <si>
    <t xml:space="preserve">2008 Aktiven in Tsd. CHF </t>
  </si>
  <si>
    <t xml:space="preserve">2007 Aktiven in Tsd. CHF </t>
  </si>
  <si>
    <t>2008 Passiven in Tsd. CHF</t>
  </si>
  <si>
    <t>2007 Passiven in Tsd. CHF</t>
  </si>
  <si>
    <t xml:space="preserve">2006 Aktiven in Tsd. CHF </t>
  </si>
  <si>
    <t>2006 Passiven in Tsd. CHF</t>
  </si>
  <si>
    <t xml:space="preserve">2005 Aktiven in Tsd. CHF </t>
  </si>
  <si>
    <t>2005 Passiven in Tsd. CHF</t>
  </si>
  <si>
    <t xml:space="preserve">2004 Aktiven in Tsd. CHF </t>
  </si>
  <si>
    <t>2004 Passiven in Tsd. CHF</t>
  </si>
  <si>
    <t xml:space="preserve">2003 Aktiven in Tsd. CHF </t>
  </si>
  <si>
    <t>2003 Passiven in Tsd. CHF</t>
  </si>
  <si>
    <t>Bilanz per 31. Dezember nach Domizil der Forderungen, Aktiven in Tsd. CHF</t>
  </si>
  <si>
    <t>Bilanz per 31. Dezember nach Domizil der Verbindlichkeiten, Passiven in Tsd. CHF</t>
  </si>
  <si>
    <t>Erfolgsrechnung vom 1. Januar bis 31. Dezember, in Tsd. CHF</t>
  </si>
  <si>
    <t xml:space="preserve">2009 Aktiven in Tsd. CHF </t>
  </si>
  <si>
    <t>2009 Passiven in Tsd. CHF</t>
  </si>
  <si>
    <t>Guthaben und Verpflichtungen in Liechtenstein und der Schweiz (Frankenwährungsgebiet) per 31.12., in Tsd. CHF</t>
  </si>
  <si>
    <t>Zinsniveau in Liechtenstein - in % p. a.</t>
  </si>
  <si>
    <t>Bilanzsumme und Reingewinn</t>
  </si>
  <si>
    <t>Betreutes Kundenvermögen</t>
  </si>
  <si>
    <t>Eigenkapitalrendite und Cost-Income-Ratio</t>
  </si>
  <si>
    <t>Personalbestand und Anzahl Banken im Inland</t>
  </si>
  <si>
    <t>Zinskonditionen in Liechtenstein für CHF-Kredite - in % p.a. (Quartal)</t>
  </si>
  <si>
    <t>Zinskonditionen in Liechtenstein für CHF-Kredite - in % p.a. (Jahresdurchschnitt)</t>
  </si>
  <si>
    <t>Zinskonditionen in Liechtenstein für CHF-Anlagen seit - in % p.a. (Quartal)</t>
  </si>
  <si>
    <t>Zinskonditionen in Liechtenstein für CHF-Anlagen - in % p.a. (Jahresdurchschnitt)</t>
  </si>
  <si>
    <t xml:space="preserve">   Einlagen (in 1000 Franken)</t>
  </si>
  <si>
    <r>
      <t>Gewährung von Baukrediten</t>
    </r>
    <r>
      <rPr>
        <i/>
        <vertAlign val="superscript"/>
        <sz val="9"/>
        <rFont val="Arial"/>
        <family val="2"/>
      </rPr>
      <t>4</t>
    </r>
  </si>
  <si>
    <t>2009</t>
  </si>
  <si>
    <t>Zinskonditionen in Liechtenstein für CHF-Kredite seit 1980 - in % p.a.</t>
  </si>
  <si>
    <t>Bilanz per 31. Dezember nach Domizil der Forderungen</t>
  </si>
  <si>
    <t>Bilanz per 31. Dezember nach Domizil der Verbindlichkeiten</t>
  </si>
  <si>
    <t xml:space="preserve">Erfolgsrechnung vom 1. Januar bis 31. Dezember </t>
  </si>
  <si>
    <t>Sonstige Steuern, soweit nicht unter obigem Posten enthalten</t>
  </si>
  <si>
    <t>Kundendepots: Bereinigte, mit den bilanzwirksamen Positionen verrechnete Kundendepots. Zum Teil inklusive Custody-Vermögen.</t>
  </si>
  <si>
    <t>(per 31.12.) in Tsd. CHF</t>
  </si>
  <si>
    <t xml:space="preserve">2010 Aktiven in Tsd. CHF </t>
  </si>
  <si>
    <t>2010 Passiven in Tsd. CHF</t>
  </si>
  <si>
    <t>Geplante Verwendung des Bilanzgewinnes, in Tsd. CHF</t>
  </si>
  <si>
    <t xml:space="preserve">2011 Aktiven in Tsd. CHF </t>
  </si>
  <si>
    <t>Geplante Verwendung des Bilanzgewinnes</t>
  </si>
  <si>
    <t>Ausserbilanzgeschäfte per 31.12.</t>
  </si>
  <si>
    <t>Nachrangige Vermögensgegenstände per 31.12.</t>
  </si>
  <si>
    <t>Betreute Kundenvermögen per 31.12.</t>
  </si>
  <si>
    <t>2011 Passiven in Tsd. CHF</t>
  </si>
  <si>
    <t xml:space="preserve">2012 Aktiven in Tsd. CHF </t>
  </si>
  <si>
    <t xml:space="preserve">                         -   </t>
  </si>
  <si>
    <t xml:space="preserve">                                                     -   </t>
  </si>
  <si>
    <t xml:space="preserve">                        -   </t>
  </si>
  <si>
    <t>2012 Passiven in Tsd. CHF</t>
  </si>
  <si>
    <t xml:space="preserve">                        - </t>
  </si>
  <si>
    <t xml:space="preserve">                                                     - </t>
  </si>
  <si>
    <t xml:space="preserve">                                -   </t>
  </si>
  <si>
    <t>Kundendepots inkl. Fondsvermögen und Custody-Vermögen netto</t>
  </si>
  <si>
    <t>Guthaben und Verpflichtungen in Liechtenstein und der Schweiz: Guthaben und Verpflichtungen von Kunden mit Domizil in Liechtenstein und der Schweiz.</t>
  </si>
  <si>
    <t>Guthaben und Verpflichtungen in Liechtenstein und der Schweiz seit 1970</t>
  </si>
  <si>
    <t>Kundendepots netto: Bereinigte, mit bilanzwirksamen Positionen verrechnete Kundendepots. Kundendepots inkl. Fondsvermögen und Custody-Vermögen.</t>
  </si>
  <si>
    <t>Guthaben und Verpflichtungen in Liechtenstein und der Schweiz</t>
  </si>
  <si>
    <t>2003 - 2013</t>
  </si>
  <si>
    <t>1970 - 2013</t>
  </si>
  <si>
    <t>1995 - 2013</t>
  </si>
  <si>
    <t>1980 - 2013</t>
  </si>
  <si>
    <t xml:space="preserve">2013 Aktiven in Tsd. CHF </t>
  </si>
  <si>
    <t>2013 Passiven in Tsd. CHF</t>
  </si>
  <si>
    <t>01.01.13</t>
  </si>
  <si>
    <t>01.04.13</t>
  </si>
  <si>
    <t>01.07.13</t>
  </si>
  <si>
    <t>01.10.13</t>
  </si>
  <si>
    <t>2012: Der Wert für die Depositen- und Einlagekonti wurde aufgrund eines Fehlers in den übermittelten Daten berichtigt. In der Statistik 2012 wurde ein um CHF 601.2 Mio. zu hoher Wert ausgewiesen.</t>
  </si>
  <si>
    <t>Erläuterungen zur Tabelle:</t>
  </si>
  <si>
    <t>Erläuterung zur Tabelle:</t>
  </si>
</sst>
</file>

<file path=xl/styles.xml><?xml version="1.0" encoding="utf-8"?>
<styleSheet xmlns="http://schemas.openxmlformats.org/spreadsheetml/2006/main">
  <numFmts count="6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000.0\ "/>
    <numFmt numFmtId="171" formatCode="0.0%\ "/>
    <numFmt numFmtId="172" formatCode="0.0\ "/>
    <numFmt numFmtId="173" formatCode="0\ 000\ "/>
    <numFmt numFmtId="174" formatCode="0.0"/>
    <numFmt numFmtId="175" formatCode="0000.0\ "/>
    <numFmt numFmtId="176" formatCode="0.0%"/>
    <numFmt numFmtId="177" formatCode="0000\ "/>
    <numFmt numFmtId="178" formatCode="@\ \ "/>
    <numFmt numFmtId="179" formatCode="#,##0.0\ "/>
    <numFmt numFmtId="180" formatCode="00\ 000.0\ "/>
    <numFmt numFmtId="181" formatCode="0.00%\ "/>
    <numFmt numFmtId="182" formatCode="0.000"/>
    <numFmt numFmtId="183" formatCode="000.0\ "/>
    <numFmt numFmtId="184" formatCode="00.0\ "/>
    <numFmt numFmtId="185" formatCode="@\ "/>
    <numFmt numFmtId="186" formatCode="@\ \ \ \ "/>
    <numFmt numFmtId="187" formatCode="000\ \ "/>
    <numFmt numFmtId="188" formatCode="000\ "/>
    <numFmt numFmtId="189" formatCode="00.0%\ "/>
    <numFmt numFmtId="190" formatCode="0\ 000\ \ "/>
    <numFmt numFmtId="191" formatCode="0\ 000\ \ \ \ "/>
    <numFmt numFmtId="192" formatCode="dd/mm/yy;@"/>
    <numFmt numFmtId="193" formatCode="_ * #\ ###\ ##0_ ;_ * \-#\ ###\ ##0_ ;_ * &quot;-&quot;_ ;_ @_ "/>
    <numFmt numFmtId="194" formatCode="#\ ###\ ##0"/>
    <numFmt numFmtId="195" formatCode="_ * #\ ##0_ ;_ * \-#\ ##0_ ;_ * &quot;-&quot;_ ;_ @_ "/>
    <numFmt numFmtId="196" formatCode="_ * ####\ ##0_ ;_ * \-#\ ###\ ##0_ ;_ * &quot;-&quot;_ ;_ @_ "/>
    <numFmt numFmtId="197" formatCode="_ * ######0_ ;_ * \-#\ ###\ ##0_ ;_ * &quot;-&quot;_ ;_ @_ "/>
    <numFmt numFmtId="198" formatCode="######0"/>
    <numFmt numFmtId="199" formatCode="_ * ###0_ ;_ * \-#\ ##0_ ;_ * &quot;-&quot;_ ;_ @_ "/>
    <numFmt numFmtId="200" formatCode="00000.0\ "/>
    <numFmt numFmtId="201" formatCode="0000\ \ \ \ "/>
    <numFmt numFmtId="202" formatCode="###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#\ ##0"/>
    <numFmt numFmtId="208" formatCode="#\ ##0;\-#\ ##0"/>
    <numFmt numFmtId="209" formatCode="#\ ##0.0"/>
    <numFmt numFmtId="210" formatCode="#\ ##0#\ ##0"/>
    <numFmt numFmtId="211" formatCode="_ &quot;CHF&quot;\ * #,##0.00_ ;_ &quot;CHF&quot;\ * \-#,##0.00_ ;_ &quot;CHF&quot;\ * &quot;-&quot;??_ ;_ @_ "/>
    <numFmt numFmtId="212" formatCode="_ &quot;CHF&quot;\ * #,##0_ ;_ &quot;CHF&quot;\ * \-#,##0_ ;_ &quot;CHF&quot;\ * &quot;-&quot;_ ;_ @_ "/>
    <numFmt numFmtId="213" formatCode="_ [$€-2]\ * #,##0.00_ ;_ [$€-2]\ * \-#,##0.00_ ;_ [$€-2]\ * &quot;-&quot;??_ "/>
    <numFmt numFmtId="214" formatCode="0.00\ \ "/>
    <numFmt numFmtId="215" formatCode="\ \ \ \ \ @"/>
    <numFmt numFmtId="216" formatCode="#\ ###\ ##0;\-#\ ###\ ##0"/>
    <numFmt numFmtId="217" formatCode="#\ ###\ ##0;\-#\ #\-##\ ##0"/>
    <numFmt numFmtId="218" formatCode="#\ ###\ ##0;\-#\ ###\ ##0;\ &quot;-&quot;"/>
    <numFmt numFmtId="219" formatCode="_ * ###0_ ;_ * \-###0_ ;_ * &quot;-&quot;_ ;_ @_ "/>
    <numFmt numFmtId="220" formatCode="0.000000000000000000000000%"/>
    <numFmt numFmtId="221" formatCode="0.00000000000000000000000000%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vertAlign val="superscript"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0" xfId="54" applyNumberFormat="1" applyFont="1" applyFill="1" applyBorder="1" applyAlignment="1">
      <alignment/>
      <protection/>
    </xf>
    <xf numFmtId="176" fontId="2" fillId="0" borderId="0" xfId="54" applyNumberFormat="1" applyFont="1" applyFill="1" applyBorder="1">
      <alignment/>
      <protection/>
    </xf>
    <xf numFmtId="171" fontId="2" fillId="0" borderId="0" xfId="54" applyNumberFormat="1" applyFont="1" applyFill="1" applyBorder="1">
      <alignment/>
      <protection/>
    </xf>
    <xf numFmtId="189" fontId="2" fillId="0" borderId="0" xfId="54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2" fillId="0" borderId="0" xfId="55" applyNumberFormat="1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/>
      <protection/>
    </xf>
    <xf numFmtId="209" fontId="2" fillId="0" borderId="0" xfId="55" applyNumberFormat="1" applyFont="1" applyFill="1" applyBorder="1">
      <alignment/>
      <protection/>
    </xf>
    <xf numFmtId="176" fontId="2" fillId="0" borderId="0" xfId="55" applyNumberFormat="1" applyFont="1" applyFill="1" applyBorder="1">
      <alignment/>
      <protection/>
    </xf>
    <xf numFmtId="174" fontId="2" fillId="0" borderId="0" xfId="55" applyNumberFormat="1" applyFont="1" applyFill="1" applyBorder="1">
      <alignment/>
      <protection/>
    </xf>
    <xf numFmtId="171" fontId="2" fillId="0" borderId="0" xfId="55" applyNumberFormat="1" applyFont="1" applyFill="1" applyBorder="1">
      <alignment/>
      <protection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209" fontId="2" fillId="0" borderId="0" xfId="0" applyNumberFormat="1" applyFont="1" applyFill="1" applyBorder="1" applyAlignment="1">
      <alignment/>
    </xf>
    <xf numFmtId="176" fontId="2" fillId="0" borderId="0" xfId="55" applyNumberFormat="1" applyFont="1" applyFill="1" applyBorder="1">
      <alignment/>
      <protection/>
    </xf>
    <xf numFmtId="174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209" fontId="2" fillId="0" borderId="0" xfId="0" applyNumberFormat="1" applyFont="1" applyFill="1" applyBorder="1" applyAlignment="1">
      <alignment horizontal="right"/>
    </xf>
    <xf numFmtId="207" fontId="2" fillId="0" borderId="0" xfId="54" applyNumberFormat="1" applyFont="1" applyFill="1" applyBorder="1">
      <alignment/>
      <protection/>
    </xf>
    <xf numFmtId="192" fontId="2" fillId="0" borderId="0" xfId="0" applyNumberFormat="1" applyFont="1" applyFill="1" applyBorder="1" applyAlignment="1">
      <alignment horizontal="center" vertical="center"/>
    </xf>
    <xf numFmtId="2" fontId="2" fillId="0" borderId="0" xfId="5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19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19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194" fontId="2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94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  <xf numFmtId="194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19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/>
      <protection/>
    </xf>
    <xf numFmtId="19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94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/>
    </xf>
    <xf numFmtId="19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55" applyFont="1" applyFill="1" applyAlignment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4" applyFont="1" applyFill="1" applyBorder="1" applyAlignment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" fontId="2" fillId="0" borderId="0" xfId="54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2" fillId="0" borderId="0" xfId="55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48" applyNumberFormat="1" applyFill="1" applyAlignment="1" applyProtection="1">
      <alignment/>
      <protection/>
    </xf>
    <xf numFmtId="0" fontId="16" fillId="0" borderId="0" xfId="48" applyFill="1" applyAlignment="1" applyProtection="1">
      <alignment/>
      <protection/>
    </xf>
    <xf numFmtId="0" fontId="16" fillId="0" borderId="0" xfId="48" applyFill="1" applyBorder="1" applyAlignment="1" applyProtection="1">
      <alignment/>
      <protection/>
    </xf>
    <xf numFmtId="0" fontId="16" fillId="0" borderId="0" xfId="48" applyFill="1" applyBorder="1" applyAlignment="1" applyProtection="1">
      <alignment vertical="center" wrapText="1"/>
      <protection/>
    </xf>
    <xf numFmtId="0" fontId="16" fillId="0" borderId="0" xfId="48" applyFill="1" applyBorder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16" fillId="0" borderId="0" xfId="48" applyNumberFormat="1" applyFont="1" applyFill="1" applyAlignment="1" applyProtection="1">
      <alignment/>
      <protection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/>
      <protection locked="0"/>
    </xf>
    <xf numFmtId="193" fontId="19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6" fillId="0" borderId="0" xfId="48" applyFont="1" applyFill="1" applyAlignment="1" applyProtection="1">
      <alignment/>
      <protection/>
    </xf>
    <xf numFmtId="194" fontId="0" fillId="0" borderId="0" xfId="0" applyNumberFormat="1" applyFont="1" applyFill="1" applyBorder="1" applyAlignment="1" applyProtection="1">
      <alignment/>
      <protection locked="0"/>
    </xf>
    <xf numFmtId="194" fontId="0" fillId="0" borderId="0" xfId="0" applyNumberFormat="1" applyFont="1" applyFill="1" applyBorder="1" applyAlignment="1" applyProtection="1">
      <alignment/>
      <protection/>
    </xf>
    <xf numFmtId="0" fontId="16" fillId="0" borderId="0" xfId="48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 quotePrefix="1">
      <alignment horizontal="right"/>
      <protection locked="0"/>
    </xf>
    <xf numFmtId="194" fontId="1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left" vertical="center"/>
      <protection locked="0"/>
    </xf>
    <xf numFmtId="0" fontId="15" fillId="0" borderId="0" xfId="0" applyFont="1" applyFill="1" applyBorder="1" applyAlignment="1" applyProtection="1" quotePrefix="1">
      <alignment horizontal="center" vertical="center"/>
      <protection locked="0"/>
    </xf>
    <xf numFmtId="1" fontId="2" fillId="0" borderId="0" xfId="55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 applyProtection="1" quotePrefix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 vertical="center"/>
      <protection locked="0"/>
    </xf>
    <xf numFmtId="0" fontId="16" fillId="0" borderId="0" xfId="48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/>
    </xf>
    <xf numFmtId="16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/>
    </xf>
    <xf numFmtId="0" fontId="4" fillId="33" borderId="0" xfId="55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 horizontal="right" vertical="center"/>
    </xf>
    <xf numFmtId="0" fontId="2" fillId="33" borderId="0" xfId="55" applyFont="1" applyFill="1" applyBorder="1" applyAlignment="1">
      <alignment horizontal="right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2" fillId="33" borderId="0" xfId="5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176" fontId="2" fillId="0" borderId="0" xfId="55" applyNumberFormat="1" applyFont="1" applyFill="1" applyBorder="1" applyAlignment="1">
      <alignment horizontal="right"/>
      <protection/>
    </xf>
    <xf numFmtId="0" fontId="4" fillId="34" borderId="0" xfId="0" applyNumberFormat="1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194" fontId="4" fillId="34" borderId="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/>
    </xf>
    <xf numFmtId="10" fontId="4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4" fontId="4" fillId="34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Fill="1" applyBorder="1" applyAlignment="1" applyProtection="1" quotePrefix="1">
      <alignment horizontal="right" vertical="center"/>
      <protection locked="0"/>
    </xf>
    <xf numFmtId="0" fontId="2" fillId="0" borderId="0" xfId="0" applyFont="1" applyFill="1" applyAlignment="1">
      <alignment horizontal="left"/>
    </xf>
    <xf numFmtId="0" fontId="4" fillId="33" borderId="0" xfId="55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5" applyFont="1" applyFill="1" applyAlignment="1">
      <alignment horizontal="right" vertical="center"/>
      <protection/>
    </xf>
    <xf numFmtId="0" fontId="7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2" fillId="0" borderId="0" xfId="55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33" borderId="0" xfId="54" applyFont="1" applyFill="1" applyBorder="1" applyAlignment="1">
      <alignment horizontal="right" vertical="center"/>
      <protection/>
    </xf>
    <xf numFmtId="192" fontId="2" fillId="0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"/>
    </xf>
    <xf numFmtId="218" fontId="2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9" fillId="0" borderId="0" xfId="0" applyNumberFormat="1" applyFont="1" applyFill="1" applyBorder="1" applyAlignment="1" applyProtection="1">
      <alignment horizontal="right"/>
      <protection locked="0"/>
    </xf>
    <xf numFmtId="218" fontId="2" fillId="0" borderId="0" xfId="0" applyNumberFormat="1" applyFont="1" applyFill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8" fontId="9" fillId="0" borderId="0" xfId="0" applyNumberFormat="1" applyFont="1" applyFill="1" applyAlignment="1" applyProtection="1">
      <alignment horizontal="right"/>
      <protection locked="0"/>
    </xf>
    <xf numFmtId="218" fontId="2" fillId="0" borderId="0" xfId="0" applyNumberFormat="1" applyFont="1" applyFill="1" applyBorder="1" applyAlignment="1" applyProtection="1">
      <alignment/>
      <protection locked="0"/>
    </xf>
    <xf numFmtId="218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/>
    </xf>
    <xf numFmtId="194" fontId="1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0" fontId="4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>
      <alignment/>
    </xf>
    <xf numFmtId="220" fontId="0" fillId="0" borderId="0" xfId="0" applyNumberFormat="1" applyFill="1" applyAlignment="1">
      <alignment/>
    </xf>
    <xf numFmtId="209" fontId="0" fillId="0" borderId="0" xfId="0" applyNumberFormat="1" applyFill="1" applyAlignment="1">
      <alignment/>
    </xf>
    <xf numFmtId="221" fontId="0" fillId="0" borderId="0" xfId="0" applyNumberForma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174" fontId="36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Tabelle1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95250</xdr:colOff>
      <xdr:row>2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209550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209550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209550</xdr:colOff>
      <xdr:row>3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209550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209550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209550</xdr:colOff>
      <xdr:row>3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0</xdr:col>
      <xdr:colOff>209550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209550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95250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</xdr:col>
      <xdr:colOff>19050</xdr:colOff>
      <xdr:row>3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19050</xdr:colOff>
      <xdr:row>2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219075</xdr:rowOff>
    </xdr:from>
    <xdr:to>
      <xdr:col>0</xdr:col>
      <xdr:colOff>219075</xdr:colOff>
      <xdr:row>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209550</xdr:colOff>
      <xdr:row>2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200025</xdr:rowOff>
    </xdr:from>
    <xdr:to>
      <xdr:col>0</xdr:col>
      <xdr:colOff>209550</xdr:colOff>
      <xdr:row>2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120" zoomScaleNormal="120" zoomScalePageLayoutView="0" workbookViewId="0" topLeftCell="A1">
      <selection activeCell="B39" sqref="B39"/>
    </sheetView>
  </sheetViews>
  <sheetFormatPr defaultColWidth="11.421875" defaultRowHeight="12.75"/>
  <cols>
    <col min="1" max="1" width="100.7109375" style="41" bestFit="1" customWidth="1"/>
    <col min="2" max="2" width="11.28125" style="41" bestFit="1" customWidth="1"/>
    <col min="3" max="16384" width="11.421875" style="41" customWidth="1"/>
  </cols>
  <sheetData>
    <row r="1" ht="18">
      <c r="A1" s="101" t="s">
        <v>280</v>
      </c>
    </row>
    <row r="2" ht="12">
      <c r="A2" s="42"/>
    </row>
    <row r="3" ht="12">
      <c r="A3" s="43"/>
    </row>
    <row r="4" spans="1:5" ht="12.75">
      <c r="A4" s="125" t="s">
        <v>297</v>
      </c>
      <c r="B4" s="123" t="s">
        <v>344</v>
      </c>
      <c r="C4" s="123" t="s">
        <v>104</v>
      </c>
      <c r="D4" s="102"/>
      <c r="E4" s="102"/>
    </row>
    <row r="5" spans="1:5" ht="12.75">
      <c r="A5" s="118"/>
      <c r="C5" s="123"/>
      <c r="D5" s="102"/>
      <c r="E5" s="102"/>
    </row>
    <row r="6" spans="1:4" ht="12.75">
      <c r="A6" s="133" t="s">
        <v>298</v>
      </c>
      <c r="B6" s="123" t="s">
        <v>344</v>
      </c>
      <c r="C6" s="123" t="s">
        <v>132</v>
      </c>
      <c r="D6" s="103"/>
    </row>
    <row r="7" spans="1:4" ht="12.75">
      <c r="A7" s="119"/>
      <c r="C7" s="123"/>
      <c r="D7" s="103"/>
    </row>
    <row r="8" spans="1:4" ht="12.75">
      <c r="A8" s="136" t="s">
        <v>299</v>
      </c>
      <c r="B8" s="123" t="s">
        <v>344</v>
      </c>
      <c r="C8" s="123" t="s">
        <v>156</v>
      </c>
      <c r="D8" s="68"/>
    </row>
    <row r="9" spans="1:4" ht="12.75">
      <c r="A9" s="120"/>
      <c r="C9" s="123"/>
      <c r="D9" s="68"/>
    </row>
    <row r="10" spans="1:5" ht="12.75">
      <c r="A10" s="121" t="s">
        <v>324</v>
      </c>
      <c r="B10" s="123" t="s">
        <v>344</v>
      </c>
      <c r="C10" s="123" t="s">
        <v>201</v>
      </c>
      <c r="D10" s="61"/>
      <c r="E10" s="61"/>
    </row>
    <row r="11" spans="1:5" ht="12.75">
      <c r="A11" s="121"/>
      <c r="C11" s="123"/>
      <c r="D11" s="61"/>
      <c r="E11" s="61"/>
    </row>
    <row r="12" spans="1:5" ht="12.75">
      <c r="A12" s="121" t="s">
        <v>281</v>
      </c>
      <c r="B12" s="123" t="s">
        <v>344</v>
      </c>
      <c r="C12" s="123" t="s">
        <v>208</v>
      </c>
      <c r="D12" s="61"/>
      <c r="E12" s="61"/>
    </row>
    <row r="13" spans="1:5" ht="12.75">
      <c r="A13" s="121"/>
      <c r="C13" s="123"/>
      <c r="D13" s="61"/>
      <c r="E13" s="61"/>
    </row>
    <row r="14" spans="1:5" ht="12.75">
      <c r="A14" s="121" t="s">
        <v>282</v>
      </c>
      <c r="B14" s="123" t="s">
        <v>344</v>
      </c>
      <c r="C14" s="123" t="s">
        <v>216</v>
      </c>
      <c r="D14" s="61"/>
      <c r="E14" s="61"/>
    </row>
    <row r="15" spans="1:5" ht="12.75">
      <c r="A15" s="121"/>
      <c r="C15" s="123"/>
      <c r="D15" s="61"/>
      <c r="E15" s="61"/>
    </row>
    <row r="16" spans="1:5" ht="12.75">
      <c r="A16" s="121" t="s">
        <v>283</v>
      </c>
      <c r="B16" s="123" t="s">
        <v>344</v>
      </c>
      <c r="C16" s="123" t="s">
        <v>284</v>
      </c>
      <c r="D16" s="61"/>
      <c r="E16" s="61"/>
    </row>
    <row r="17" spans="1:5" ht="12.75">
      <c r="A17" s="121"/>
      <c r="C17" s="123"/>
      <c r="D17" s="61"/>
      <c r="E17" s="61"/>
    </row>
    <row r="18" spans="1:8" ht="12.75">
      <c r="A18" s="159" t="s">
        <v>302</v>
      </c>
      <c r="B18" s="123" t="s">
        <v>344</v>
      </c>
      <c r="C18" s="123" t="s">
        <v>81</v>
      </c>
      <c r="D18" s="60"/>
      <c r="E18" s="60"/>
      <c r="F18" s="60"/>
      <c r="G18" s="60"/>
      <c r="H18" s="60"/>
    </row>
    <row r="19" spans="1:8" ht="12.75">
      <c r="A19" s="122"/>
      <c r="C19" s="123"/>
      <c r="D19" s="60"/>
      <c r="E19" s="60"/>
      <c r="F19" s="60"/>
      <c r="G19" s="60"/>
      <c r="H19" s="60"/>
    </row>
    <row r="20" spans="1:6" ht="12.75">
      <c r="A20" s="159" t="s">
        <v>303</v>
      </c>
      <c r="B20" s="123" t="s">
        <v>344</v>
      </c>
      <c r="C20" s="123" t="s">
        <v>82</v>
      </c>
      <c r="D20" s="60"/>
      <c r="E20" s="60"/>
      <c r="F20" s="60"/>
    </row>
    <row r="21" spans="1:6" ht="12.75">
      <c r="A21" s="122"/>
      <c r="C21" s="123"/>
      <c r="D21" s="60"/>
      <c r="E21" s="60"/>
      <c r="F21" s="60"/>
    </row>
    <row r="22" spans="1:8" ht="12.75">
      <c r="A22" s="133" t="s">
        <v>304</v>
      </c>
      <c r="B22" s="123" t="s">
        <v>345</v>
      </c>
      <c r="C22" s="123" t="s">
        <v>83</v>
      </c>
      <c r="D22" s="104"/>
      <c r="E22" s="104"/>
      <c r="F22" s="104"/>
      <c r="G22" s="104"/>
      <c r="H22" s="104"/>
    </row>
    <row r="23" spans="1:8" ht="12.75">
      <c r="A23" s="119"/>
      <c r="B23" s="123"/>
      <c r="C23" s="123"/>
      <c r="D23" s="104"/>
      <c r="E23" s="104"/>
      <c r="F23" s="104"/>
      <c r="G23" s="104"/>
      <c r="H23" s="104"/>
    </row>
    <row r="24" spans="1:9" s="44" customFormat="1" ht="12.75">
      <c r="A24" s="120" t="s">
        <v>343</v>
      </c>
      <c r="B24" s="123" t="s">
        <v>345</v>
      </c>
      <c r="C24" s="123" t="s">
        <v>84</v>
      </c>
      <c r="D24" s="105"/>
      <c r="E24" s="105"/>
      <c r="F24" s="105"/>
      <c r="G24" s="105"/>
      <c r="H24" s="105"/>
      <c r="I24" s="105"/>
    </row>
    <row r="25" spans="1:9" s="44" customFormat="1" ht="12.75">
      <c r="A25" s="120"/>
      <c r="B25" s="123"/>
      <c r="C25" s="123"/>
      <c r="D25" s="105"/>
      <c r="E25" s="105"/>
      <c r="F25" s="105"/>
      <c r="G25" s="105"/>
      <c r="H25" s="105"/>
      <c r="I25" s="105"/>
    </row>
    <row r="26" spans="1:9" ht="12.75">
      <c r="A26" s="136" t="s">
        <v>305</v>
      </c>
      <c r="B26" s="123" t="s">
        <v>346</v>
      </c>
      <c r="C26" s="123" t="s">
        <v>85</v>
      </c>
      <c r="D26" s="39"/>
      <c r="E26" s="39"/>
      <c r="F26" s="39"/>
      <c r="G26" s="39"/>
      <c r="H26" s="39"/>
      <c r="I26" s="39"/>
    </row>
    <row r="27" spans="1:9" ht="12.75">
      <c r="A27" s="120"/>
      <c r="B27" s="123"/>
      <c r="C27" s="123"/>
      <c r="D27" s="39"/>
      <c r="E27" s="39"/>
      <c r="F27" s="39"/>
      <c r="G27" s="39"/>
      <c r="H27" s="39"/>
      <c r="I27" s="39"/>
    </row>
    <row r="28" spans="1:8" ht="12.75">
      <c r="A28" s="136" t="s">
        <v>306</v>
      </c>
      <c r="B28" s="123" t="s">
        <v>346</v>
      </c>
      <c r="C28" s="123" t="s">
        <v>87</v>
      </c>
      <c r="D28" s="39"/>
      <c r="E28" s="39"/>
      <c r="F28" s="39"/>
      <c r="G28" s="39"/>
      <c r="H28" s="39"/>
    </row>
    <row r="29" spans="1:8" ht="12.75">
      <c r="A29" s="120"/>
      <c r="B29" s="123"/>
      <c r="C29" s="123"/>
      <c r="D29" s="39"/>
      <c r="E29" s="39"/>
      <c r="F29" s="39"/>
      <c r="G29" s="39"/>
      <c r="H29" s="39"/>
    </row>
    <row r="30" spans="1:10" ht="12.75">
      <c r="A30" s="136" t="s">
        <v>307</v>
      </c>
      <c r="B30" s="123" t="s">
        <v>345</v>
      </c>
      <c r="C30" s="123" t="s">
        <v>88</v>
      </c>
      <c r="D30" s="106"/>
      <c r="E30" s="106"/>
      <c r="F30" s="106"/>
      <c r="G30" s="106"/>
      <c r="H30" s="106"/>
      <c r="I30" s="106"/>
      <c r="J30" s="106"/>
    </row>
    <row r="31" spans="1:10" ht="12.75">
      <c r="A31" s="120"/>
      <c r="B31" s="123"/>
      <c r="C31" s="123"/>
      <c r="D31" s="106"/>
      <c r="E31" s="106"/>
      <c r="F31" s="106"/>
      <c r="G31" s="106"/>
      <c r="H31" s="106"/>
      <c r="I31" s="106"/>
      <c r="J31" s="106"/>
    </row>
    <row r="32" spans="1:10" ht="12.75">
      <c r="A32" s="136" t="s">
        <v>308</v>
      </c>
      <c r="B32" s="123" t="s">
        <v>347</v>
      </c>
      <c r="C32" s="123" t="s">
        <v>89</v>
      </c>
      <c r="D32" s="39"/>
      <c r="E32" s="39"/>
      <c r="F32" s="39"/>
      <c r="G32" s="39"/>
      <c r="H32" s="39"/>
      <c r="I32" s="39"/>
      <c r="J32" s="39"/>
    </row>
    <row r="33" spans="1:10" ht="12.75">
      <c r="A33" s="120"/>
      <c r="B33" s="123"/>
      <c r="C33" s="123"/>
      <c r="D33" s="39"/>
      <c r="E33" s="39"/>
      <c r="F33" s="39"/>
      <c r="G33" s="39"/>
      <c r="H33" s="39"/>
      <c r="I33" s="39"/>
      <c r="J33" s="39"/>
    </row>
    <row r="34" spans="1:10" ht="12.75">
      <c r="A34" s="136" t="s">
        <v>309</v>
      </c>
      <c r="B34" s="123" t="s">
        <v>347</v>
      </c>
      <c r="C34" s="123" t="s">
        <v>102</v>
      </c>
      <c r="D34" s="39"/>
      <c r="E34" s="39"/>
      <c r="F34" s="39"/>
      <c r="G34" s="39"/>
      <c r="H34" s="39"/>
      <c r="I34" s="39"/>
      <c r="J34" s="39"/>
    </row>
    <row r="35" spans="1:10" ht="12.75">
      <c r="A35" s="120"/>
      <c r="B35" s="123"/>
      <c r="C35" s="123"/>
      <c r="D35" s="39"/>
      <c r="E35" s="39"/>
      <c r="F35" s="39"/>
      <c r="G35" s="39"/>
      <c r="H35" s="39"/>
      <c r="I35" s="39"/>
      <c r="J35" s="39"/>
    </row>
    <row r="36" spans="1:13" ht="12.75">
      <c r="A36" s="136" t="s">
        <v>310</v>
      </c>
      <c r="B36" s="123" t="s">
        <v>347</v>
      </c>
      <c r="C36" s="123" t="s">
        <v>101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120"/>
      <c r="B37" s="123"/>
      <c r="C37" s="123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136" t="s">
        <v>311</v>
      </c>
      <c r="B38" s="123" t="s">
        <v>347</v>
      </c>
      <c r="C38" s="123" t="s">
        <v>100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2" ht="12">
      <c r="A39" s="50"/>
      <c r="B39" s="104"/>
    </row>
    <row r="40" spans="1:2" s="44" customFormat="1" ht="12">
      <c r="A40" s="52"/>
      <c r="B40" s="104"/>
    </row>
    <row r="41" spans="1:2" ht="12">
      <c r="A41" s="45"/>
      <c r="B41" s="105"/>
    </row>
    <row r="42" spans="1:2" ht="12">
      <c r="A42" s="45"/>
      <c r="B42" s="105"/>
    </row>
    <row r="43" spans="1:2" ht="12">
      <c r="A43" s="45"/>
      <c r="B43" s="39"/>
    </row>
    <row r="44" spans="1:2" ht="12">
      <c r="A44" s="45"/>
      <c r="B44" s="39"/>
    </row>
    <row r="45" spans="1:2" ht="12">
      <c r="A45" s="45"/>
      <c r="B45" s="39"/>
    </row>
    <row r="46" spans="1:2" ht="12">
      <c r="A46" s="45"/>
      <c r="B46" s="39"/>
    </row>
    <row r="47" spans="1:2" ht="12">
      <c r="A47" s="45"/>
      <c r="B47" s="106"/>
    </row>
    <row r="48" spans="1:2" ht="12">
      <c r="A48" s="45"/>
      <c r="B48" s="106"/>
    </row>
    <row r="49" spans="1:2" ht="12">
      <c r="A49" s="45"/>
      <c r="B49" s="39"/>
    </row>
    <row r="50" spans="1:2" ht="12">
      <c r="A50" s="55"/>
      <c r="B50" s="39"/>
    </row>
    <row r="51" spans="1:2" ht="12">
      <c r="A51" s="57"/>
      <c r="B51" s="39"/>
    </row>
    <row r="52" ht="12">
      <c r="B52" s="39"/>
    </row>
    <row r="53" ht="12">
      <c r="B53" s="39"/>
    </row>
    <row r="54" ht="12">
      <c r="B54" s="39"/>
    </row>
    <row r="55" ht="12">
      <c r="B55" s="39"/>
    </row>
    <row r="57" ht="12">
      <c r="B57" s="44"/>
    </row>
  </sheetData>
  <sheetProtection/>
  <hyperlinks>
    <hyperlink ref="A4" location="'Tabelle 1'!A1" display="Bilanz per 31. Dezember 2008 nach Domizil der Forderungen, Aktiven in Tsd. CHF"/>
    <hyperlink ref="A6" location="'Tabelle 2'!A1" display="Bilanz per 31. Dezember 2008 nach Domizil der Verbindlichkeiten, Passiven in Tsd. CHF"/>
    <hyperlink ref="A8" location="'Tabelle 3'!A1" display="Erfolgsrechnung vom 1. Januar bis 31. Dezember 2008, in Tsd. CHF"/>
    <hyperlink ref="A10" location="'Tabelle 4'!A1" display="Geplante Verwendung des Bilanzgewinnes, in Tsd. CHF"/>
    <hyperlink ref="A12" location="'Tabelle 5'!A1" display="Ausserbilanzgeschäfte per 31.12., in Tsd. CHF"/>
    <hyperlink ref="A14" location="'Tabelle 6'!A1" display="Nachrangige Vermögensgegenstände per 31.12., in Tsd. CHF"/>
    <hyperlink ref="A16" location="'Tabelle 7'!A1" display="Betreute Kundenvermögen per 31.12., in Tsd. CHF"/>
    <hyperlink ref="A18" location="'Tabelle 8'!A1" display="Guthaben und Verpflichtungen in Liechtenstein und der Schweiz (Frankenwährungsgebiet) per 31.12 2008, in Tsd. CHF"/>
    <hyperlink ref="A20" location="'Tabelle 9'!A1" display="Zinsniveau in Liechtenstein 2008 - in % p. a."/>
    <hyperlink ref="A22" location="'Tabelle 10'!A1" display="Bilanzsumme und Reingewinn seit 1970"/>
    <hyperlink ref="A24" location="'Tabelle 11'!A1" display="Guthaben und Verpflichtungen in Liechtenstein und der Schweiz"/>
    <hyperlink ref="A26" location="'Tabelle 12'!A1" display="Betreutes Kundenvermögen seit 1995"/>
    <hyperlink ref="A28" location="'Tabelle 13'!A1" display="Eigenkapitalrendite und Cost-Income-Ratio seit 1995"/>
    <hyperlink ref="A30" location="'Tabelle 14'!A1" display="Personalbestand und Anzahl Banken im Inland seit 1970"/>
    <hyperlink ref="A32" location="'Tabelle 15'!A1" display="Zinskonditionen in Liechtenstein für CHF-Kredite seit 1998 - in % p.a. (Quartal)"/>
    <hyperlink ref="A34" location="'Tabelle 16'!A1" display="Zinskonditionen in Liechtenstein für CHF-Kredite seit 1980 - in % p.a. (Jahresdurchschnitt)"/>
    <hyperlink ref="A36" location="'Tabelle 17'!A1" display="Zinskonditionen in Liechtenstein für CHF-Anlagen seit 1999 - in % p.a. (Quartal)"/>
    <hyperlink ref="A38" location="'Tabelle 18'!A1" display="Zinskonditionen in Liechtenstein für CHF-Anlagen seit 1980 - in % p.a. (Jahresdurchschnitt)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66"/>
  <sheetViews>
    <sheetView zoomScale="120" zoomScaleNormal="120" zoomScalePageLayoutView="0" workbookViewId="0" topLeftCell="A1">
      <pane ySplit="5" topLeftCell="A6" activePane="bottomLeft" state="frozen"/>
      <selection pane="topLeft" activeCell="A1" sqref="A1:M1"/>
      <selection pane="bottomLeft" activeCell="A161" sqref="A161:L161"/>
    </sheetView>
  </sheetViews>
  <sheetFormatPr defaultColWidth="11.421875" defaultRowHeight="12.75" customHeight="1" outlineLevelRow="1"/>
  <cols>
    <col min="1" max="1" width="3.8515625" style="89" customWidth="1"/>
    <col min="2" max="2" width="50.8515625" style="83" customWidth="1"/>
    <col min="3" max="6" width="7.28125" style="83" customWidth="1"/>
    <col min="7" max="7" width="4.28125" style="83" customWidth="1"/>
    <col min="8" max="8" width="45.421875" style="83" customWidth="1"/>
    <col min="9" max="11" width="7.28125" style="83" customWidth="1"/>
    <col min="12" max="12" width="7.140625" style="83" customWidth="1"/>
    <col min="13" max="16384" width="11.421875" style="83" customWidth="1"/>
  </cols>
  <sheetData>
    <row r="1" spans="1:12" s="98" customFormat="1" ht="18">
      <c r="A1" s="256" t="s">
        <v>303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2.7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84" customFormat="1" ht="12.75" customHeight="1">
      <c r="A3" s="271" t="s">
        <v>82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s="84" customFormat="1" ht="12.7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s="93" customFormat="1" ht="12.75" customHeight="1">
      <c r="A5" s="268" t="s">
        <v>249</v>
      </c>
      <c r="B5" s="268"/>
      <c r="C5" s="213" t="s">
        <v>250</v>
      </c>
      <c r="D5" s="213" t="s">
        <v>251</v>
      </c>
      <c r="E5" s="213" t="s">
        <v>252</v>
      </c>
      <c r="F5" s="213" t="s">
        <v>253</v>
      </c>
      <c r="G5" s="214"/>
      <c r="H5" s="215" t="s">
        <v>260</v>
      </c>
      <c r="I5" s="216" t="s">
        <v>250</v>
      </c>
      <c r="J5" s="216" t="s">
        <v>251</v>
      </c>
      <c r="K5" s="216" t="s">
        <v>252</v>
      </c>
      <c r="L5" s="216" t="s">
        <v>253</v>
      </c>
    </row>
    <row r="6" spans="1:12" s="93" customFormat="1" ht="12.75" customHeight="1">
      <c r="A6" s="319"/>
      <c r="B6" s="319"/>
      <c r="C6" s="92"/>
      <c r="D6" s="92"/>
      <c r="E6" s="92"/>
      <c r="F6" s="92"/>
      <c r="H6" s="320"/>
      <c r="I6" s="321"/>
      <c r="J6" s="321"/>
      <c r="K6" s="321"/>
      <c r="L6" s="321"/>
    </row>
    <row r="7" spans="1:12" s="93" customFormat="1" ht="12.75" customHeight="1">
      <c r="A7" s="266">
        <v>2012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s="93" customFormat="1" ht="12.75" customHeight="1" outlineLevel="1">
      <c r="A8" s="264" t="s">
        <v>55</v>
      </c>
      <c r="B8" s="264"/>
      <c r="C8" s="99">
        <v>0.0499</v>
      </c>
      <c r="D8" s="99">
        <v>0.0499</v>
      </c>
      <c r="E8" s="99">
        <v>0.0522</v>
      </c>
      <c r="F8" s="99">
        <v>0.0522</v>
      </c>
      <c r="H8" s="156" t="s">
        <v>261</v>
      </c>
      <c r="I8" s="99">
        <v>0.0001</v>
      </c>
      <c r="J8" s="99">
        <v>0.0001</v>
      </c>
      <c r="K8" s="99">
        <v>0.0001</v>
      </c>
      <c r="L8" s="99">
        <v>0.0001</v>
      </c>
    </row>
    <row r="9" spans="1:12" s="93" customFormat="1" ht="12.75" customHeight="1" outlineLevel="1">
      <c r="A9" s="264" t="s">
        <v>52</v>
      </c>
      <c r="B9" s="264"/>
      <c r="C9" s="99">
        <v>0.0271</v>
      </c>
      <c r="D9" s="99">
        <v>0.027</v>
      </c>
      <c r="E9" s="99">
        <v>0.0268</v>
      </c>
      <c r="F9" s="99">
        <v>0.0268</v>
      </c>
      <c r="H9" s="156" t="s">
        <v>262</v>
      </c>
      <c r="I9" s="99">
        <v>0.0002</v>
      </c>
      <c r="J9" s="99">
        <v>0.0002</v>
      </c>
      <c r="K9" s="99">
        <v>0.0002</v>
      </c>
      <c r="L9" s="99">
        <v>0.0002</v>
      </c>
    </row>
    <row r="10" spans="1:12" s="93" customFormat="1" ht="12.75" customHeight="1" outlineLevel="1">
      <c r="A10" s="264" t="s">
        <v>13</v>
      </c>
      <c r="B10" s="264"/>
      <c r="C10" s="99">
        <v>0.0263</v>
      </c>
      <c r="D10" s="99">
        <v>0.0263</v>
      </c>
      <c r="E10" s="99">
        <v>0.0263</v>
      </c>
      <c r="F10" s="99">
        <v>0.0263</v>
      </c>
      <c r="H10" s="156" t="s">
        <v>263</v>
      </c>
      <c r="I10" s="99">
        <v>0.0003</v>
      </c>
      <c r="J10" s="99">
        <v>0.0003</v>
      </c>
      <c r="K10" s="99">
        <v>0.0003</v>
      </c>
      <c r="L10" s="99">
        <v>0.0003</v>
      </c>
    </row>
    <row r="11" spans="1:12" s="93" customFormat="1" ht="12.75" customHeight="1" outlineLevel="1">
      <c r="A11" s="264" t="s">
        <v>254</v>
      </c>
      <c r="B11" s="264"/>
      <c r="C11" s="99">
        <v>0.0199</v>
      </c>
      <c r="D11" s="99">
        <v>0.02</v>
      </c>
      <c r="E11" s="99">
        <v>0.0204</v>
      </c>
      <c r="F11" s="99">
        <v>0.0203</v>
      </c>
      <c r="H11" s="156" t="s">
        <v>264</v>
      </c>
      <c r="I11" s="99">
        <v>0.001</v>
      </c>
      <c r="J11" s="99">
        <v>0.001</v>
      </c>
      <c r="K11" s="99">
        <v>0.001</v>
      </c>
      <c r="L11" s="99">
        <v>0.001</v>
      </c>
    </row>
    <row r="12" spans="1:12" s="93" customFormat="1" ht="12.75" customHeight="1" outlineLevel="1">
      <c r="A12" s="264" t="s">
        <v>255</v>
      </c>
      <c r="B12" s="264"/>
      <c r="C12" s="99">
        <v>0.0284</v>
      </c>
      <c r="D12" s="99">
        <v>0.0286</v>
      </c>
      <c r="E12" s="99">
        <v>0.0291</v>
      </c>
      <c r="F12" s="99">
        <v>0.029</v>
      </c>
      <c r="H12" s="156" t="s">
        <v>265</v>
      </c>
      <c r="I12" s="99">
        <v>0.0031</v>
      </c>
      <c r="J12" s="99">
        <v>0.0031</v>
      </c>
      <c r="K12" s="99">
        <v>0.0027</v>
      </c>
      <c r="L12" s="99">
        <v>0.0025</v>
      </c>
    </row>
    <row r="13" spans="1:12" s="93" customFormat="1" ht="12.75" customHeight="1" outlineLevel="1">
      <c r="A13" s="264" t="s">
        <v>256</v>
      </c>
      <c r="B13" s="264"/>
      <c r="C13" s="99">
        <v>0.0263</v>
      </c>
      <c r="D13" s="99">
        <v>0.0263</v>
      </c>
      <c r="E13" s="99">
        <v>0.0263</v>
      </c>
      <c r="F13" s="99">
        <v>0.0263</v>
      </c>
      <c r="H13" s="156" t="s">
        <v>266</v>
      </c>
      <c r="I13" s="99">
        <v>0.0113</v>
      </c>
      <c r="J13" s="99">
        <v>0.0108</v>
      </c>
      <c r="K13" s="99">
        <v>0.0108</v>
      </c>
      <c r="L13" s="99">
        <v>0.0108</v>
      </c>
    </row>
    <row r="14" spans="1:12" s="93" customFormat="1" ht="12.75" customHeight="1" outlineLevel="1">
      <c r="A14" s="264" t="s">
        <v>257</v>
      </c>
      <c r="B14" s="264"/>
      <c r="C14" s="99">
        <v>0.0281</v>
      </c>
      <c r="D14" s="99">
        <v>0.0281</v>
      </c>
      <c r="E14" s="99">
        <v>0.0281</v>
      </c>
      <c r="F14" s="99">
        <v>0.0281</v>
      </c>
      <c r="H14" s="156" t="s">
        <v>267</v>
      </c>
      <c r="I14" s="99">
        <v>0.004</v>
      </c>
      <c r="J14" s="99">
        <v>0.004</v>
      </c>
      <c r="K14" s="99">
        <v>0.004</v>
      </c>
      <c r="L14" s="99">
        <v>0.0037</v>
      </c>
    </row>
    <row r="15" spans="1:12" s="93" customFormat="1" ht="12.75" customHeight="1" outlineLevel="1">
      <c r="A15" s="264" t="s">
        <v>258</v>
      </c>
      <c r="B15" s="264"/>
      <c r="C15" s="99">
        <v>0.035</v>
      </c>
      <c r="D15" s="99">
        <v>0.035</v>
      </c>
      <c r="E15" s="99">
        <v>0.035</v>
      </c>
      <c r="F15" s="99">
        <v>0.035</v>
      </c>
      <c r="H15" s="156" t="s">
        <v>268</v>
      </c>
      <c r="I15" s="99">
        <v>0.0004</v>
      </c>
      <c r="J15" s="99">
        <v>0.0003</v>
      </c>
      <c r="K15" s="99">
        <v>0.0003</v>
      </c>
      <c r="L15" s="99">
        <v>0.0003</v>
      </c>
    </row>
    <row r="16" spans="1:12" s="93" customFormat="1" ht="12.75" customHeight="1" outlineLevel="1">
      <c r="A16" s="264" t="s">
        <v>259</v>
      </c>
      <c r="B16" s="264"/>
      <c r="C16" s="99">
        <v>0.025</v>
      </c>
      <c r="D16" s="99">
        <v>0.025</v>
      </c>
      <c r="E16" s="99">
        <v>0.025</v>
      </c>
      <c r="F16" s="99">
        <v>0.025</v>
      </c>
      <c r="H16" s="156" t="s">
        <v>269</v>
      </c>
      <c r="I16" s="99">
        <v>0.0004</v>
      </c>
      <c r="J16" s="99">
        <v>0.0003</v>
      </c>
      <c r="K16" s="99">
        <v>0.0003</v>
      </c>
      <c r="L16" s="99">
        <v>0.0003</v>
      </c>
    </row>
    <row r="17" spans="1:12" s="93" customFormat="1" ht="12.75" customHeight="1" outlineLevel="1">
      <c r="A17" s="152"/>
      <c r="B17" s="152"/>
      <c r="C17" s="152"/>
      <c r="D17" s="152"/>
      <c r="E17" s="152"/>
      <c r="F17" s="152"/>
      <c r="H17" s="156" t="s">
        <v>270</v>
      </c>
      <c r="I17" s="99">
        <v>0.006</v>
      </c>
      <c r="J17" s="99">
        <v>0.0063</v>
      </c>
      <c r="K17" s="99">
        <v>0.0061</v>
      </c>
      <c r="L17" s="99">
        <v>0.0061</v>
      </c>
    </row>
    <row r="18" spans="1:12" s="93" customFormat="1" ht="12.75" customHeight="1" outlineLevel="1">
      <c r="A18" s="152"/>
      <c r="B18" s="152"/>
      <c r="C18" s="152"/>
      <c r="D18" s="152"/>
      <c r="E18" s="152"/>
      <c r="F18" s="152"/>
      <c r="H18" s="156" t="s">
        <v>271</v>
      </c>
      <c r="I18" s="99">
        <v>0.0095</v>
      </c>
      <c r="J18" s="99">
        <v>0.0097</v>
      </c>
      <c r="K18" s="99">
        <v>0.0096</v>
      </c>
      <c r="L18" s="99">
        <v>0.01</v>
      </c>
    </row>
    <row r="19" spans="1:12" s="93" customFormat="1" ht="12.75" customHeight="1" outlineLevel="1">
      <c r="A19" s="152"/>
      <c r="B19" s="152"/>
      <c r="C19" s="152"/>
      <c r="D19" s="152"/>
      <c r="E19" s="152"/>
      <c r="F19" s="152"/>
      <c r="H19" s="156" t="s">
        <v>272</v>
      </c>
      <c r="I19" s="99">
        <v>0.0126</v>
      </c>
      <c r="J19" s="99">
        <v>0.0128</v>
      </c>
      <c r="K19" s="99">
        <v>0.0128</v>
      </c>
      <c r="L19" s="99">
        <v>0.0134</v>
      </c>
    </row>
    <row r="20" spans="1:12" s="93" customFormat="1" ht="12.75" customHeight="1">
      <c r="A20" s="319"/>
      <c r="B20" s="319"/>
      <c r="C20" s="92"/>
      <c r="D20" s="92"/>
      <c r="E20" s="92"/>
      <c r="F20" s="92"/>
      <c r="H20" s="320"/>
      <c r="I20" s="321"/>
      <c r="J20" s="321"/>
      <c r="K20" s="321"/>
      <c r="L20" s="321"/>
    </row>
    <row r="21" spans="1:12" s="93" customFormat="1" ht="12.75" customHeight="1" collapsed="1">
      <c r="A21" s="266">
        <v>2012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</row>
    <row r="22" spans="1:12" s="93" customFormat="1" ht="12.75" customHeight="1" hidden="1" outlineLevel="1">
      <c r="A22" s="264" t="s">
        <v>55</v>
      </c>
      <c r="B22" s="264"/>
      <c r="C22" s="99">
        <v>0.0503</v>
      </c>
      <c r="D22" s="99">
        <v>0.0495</v>
      </c>
      <c r="E22" s="99">
        <v>0.0502</v>
      </c>
      <c r="F22" s="99">
        <v>0.0501</v>
      </c>
      <c r="H22" s="156" t="s">
        <v>261</v>
      </c>
      <c r="I22" s="99">
        <v>0.0002</v>
      </c>
      <c r="J22" s="99">
        <v>0.0002</v>
      </c>
      <c r="K22" s="99">
        <v>0.0002</v>
      </c>
      <c r="L22" s="99">
        <v>0.0002</v>
      </c>
    </row>
    <row r="23" spans="1:12" s="93" customFormat="1" ht="12.75" customHeight="1" hidden="1" outlineLevel="1">
      <c r="A23" s="264" t="s">
        <v>52</v>
      </c>
      <c r="B23" s="264"/>
      <c r="C23" s="99">
        <v>0.0258</v>
      </c>
      <c r="D23" s="99">
        <v>0.0278</v>
      </c>
      <c r="E23" s="99">
        <v>0.0273</v>
      </c>
      <c r="F23" s="99">
        <v>0.0274</v>
      </c>
      <c r="H23" s="156" t="s">
        <v>262</v>
      </c>
      <c r="I23" s="99">
        <v>0.0005</v>
      </c>
      <c r="J23" s="99">
        <v>0.0005</v>
      </c>
      <c r="K23" s="99">
        <v>0.0003</v>
      </c>
      <c r="L23" s="99">
        <v>0.0003</v>
      </c>
    </row>
    <row r="24" spans="1:12" s="93" customFormat="1" ht="12.75" customHeight="1" hidden="1" outlineLevel="1">
      <c r="A24" s="264" t="s">
        <v>13</v>
      </c>
      <c r="B24" s="264"/>
      <c r="C24" s="99">
        <v>0.0197</v>
      </c>
      <c r="D24" s="99">
        <v>0.0197</v>
      </c>
      <c r="E24" s="99">
        <v>0.0197</v>
      </c>
      <c r="F24" s="99">
        <v>0.0197</v>
      </c>
      <c r="H24" s="156" t="s">
        <v>263</v>
      </c>
      <c r="I24" s="99">
        <v>0.001</v>
      </c>
      <c r="J24" s="99">
        <v>0.001</v>
      </c>
      <c r="K24" s="99">
        <v>0.0004</v>
      </c>
      <c r="L24" s="99">
        <v>0.0006</v>
      </c>
    </row>
    <row r="25" spans="1:12" s="93" customFormat="1" ht="12.75" customHeight="1" hidden="1" outlineLevel="1">
      <c r="A25" s="264" t="s">
        <v>254</v>
      </c>
      <c r="B25" s="264"/>
      <c r="C25" s="99">
        <v>0.0209</v>
      </c>
      <c r="D25" s="99">
        <v>0.021</v>
      </c>
      <c r="E25" s="99">
        <v>0.0208</v>
      </c>
      <c r="F25" s="99">
        <v>0.0208</v>
      </c>
      <c r="H25" s="156" t="s">
        <v>264</v>
      </c>
      <c r="I25" s="99">
        <v>0.0022</v>
      </c>
      <c r="J25" s="99">
        <v>0.002</v>
      </c>
      <c r="K25" s="99">
        <v>0.0013</v>
      </c>
      <c r="L25" s="99">
        <v>0.0013</v>
      </c>
    </row>
    <row r="26" spans="1:12" s="93" customFormat="1" ht="12.75" customHeight="1" hidden="1" outlineLevel="1">
      <c r="A26" s="264" t="s">
        <v>255</v>
      </c>
      <c r="B26" s="264"/>
      <c r="C26" s="99">
        <v>0.0278</v>
      </c>
      <c r="D26" s="99">
        <v>0.0278</v>
      </c>
      <c r="E26" s="99">
        <v>0.0276</v>
      </c>
      <c r="F26" s="99">
        <v>0.0277</v>
      </c>
      <c r="H26" s="156" t="s">
        <v>265</v>
      </c>
      <c r="I26" s="99">
        <v>0.0041</v>
      </c>
      <c r="J26" s="99">
        <v>0.0041</v>
      </c>
      <c r="K26" s="99">
        <v>0.0041</v>
      </c>
      <c r="L26" s="99">
        <v>0.0036</v>
      </c>
    </row>
    <row r="27" spans="1:12" s="93" customFormat="1" ht="12.75" customHeight="1" hidden="1" outlineLevel="1">
      <c r="A27" s="264" t="s">
        <v>256</v>
      </c>
      <c r="B27" s="264"/>
      <c r="C27" s="99">
        <v>0.0263</v>
      </c>
      <c r="D27" s="99">
        <v>0.0263</v>
      </c>
      <c r="E27" s="99">
        <v>0.0263</v>
      </c>
      <c r="F27" s="99">
        <v>0.0263</v>
      </c>
      <c r="H27" s="156" t="s">
        <v>266</v>
      </c>
      <c r="I27" s="99">
        <v>0.0113</v>
      </c>
      <c r="J27" s="99">
        <v>0.0113</v>
      </c>
      <c r="K27" s="99">
        <v>0.0113</v>
      </c>
      <c r="L27" s="99">
        <v>0.0113</v>
      </c>
    </row>
    <row r="28" spans="1:12" s="93" customFormat="1" ht="12.75" customHeight="1" hidden="1" outlineLevel="1">
      <c r="A28" s="264" t="s">
        <v>257</v>
      </c>
      <c r="B28" s="264"/>
      <c r="C28" s="99">
        <v>0.0281</v>
      </c>
      <c r="D28" s="99">
        <v>0.0281</v>
      </c>
      <c r="E28" s="99">
        <v>0.0281</v>
      </c>
      <c r="F28" s="99">
        <v>0.0281</v>
      </c>
      <c r="H28" s="156" t="s">
        <v>267</v>
      </c>
      <c r="I28" s="99">
        <v>0.0055</v>
      </c>
      <c r="J28" s="99">
        <v>0.0055</v>
      </c>
      <c r="K28" s="99">
        <v>0.0055</v>
      </c>
      <c r="L28" s="99">
        <v>0.0049</v>
      </c>
    </row>
    <row r="29" spans="1:12" s="93" customFormat="1" ht="12.75" customHeight="1" hidden="1" outlineLevel="1">
      <c r="A29" s="264" t="s">
        <v>258</v>
      </c>
      <c r="B29" s="264"/>
      <c r="C29" s="99">
        <v>0.0356</v>
      </c>
      <c r="D29" s="99">
        <v>0.0357</v>
      </c>
      <c r="E29" s="99">
        <v>0.0357</v>
      </c>
      <c r="F29" s="99">
        <v>0.0356</v>
      </c>
      <c r="H29" s="156" t="s">
        <v>268</v>
      </c>
      <c r="I29" s="99">
        <v>0.0008</v>
      </c>
      <c r="J29" s="99">
        <v>0.0008</v>
      </c>
      <c r="K29" s="99">
        <v>0.0008</v>
      </c>
      <c r="L29" s="99">
        <v>0.0008</v>
      </c>
    </row>
    <row r="30" spans="1:12" s="93" customFormat="1" ht="12.75" customHeight="1" hidden="1" outlineLevel="1">
      <c r="A30" s="264" t="s">
        <v>259</v>
      </c>
      <c r="B30" s="264"/>
      <c r="C30" s="99">
        <v>0.025</v>
      </c>
      <c r="D30" s="99">
        <v>0.025</v>
      </c>
      <c r="E30" s="99">
        <v>0.025</v>
      </c>
      <c r="F30" s="99">
        <v>0.025</v>
      </c>
      <c r="H30" s="156" t="s">
        <v>269</v>
      </c>
      <c r="I30" s="99">
        <v>0.0005</v>
      </c>
      <c r="J30" s="99">
        <v>0.0005</v>
      </c>
      <c r="K30" s="99">
        <v>0.0005</v>
      </c>
      <c r="L30" s="99">
        <v>0.0005</v>
      </c>
    </row>
    <row r="31" spans="1:12" s="93" customFormat="1" ht="12.75" customHeight="1" hidden="1" outlineLevel="1">
      <c r="A31" s="152"/>
      <c r="B31" s="152"/>
      <c r="C31" s="152"/>
      <c r="D31" s="152"/>
      <c r="E31" s="152"/>
      <c r="F31" s="152"/>
      <c r="H31" s="156" t="s">
        <v>270</v>
      </c>
      <c r="I31" s="99">
        <v>0.0091</v>
      </c>
      <c r="J31" s="99">
        <v>0.0088</v>
      </c>
      <c r="K31" s="99">
        <v>0.0078</v>
      </c>
      <c r="L31" s="99">
        <v>0.0064</v>
      </c>
    </row>
    <row r="32" spans="1:12" s="93" customFormat="1" ht="12.75" customHeight="1" hidden="1" outlineLevel="1">
      <c r="A32" s="152"/>
      <c r="B32" s="152"/>
      <c r="C32" s="152"/>
      <c r="D32" s="152"/>
      <c r="E32" s="152"/>
      <c r="F32" s="152"/>
      <c r="H32" s="156" t="s">
        <v>271</v>
      </c>
      <c r="I32" s="99">
        <v>0.014</v>
      </c>
      <c r="J32" s="99">
        <v>0.0131</v>
      </c>
      <c r="K32" s="99">
        <v>0.0116</v>
      </c>
      <c r="L32" s="99">
        <v>0.0099</v>
      </c>
    </row>
    <row r="33" spans="1:12" s="93" customFormat="1" ht="12.75" customHeight="1" hidden="1" outlineLevel="1">
      <c r="A33" s="152"/>
      <c r="B33" s="152"/>
      <c r="C33" s="152"/>
      <c r="D33" s="152"/>
      <c r="E33" s="152"/>
      <c r="F33" s="152"/>
      <c r="H33" s="156" t="s">
        <v>272</v>
      </c>
      <c r="I33" s="99">
        <v>0.0172</v>
      </c>
      <c r="J33" s="99">
        <v>0.0161</v>
      </c>
      <c r="K33" s="99">
        <v>0.0147</v>
      </c>
      <c r="L33" s="99">
        <v>0.0128</v>
      </c>
    </row>
    <row r="34" spans="1:12" s="93" customFormat="1" ht="12.7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</row>
    <row r="35" spans="1:12" s="93" customFormat="1" ht="12.75" customHeight="1" collapsed="1">
      <c r="A35" s="266">
        <v>2011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</row>
    <row r="36" spans="1:12" s="93" customFormat="1" ht="12.75" customHeight="1" hidden="1" outlineLevel="1">
      <c r="A36" s="264" t="s">
        <v>55</v>
      </c>
      <c r="B36" s="264"/>
      <c r="C36" s="99">
        <v>0.056666666666666664</v>
      </c>
      <c r="D36" s="99">
        <v>0.0565625</v>
      </c>
      <c r="E36" s="99">
        <v>0.0565625</v>
      </c>
      <c r="F36" s="99">
        <v>0.05645833333333333</v>
      </c>
      <c r="H36" s="156" t="s">
        <v>261</v>
      </c>
      <c r="I36" s="99">
        <v>0.0005803571428571429</v>
      </c>
      <c r="J36" s="99">
        <v>0.0005803571428571429</v>
      </c>
      <c r="K36" s="99">
        <v>0.0005803571428571429</v>
      </c>
      <c r="L36" s="99">
        <v>0.00028846153846153843</v>
      </c>
    </row>
    <row r="37" spans="1:12" s="93" customFormat="1" ht="12.75" customHeight="1" hidden="1" outlineLevel="1">
      <c r="A37" s="264" t="s">
        <v>52</v>
      </c>
      <c r="B37" s="264"/>
      <c r="C37" s="99">
        <v>0.026915384615384615</v>
      </c>
      <c r="D37" s="99">
        <v>0.027973076923076927</v>
      </c>
      <c r="E37" s="99">
        <v>0.028253846153846154</v>
      </c>
      <c r="F37" s="99">
        <v>0.027865384615384618</v>
      </c>
      <c r="H37" s="156" t="s">
        <v>262</v>
      </c>
      <c r="I37" s="99">
        <v>0.0005942307692307693</v>
      </c>
      <c r="J37" s="99">
        <v>0.0005942307692307693</v>
      </c>
      <c r="K37" s="99">
        <v>0.0005788461538461539</v>
      </c>
      <c r="L37" s="99">
        <v>0.00078125</v>
      </c>
    </row>
    <row r="38" spans="1:12" s="93" customFormat="1" ht="12.75" customHeight="1" hidden="1" outlineLevel="1">
      <c r="A38" s="264" t="s">
        <v>13</v>
      </c>
      <c r="B38" s="264"/>
      <c r="C38" s="99">
        <v>0.02525</v>
      </c>
      <c r="D38" s="99">
        <v>0.02525</v>
      </c>
      <c r="E38" s="99">
        <v>0.02525</v>
      </c>
      <c r="F38" s="99">
        <v>0.02525</v>
      </c>
      <c r="H38" s="156" t="s">
        <v>263</v>
      </c>
      <c r="I38" s="99">
        <v>0.0009057692307692307</v>
      </c>
      <c r="J38" s="99">
        <v>0.0008480769230769231</v>
      </c>
      <c r="K38" s="99">
        <v>0.0007403846153846152</v>
      </c>
      <c r="L38" s="99">
        <v>0.0011104166666666667</v>
      </c>
    </row>
    <row r="39" spans="1:12" s="93" customFormat="1" ht="12.75" customHeight="1" hidden="1" outlineLevel="1">
      <c r="A39" s="264" t="s">
        <v>254</v>
      </c>
      <c r="B39" s="264"/>
      <c r="C39" s="99">
        <v>0.02546875</v>
      </c>
      <c r="D39" s="99">
        <v>0.02484375</v>
      </c>
      <c r="E39" s="99">
        <v>0.02484375</v>
      </c>
      <c r="F39" s="99">
        <v>0.02421875</v>
      </c>
      <c r="H39" s="156" t="s">
        <v>264</v>
      </c>
      <c r="I39" s="99">
        <v>0.0021769230769230767</v>
      </c>
      <c r="J39" s="99">
        <v>0.002207692307692307</v>
      </c>
      <c r="K39" s="99">
        <v>0.0018788461538461535</v>
      </c>
      <c r="L39" s="99">
        <v>0.002151923076923077</v>
      </c>
    </row>
    <row r="40" spans="1:12" s="93" customFormat="1" ht="12.75" customHeight="1" hidden="1" outlineLevel="1">
      <c r="A40" s="264" t="s">
        <v>255</v>
      </c>
      <c r="B40" s="264"/>
      <c r="C40" s="99">
        <v>0.030625</v>
      </c>
      <c r="D40" s="99">
        <v>0.030625</v>
      </c>
      <c r="E40" s="99">
        <v>0.030625</v>
      </c>
      <c r="F40" s="99">
        <v>0.030625</v>
      </c>
      <c r="H40" s="156" t="s">
        <v>265</v>
      </c>
      <c r="I40" s="99">
        <v>0.005</v>
      </c>
      <c r="J40" s="99">
        <v>0.005</v>
      </c>
      <c r="K40" s="99">
        <v>0.005</v>
      </c>
      <c r="L40" s="99">
        <v>0.0040625</v>
      </c>
    </row>
    <row r="41" spans="1:12" s="93" customFormat="1" ht="12.75" customHeight="1" hidden="1" outlineLevel="1">
      <c r="A41" s="264" t="s">
        <v>256</v>
      </c>
      <c r="B41" s="264"/>
      <c r="C41" s="99">
        <v>0.02666666666666667</v>
      </c>
      <c r="D41" s="99">
        <v>0.02666666666666667</v>
      </c>
      <c r="E41" s="99">
        <v>0.02666666666666667</v>
      </c>
      <c r="F41" s="99">
        <v>0.025833333333333333</v>
      </c>
      <c r="H41" s="156" t="s">
        <v>266</v>
      </c>
      <c r="I41" s="99">
        <v>0.012083333333333335</v>
      </c>
      <c r="J41" s="99">
        <v>0.012083333333333335</v>
      </c>
      <c r="K41" s="99">
        <v>0.012083333333333335</v>
      </c>
      <c r="L41" s="99">
        <v>0.012083333333333335</v>
      </c>
    </row>
    <row r="42" spans="1:12" s="93" customFormat="1" ht="12.75" customHeight="1" hidden="1" outlineLevel="1">
      <c r="A42" s="264" t="s">
        <v>257</v>
      </c>
      <c r="B42" s="264"/>
      <c r="C42" s="99">
        <v>0.03166666666666667</v>
      </c>
      <c r="D42" s="99">
        <v>0.03</v>
      </c>
      <c r="E42" s="99">
        <v>0.03</v>
      </c>
      <c r="F42" s="99">
        <v>0.029166666666666664</v>
      </c>
      <c r="H42" s="156" t="s">
        <v>267</v>
      </c>
      <c r="I42" s="99">
        <v>0.007916666666666667</v>
      </c>
      <c r="J42" s="99">
        <v>0.007916666666666667</v>
      </c>
      <c r="K42" s="99">
        <v>0.007916666666666667</v>
      </c>
      <c r="L42" s="99">
        <v>0.00625</v>
      </c>
    </row>
    <row r="43" spans="1:12" s="93" customFormat="1" ht="12.75" customHeight="1" hidden="1" outlineLevel="1">
      <c r="A43" s="264" t="s">
        <v>258</v>
      </c>
      <c r="B43" s="264"/>
      <c r="C43" s="99">
        <v>0.040999999999999995</v>
      </c>
      <c r="D43" s="99">
        <v>0.040999999999999995</v>
      </c>
      <c r="E43" s="99">
        <v>0.040999999999999995</v>
      </c>
      <c r="F43" s="99">
        <v>0.040999999999999995</v>
      </c>
      <c r="H43" s="156" t="s">
        <v>268</v>
      </c>
      <c r="I43" s="99">
        <v>0.00125</v>
      </c>
      <c r="J43" s="99">
        <v>0.00125</v>
      </c>
      <c r="K43" s="99">
        <v>0.00125</v>
      </c>
      <c r="L43" s="99">
        <v>0.00125</v>
      </c>
    </row>
    <row r="44" spans="1:12" s="93" customFormat="1" ht="12.75" customHeight="1" hidden="1" outlineLevel="1">
      <c r="A44" s="264" t="s">
        <v>259</v>
      </c>
      <c r="B44" s="264"/>
      <c r="C44" s="99">
        <v>0.025</v>
      </c>
      <c r="D44" s="99">
        <v>0.025</v>
      </c>
      <c r="E44" s="99">
        <v>0.025</v>
      </c>
      <c r="F44" s="99">
        <v>0.025</v>
      </c>
      <c r="H44" s="156" t="s">
        <v>269</v>
      </c>
      <c r="I44" s="99">
        <v>0.001</v>
      </c>
      <c r="J44" s="99">
        <v>0.001</v>
      </c>
      <c r="K44" s="99">
        <v>0.001</v>
      </c>
      <c r="L44" s="99">
        <v>0.00075</v>
      </c>
    </row>
    <row r="45" spans="1:12" s="93" customFormat="1" ht="12.75" customHeight="1" hidden="1" outlineLevel="1">
      <c r="A45" s="152"/>
      <c r="B45" s="152"/>
      <c r="C45" s="152"/>
      <c r="D45" s="152"/>
      <c r="E45" s="152"/>
      <c r="F45" s="152"/>
      <c r="H45" s="156" t="s">
        <v>270</v>
      </c>
      <c r="I45" s="99">
        <v>0.009642857142857144</v>
      </c>
      <c r="J45" s="99">
        <v>0.01044642857142857</v>
      </c>
      <c r="K45" s="99">
        <v>0.009821428571428573</v>
      </c>
      <c r="L45" s="99">
        <v>0.008482142857142856</v>
      </c>
    </row>
    <row r="46" spans="1:12" s="93" customFormat="1" ht="12.75" customHeight="1" hidden="1" outlineLevel="1">
      <c r="A46" s="152"/>
      <c r="B46" s="152"/>
      <c r="C46" s="152"/>
      <c r="D46" s="152"/>
      <c r="E46" s="152"/>
      <c r="F46" s="152"/>
      <c r="H46" s="156" t="s">
        <v>271</v>
      </c>
      <c r="I46" s="99">
        <v>0.013482142857142857</v>
      </c>
      <c r="J46" s="99">
        <v>0.014285714285714287</v>
      </c>
      <c r="K46" s="99">
        <v>0.013839285714285715</v>
      </c>
      <c r="L46" s="99">
        <v>0.012857142857142857</v>
      </c>
    </row>
    <row r="47" spans="1:12" s="93" customFormat="1" ht="12.75" customHeight="1" hidden="1" outlineLevel="1">
      <c r="A47" s="152"/>
      <c r="B47" s="152"/>
      <c r="C47" s="152"/>
      <c r="D47" s="152"/>
      <c r="E47" s="152"/>
      <c r="F47" s="152"/>
      <c r="H47" s="156" t="s">
        <v>272</v>
      </c>
      <c r="I47" s="99">
        <v>0.016339285714285716</v>
      </c>
      <c r="J47" s="99">
        <v>0.017142857142857147</v>
      </c>
      <c r="K47" s="99">
        <v>0.016696428571428574</v>
      </c>
      <c r="L47" s="99">
        <v>0.015446428571428573</v>
      </c>
    </row>
    <row r="48" spans="1:12" s="93" customFormat="1" ht="12.75" customHeight="1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</row>
    <row r="49" spans="1:12" s="93" customFormat="1" ht="12.75" customHeight="1" collapsed="1">
      <c r="A49" s="266">
        <v>2010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</row>
    <row r="50" spans="1:12" s="93" customFormat="1" ht="12.75" customHeight="1" hidden="1" outlineLevel="1">
      <c r="A50" s="264" t="s">
        <v>55</v>
      </c>
      <c r="B50" s="264"/>
      <c r="C50" s="99">
        <v>0.051442307692307704</v>
      </c>
      <c r="D50" s="99">
        <v>0.050673076923076925</v>
      </c>
      <c r="E50" s="99">
        <v>0.05105769230769231</v>
      </c>
      <c r="F50" s="99">
        <v>0.05105769230769231</v>
      </c>
      <c r="H50" s="156" t="s">
        <v>261</v>
      </c>
      <c r="I50" s="99">
        <v>0.0005803571428571429</v>
      </c>
      <c r="J50" s="99">
        <v>0.0005803571428571429</v>
      </c>
      <c r="K50" s="99">
        <v>0.0005803571428571429</v>
      </c>
      <c r="L50" s="99">
        <v>0.0005750000000000001</v>
      </c>
    </row>
    <row r="51" spans="1:12" s="93" customFormat="1" ht="12.75" customHeight="1" hidden="1" outlineLevel="1">
      <c r="A51" s="264" t="s">
        <v>52</v>
      </c>
      <c r="B51" s="264"/>
      <c r="C51" s="99">
        <v>0.027411538461538466</v>
      </c>
      <c r="D51" s="99">
        <v>0.027019230769230775</v>
      </c>
      <c r="E51" s="99">
        <v>0.026673076923076924</v>
      </c>
      <c r="F51" s="99">
        <v>0.026869230769230774</v>
      </c>
      <c r="H51" s="156" t="s">
        <v>262</v>
      </c>
      <c r="I51" s="99">
        <v>0.0011375</v>
      </c>
      <c r="J51" s="99">
        <v>0.0011375</v>
      </c>
      <c r="K51" s="99">
        <v>0.001075</v>
      </c>
      <c r="L51" s="99">
        <v>0.0011</v>
      </c>
    </row>
    <row r="52" spans="1:12" s="93" customFormat="1" ht="12.75" customHeight="1" hidden="1" outlineLevel="1">
      <c r="A52" s="264" t="s">
        <v>13</v>
      </c>
      <c r="B52" s="264"/>
      <c r="C52" s="99">
        <v>0.025833333333333333</v>
      </c>
      <c r="D52" s="99">
        <v>0.024583333333333332</v>
      </c>
      <c r="E52" s="99">
        <v>0.02435</v>
      </c>
      <c r="F52" s="99">
        <v>0.024466666666666664</v>
      </c>
      <c r="H52" s="156" t="s">
        <v>263</v>
      </c>
      <c r="I52" s="99">
        <v>0.0013522727272727271</v>
      </c>
      <c r="J52" s="99">
        <v>0.0014204545454545455</v>
      </c>
      <c r="K52" s="99">
        <v>0.0013999999999999998</v>
      </c>
      <c r="L52" s="99">
        <v>0.00135</v>
      </c>
    </row>
    <row r="53" spans="1:12" s="93" customFormat="1" ht="12.75" customHeight="1" hidden="1" outlineLevel="1">
      <c r="A53" s="264" t="s">
        <v>254</v>
      </c>
      <c r="B53" s="264"/>
      <c r="C53" s="99">
        <v>0.025555555555555554</v>
      </c>
      <c r="D53" s="99">
        <v>0.02472222222222222</v>
      </c>
      <c r="E53" s="99">
        <v>0.02472222222222222</v>
      </c>
      <c r="F53" s="99">
        <v>0.02472222222222222</v>
      </c>
      <c r="H53" s="156" t="s">
        <v>264</v>
      </c>
      <c r="I53" s="99">
        <v>0.0022749999999999997</v>
      </c>
      <c r="J53" s="99">
        <v>0.0022749999999999997</v>
      </c>
      <c r="K53" s="99">
        <v>0.0021999999999999997</v>
      </c>
      <c r="L53" s="99">
        <v>0.0020749999999999996</v>
      </c>
    </row>
    <row r="54" spans="1:12" s="93" customFormat="1" ht="12.75" customHeight="1" hidden="1" outlineLevel="1">
      <c r="A54" s="264" t="s">
        <v>255</v>
      </c>
      <c r="B54" s="264"/>
      <c r="C54" s="99">
        <v>0.030714285714285715</v>
      </c>
      <c r="D54" s="99">
        <v>0.02964285714285714</v>
      </c>
      <c r="E54" s="99">
        <v>0.02964285714285714</v>
      </c>
      <c r="F54" s="99">
        <v>0.02964285714285714</v>
      </c>
      <c r="H54" s="156" t="s">
        <v>265</v>
      </c>
      <c r="I54" s="99">
        <v>0.005</v>
      </c>
      <c r="J54" s="99">
        <v>0.005</v>
      </c>
      <c r="K54" s="99">
        <v>0.005</v>
      </c>
      <c r="L54" s="99">
        <v>0.005</v>
      </c>
    </row>
    <row r="55" spans="1:12" s="93" customFormat="1" ht="12.75" customHeight="1" hidden="1" outlineLevel="1">
      <c r="A55" s="264" t="s">
        <v>256</v>
      </c>
      <c r="B55" s="264"/>
      <c r="C55" s="99">
        <v>0.0275</v>
      </c>
      <c r="D55" s="99">
        <v>0.025833333333333333</v>
      </c>
      <c r="E55" s="99">
        <v>0.025625</v>
      </c>
      <c r="F55" s="99">
        <v>0.025625</v>
      </c>
      <c r="H55" s="156" t="s">
        <v>266</v>
      </c>
      <c r="I55" s="99">
        <v>0.012083333333333335</v>
      </c>
      <c r="J55" s="99">
        <v>0.012083333333333335</v>
      </c>
      <c r="K55" s="99">
        <v>0.012083333333333335</v>
      </c>
      <c r="L55" s="99">
        <v>0.012083333333333335</v>
      </c>
    </row>
    <row r="56" spans="1:12" s="93" customFormat="1" ht="12.75" customHeight="1" hidden="1" outlineLevel="1">
      <c r="A56" s="264" t="s">
        <v>257</v>
      </c>
      <c r="B56" s="264"/>
      <c r="C56" s="99">
        <v>0.02875</v>
      </c>
      <c r="D56" s="99">
        <v>0.0275</v>
      </c>
      <c r="E56" s="99">
        <v>0.0275</v>
      </c>
      <c r="F56" s="99">
        <v>0.0275</v>
      </c>
      <c r="H56" s="156" t="s">
        <v>267</v>
      </c>
      <c r="I56" s="99">
        <v>0.00875</v>
      </c>
      <c r="J56" s="99">
        <v>0.00875</v>
      </c>
      <c r="K56" s="99">
        <v>0.00875</v>
      </c>
      <c r="L56" s="99">
        <v>0.00875</v>
      </c>
    </row>
    <row r="57" spans="1:12" s="93" customFormat="1" ht="12.75" customHeight="1" hidden="1" outlineLevel="1">
      <c r="A57" s="264" t="s">
        <v>258</v>
      </c>
      <c r="B57" s="264"/>
      <c r="C57" s="99">
        <v>0.039375</v>
      </c>
      <c r="D57" s="99">
        <v>0.038125</v>
      </c>
      <c r="E57" s="99">
        <v>0.038125</v>
      </c>
      <c r="F57" s="99">
        <v>0.038125</v>
      </c>
      <c r="H57" s="156" t="s">
        <v>268</v>
      </c>
      <c r="I57" s="99">
        <v>0.00125</v>
      </c>
      <c r="J57" s="99">
        <v>0.00125</v>
      </c>
      <c r="K57" s="99">
        <v>0.00125</v>
      </c>
      <c r="L57" s="99">
        <v>0.00125</v>
      </c>
    </row>
    <row r="58" spans="1:12" s="93" customFormat="1" ht="12.75" customHeight="1" hidden="1" outlineLevel="1">
      <c r="A58" s="264" t="s">
        <v>259</v>
      </c>
      <c r="B58" s="264"/>
      <c r="C58" s="99">
        <v>0.0335</v>
      </c>
      <c r="D58" s="99">
        <v>0.031625</v>
      </c>
      <c r="E58" s="99">
        <v>0.031625</v>
      </c>
      <c r="F58" s="99">
        <v>0.031625</v>
      </c>
      <c r="H58" s="156" t="s">
        <v>269</v>
      </c>
      <c r="I58" s="99">
        <v>0.00125</v>
      </c>
      <c r="J58" s="99">
        <v>0.00125</v>
      </c>
      <c r="K58" s="99">
        <v>0.00125</v>
      </c>
      <c r="L58" s="99">
        <v>0.00125</v>
      </c>
    </row>
    <row r="59" spans="1:12" s="93" customFormat="1" ht="12.75" customHeight="1" hidden="1" outlineLevel="1">
      <c r="A59" s="152"/>
      <c r="B59" s="152"/>
      <c r="C59" s="152"/>
      <c r="D59" s="152"/>
      <c r="E59" s="152"/>
      <c r="F59" s="152"/>
      <c r="H59" s="156" t="s">
        <v>270</v>
      </c>
      <c r="I59" s="99">
        <v>0.010104166666666668</v>
      </c>
      <c r="J59" s="99">
        <v>0.010625</v>
      </c>
      <c r="K59" s="99">
        <v>0.01</v>
      </c>
      <c r="L59" s="99">
        <v>0.010104166666666666</v>
      </c>
    </row>
    <row r="60" spans="1:12" s="93" customFormat="1" ht="12.75" customHeight="1" hidden="1" outlineLevel="1">
      <c r="A60" s="152"/>
      <c r="B60" s="152"/>
      <c r="C60" s="152"/>
      <c r="D60" s="152"/>
      <c r="E60" s="152"/>
      <c r="F60" s="152"/>
      <c r="H60" s="156" t="s">
        <v>271</v>
      </c>
      <c r="I60" s="99">
        <v>0.014895833333333332</v>
      </c>
      <c r="J60" s="99">
        <v>0.014895833333333336</v>
      </c>
      <c r="K60" s="99">
        <v>0.0140625</v>
      </c>
      <c r="L60" s="99">
        <v>0.013958333333333331</v>
      </c>
    </row>
    <row r="61" spans="1:12" s="93" customFormat="1" ht="12.75" customHeight="1" hidden="1" outlineLevel="1">
      <c r="A61" s="152"/>
      <c r="B61" s="152"/>
      <c r="C61" s="152"/>
      <c r="D61" s="152"/>
      <c r="E61" s="152"/>
      <c r="F61" s="152"/>
      <c r="H61" s="156" t="s">
        <v>272</v>
      </c>
      <c r="I61" s="99">
        <v>0.0184375</v>
      </c>
      <c r="J61" s="99">
        <v>0.018020833333333337</v>
      </c>
      <c r="K61" s="99">
        <v>0.017395833333333336</v>
      </c>
      <c r="L61" s="99">
        <v>0.016979166666666667</v>
      </c>
    </row>
    <row r="62" spans="1:12" s="93" customFormat="1" ht="12.75" customHeight="1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</row>
    <row r="63" spans="1:12" s="93" customFormat="1" ht="12.75" customHeight="1" collapsed="1">
      <c r="A63" s="267" t="s">
        <v>314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</row>
    <row r="64" spans="1:12" s="93" customFormat="1" ht="12.75" customHeight="1" hidden="1" outlineLevel="1">
      <c r="A64" s="264" t="s">
        <v>55</v>
      </c>
      <c r="B64" s="264"/>
      <c r="C64" s="99">
        <v>0.05704545454545455</v>
      </c>
      <c r="D64" s="99">
        <v>0.053863636363636364</v>
      </c>
      <c r="E64" s="99">
        <v>0.053863636363636364</v>
      </c>
      <c r="F64" s="99">
        <v>0.05420454545454545</v>
      </c>
      <c r="H64" s="156" t="s">
        <v>261</v>
      </c>
      <c r="I64" s="99">
        <v>0.0008928571428571429</v>
      </c>
      <c r="J64" s="99">
        <v>0.0005803571428571429</v>
      </c>
      <c r="K64" s="99">
        <v>0.0005803571428571429</v>
      </c>
      <c r="L64" s="99">
        <v>0.0005803571428571429</v>
      </c>
    </row>
    <row r="65" spans="1:12" s="93" customFormat="1" ht="12.75" customHeight="1" hidden="1" outlineLevel="1">
      <c r="A65" s="264" t="s">
        <v>52</v>
      </c>
      <c r="B65" s="264"/>
      <c r="C65" s="99">
        <v>0.03239999999999999</v>
      </c>
      <c r="D65" s="99">
        <v>0.028567857142857152</v>
      </c>
      <c r="E65" s="99">
        <v>0.027678571428571434</v>
      </c>
      <c r="F65" s="99">
        <v>0.027385714285714284</v>
      </c>
      <c r="H65" s="156" t="s">
        <v>262</v>
      </c>
      <c r="I65" s="99">
        <v>0.0015384615384615387</v>
      </c>
      <c r="J65" s="99">
        <v>0.0010576923076923077</v>
      </c>
      <c r="K65" s="99">
        <v>0.0010576923076923077</v>
      </c>
      <c r="L65" s="99">
        <v>0.0008461538461538461</v>
      </c>
    </row>
    <row r="66" spans="1:12" s="93" customFormat="1" ht="12.75" customHeight="1" hidden="1" outlineLevel="1">
      <c r="A66" s="264" t="s">
        <v>13</v>
      </c>
      <c r="B66" s="264"/>
      <c r="C66" s="99">
        <v>0.0305</v>
      </c>
      <c r="D66" s="99">
        <v>0.026000000000000002</v>
      </c>
      <c r="E66" s="99">
        <v>0.026000000000000002</v>
      </c>
      <c r="F66" s="99">
        <v>0.026000000000000002</v>
      </c>
      <c r="H66" s="156" t="s">
        <v>263</v>
      </c>
      <c r="I66" s="99">
        <v>0.0017888461538461543</v>
      </c>
      <c r="J66" s="99">
        <v>0.0011538461538461537</v>
      </c>
      <c r="K66" s="99">
        <v>0.0011538461538461537</v>
      </c>
      <c r="L66" s="99">
        <v>0.0009807692307692308</v>
      </c>
    </row>
    <row r="67" spans="1:12" s="93" customFormat="1" ht="12.75" customHeight="1" hidden="1" outlineLevel="1">
      <c r="A67" s="264" t="s">
        <v>254</v>
      </c>
      <c r="B67" s="264"/>
      <c r="C67" s="99">
        <v>0.027777777777777776</v>
      </c>
      <c r="D67" s="99">
        <v>0.02472222222222222</v>
      </c>
      <c r="E67" s="99">
        <v>0.02472222222222222</v>
      </c>
      <c r="F67" s="99">
        <v>0.02472222222222222</v>
      </c>
      <c r="H67" s="156" t="s">
        <v>264</v>
      </c>
      <c r="I67" s="99">
        <v>0.0031538461538461546</v>
      </c>
      <c r="J67" s="99">
        <v>0.0015576923076923077</v>
      </c>
      <c r="K67" s="99">
        <v>0.0015576923076923077</v>
      </c>
      <c r="L67" s="99">
        <v>0.0015192307692307692</v>
      </c>
    </row>
    <row r="68" spans="1:12" s="93" customFormat="1" ht="12.75" customHeight="1" hidden="1" outlineLevel="1">
      <c r="A68" s="264" t="s">
        <v>255</v>
      </c>
      <c r="B68" s="264"/>
      <c r="C68" s="99">
        <v>0.03321428571428572</v>
      </c>
      <c r="D68" s="99">
        <v>0.02964285714285714</v>
      </c>
      <c r="E68" s="99">
        <v>0.02964285714285714</v>
      </c>
      <c r="F68" s="99">
        <v>0.02964285714285714</v>
      </c>
      <c r="H68" s="156" t="s">
        <v>265</v>
      </c>
      <c r="I68" s="99">
        <v>0.0090625</v>
      </c>
      <c r="J68" s="99">
        <v>0.006875</v>
      </c>
      <c r="K68" s="99">
        <v>0.0065625</v>
      </c>
      <c r="L68" s="99">
        <v>0.005</v>
      </c>
    </row>
    <row r="69" spans="1:12" s="93" customFormat="1" ht="12.75" customHeight="1" hidden="1" outlineLevel="1">
      <c r="A69" s="264" t="s">
        <v>256</v>
      </c>
      <c r="B69" s="264"/>
      <c r="C69" s="99">
        <v>0.029375</v>
      </c>
      <c r="D69" s="99">
        <v>0.025625</v>
      </c>
      <c r="E69" s="99">
        <v>0.025625</v>
      </c>
      <c r="F69" s="99">
        <v>0.025625</v>
      </c>
      <c r="H69" s="156" t="s">
        <v>266</v>
      </c>
      <c r="I69" s="99">
        <v>0.0103125</v>
      </c>
      <c r="J69" s="99">
        <v>0.0090625</v>
      </c>
      <c r="K69" s="99">
        <v>0.0090625</v>
      </c>
      <c r="L69" s="99">
        <v>0.0090625</v>
      </c>
    </row>
    <row r="70" spans="1:12" s="93" customFormat="1" ht="12.75" customHeight="1" hidden="1" outlineLevel="1">
      <c r="A70" s="264" t="s">
        <v>257</v>
      </c>
      <c r="B70" s="264"/>
      <c r="C70" s="99">
        <v>0.0323</v>
      </c>
      <c r="D70" s="99">
        <v>0.0283</v>
      </c>
      <c r="E70" s="99">
        <v>0.0283</v>
      </c>
      <c r="F70" s="99">
        <v>0.0283</v>
      </c>
      <c r="H70" s="156" t="s">
        <v>267</v>
      </c>
      <c r="I70" s="99">
        <v>0.0078125</v>
      </c>
      <c r="J70" s="99">
        <v>0.006875</v>
      </c>
      <c r="K70" s="99">
        <v>0.006875</v>
      </c>
      <c r="L70" s="99">
        <v>0.0065625</v>
      </c>
    </row>
    <row r="71" spans="1:12" s="93" customFormat="1" ht="12.75" customHeight="1" hidden="1" outlineLevel="1">
      <c r="A71" s="264" t="s">
        <v>258</v>
      </c>
      <c r="B71" s="264"/>
      <c r="C71" s="99">
        <v>0.03501666666666667</v>
      </c>
      <c r="D71" s="99">
        <v>0.032183333333333335</v>
      </c>
      <c r="E71" s="99">
        <v>0.03215</v>
      </c>
      <c r="F71" s="99">
        <v>0.03264333333333334</v>
      </c>
      <c r="H71" s="156" t="s">
        <v>268</v>
      </c>
      <c r="I71" s="99">
        <v>0.0020833333333333333</v>
      </c>
      <c r="J71" s="99">
        <v>0.00125</v>
      </c>
      <c r="K71" s="99">
        <v>0.00125</v>
      </c>
      <c r="L71" s="99">
        <v>0.00125</v>
      </c>
    </row>
    <row r="72" spans="1:12" s="93" customFormat="1" ht="12.75" customHeight="1" hidden="1" outlineLevel="1">
      <c r="A72" s="264" t="s">
        <v>259</v>
      </c>
      <c r="B72" s="264"/>
      <c r="C72" s="99">
        <v>0.0335</v>
      </c>
      <c r="D72" s="99">
        <v>0.031625</v>
      </c>
      <c r="E72" s="99">
        <v>0.031625</v>
      </c>
      <c r="F72" s="99">
        <v>0.031625</v>
      </c>
      <c r="H72" s="156" t="s">
        <v>269</v>
      </c>
      <c r="I72" s="99">
        <v>0.0015</v>
      </c>
      <c r="J72" s="99">
        <v>0.001</v>
      </c>
      <c r="K72" s="99">
        <v>0.001</v>
      </c>
      <c r="L72" s="99">
        <v>0.001</v>
      </c>
    </row>
    <row r="73" spans="1:12" s="93" customFormat="1" ht="12.75" customHeight="1" hidden="1" outlineLevel="1">
      <c r="A73" s="152"/>
      <c r="B73" s="152"/>
      <c r="C73" s="152"/>
      <c r="D73" s="152"/>
      <c r="E73" s="152"/>
      <c r="F73" s="152"/>
      <c r="H73" s="156" t="s">
        <v>270</v>
      </c>
      <c r="I73" s="99">
        <v>0.012410714285714285</v>
      </c>
      <c r="J73" s="99">
        <v>0.011160714285714286</v>
      </c>
      <c r="K73" s="99">
        <v>0.012142857142857141</v>
      </c>
      <c r="L73" s="99">
        <v>0.01107142857142857</v>
      </c>
    </row>
    <row r="74" spans="1:12" s="93" customFormat="1" ht="12.75" customHeight="1" hidden="1" outlineLevel="1">
      <c r="A74" s="152"/>
      <c r="B74" s="152"/>
      <c r="C74" s="152"/>
      <c r="D74" s="152"/>
      <c r="E74" s="152"/>
      <c r="F74" s="152"/>
      <c r="H74" s="156" t="s">
        <v>271</v>
      </c>
      <c r="I74" s="99">
        <v>0.015</v>
      </c>
      <c r="J74" s="99">
        <v>0.014464285714285713</v>
      </c>
      <c r="K74" s="99">
        <v>0.015892857142857143</v>
      </c>
      <c r="L74" s="99">
        <v>0.014553571428571428</v>
      </c>
    </row>
    <row r="75" spans="1:12" s="93" customFormat="1" ht="12.75" customHeight="1" hidden="1" outlineLevel="1">
      <c r="A75" s="152"/>
      <c r="B75" s="152"/>
      <c r="C75" s="152"/>
      <c r="D75" s="152"/>
      <c r="E75" s="152"/>
      <c r="F75" s="152"/>
      <c r="H75" s="156" t="s">
        <v>272</v>
      </c>
      <c r="I75" s="99">
        <v>0.016964285714285716</v>
      </c>
      <c r="J75" s="99">
        <v>0.01678571428571429</v>
      </c>
      <c r="K75" s="99">
        <v>0.01830357142857143</v>
      </c>
      <c r="L75" s="99">
        <v>0.017410714285714286</v>
      </c>
    </row>
    <row r="76" spans="1:12" s="93" customFormat="1" ht="12.75" customHeight="1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</row>
    <row r="77" spans="1:12" s="93" customFormat="1" ht="12.75" customHeight="1" collapsed="1">
      <c r="A77" s="266">
        <v>2008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</row>
    <row r="78" spans="1:12" s="93" customFormat="1" ht="12.75" customHeight="1" hidden="1" outlineLevel="1">
      <c r="A78" s="264" t="s">
        <v>55</v>
      </c>
      <c r="B78" s="264"/>
      <c r="C78" s="99">
        <v>0.059318181818181825</v>
      </c>
      <c r="D78" s="99">
        <v>0.05954545454545455</v>
      </c>
      <c r="E78" s="99">
        <v>0.05977272727272728</v>
      </c>
      <c r="F78" s="99">
        <v>0.060454545454545455</v>
      </c>
      <c r="H78" s="156" t="s">
        <v>261</v>
      </c>
      <c r="I78" s="99">
        <v>0.0040384615384615385</v>
      </c>
      <c r="J78" s="99">
        <v>0.003942307692307693</v>
      </c>
      <c r="K78" s="99">
        <v>0.004326923076923077</v>
      </c>
      <c r="L78" s="99">
        <v>0.0038461538461538464</v>
      </c>
    </row>
    <row r="79" spans="1:12" s="93" customFormat="1" ht="12.75" customHeight="1" hidden="1" outlineLevel="1">
      <c r="A79" s="264" t="s">
        <v>52</v>
      </c>
      <c r="B79" s="264"/>
      <c r="C79" s="99">
        <v>0.03986428571428572</v>
      </c>
      <c r="D79" s="99">
        <v>0.0402</v>
      </c>
      <c r="E79" s="99">
        <v>0.040196428571428564</v>
      </c>
      <c r="F79" s="99">
        <v>0.03863928571428571</v>
      </c>
      <c r="H79" s="156" t="s">
        <v>262</v>
      </c>
      <c r="I79" s="99">
        <v>0.017661538461538458</v>
      </c>
      <c r="J79" s="99">
        <v>0.0188</v>
      </c>
      <c r="K79" s="99">
        <v>0.018069230769230768</v>
      </c>
      <c r="L79" s="99">
        <v>0.018346153846153845</v>
      </c>
    </row>
    <row r="80" spans="1:12" s="93" customFormat="1" ht="12.75" customHeight="1" hidden="1" outlineLevel="1">
      <c r="A80" s="264" t="s">
        <v>13</v>
      </c>
      <c r="B80" s="264"/>
      <c r="C80" s="99">
        <v>0.0315</v>
      </c>
      <c r="D80" s="99">
        <v>0.031</v>
      </c>
      <c r="E80" s="99">
        <v>0.0315</v>
      </c>
      <c r="F80" s="99">
        <v>0.0325</v>
      </c>
      <c r="H80" s="156" t="s">
        <v>263</v>
      </c>
      <c r="I80" s="99">
        <v>0.018419230769230768</v>
      </c>
      <c r="J80" s="99">
        <v>0.019453846153846155</v>
      </c>
      <c r="K80" s="99">
        <v>0.019707692307692308</v>
      </c>
      <c r="L80" s="99">
        <v>0.01972307692307692</v>
      </c>
    </row>
    <row r="81" spans="1:12" s="93" customFormat="1" ht="12.75" customHeight="1" hidden="1" outlineLevel="1">
      <c r="A81" s="264" t="s">
        <v>254</v>
      </c>
      <c r="B81" s="264"/>
      <c r="C81" s="99">
        <v>0.029390000000000006</v>
      </c>
      <c r="D81" s="99">
        <v>0.029500000000000005</v>
      </c>
      <c r="E81" s="99">
        <v>0.02975</v>
      </c>
      <c r="F81" s="99">
        <v>0.030999999999999993</v>
      </c>
      <c r="H81" s="156" t="s">
        <v>264</v>
      </c>
      <c r="I81" s="99">
        <v>0.01914583333333333</v>
      </c>
      <c r="J81" s="99">
        <v>0.020466666666666664</v>
      </c>
      <c r="K81" s="99">
        <v>0.021966666666666666</v>
      </c>
      <c r="L81" s="99">
        <v>0.02135833333333333</v>
      </c>
    </row>
    <row r="82" spans="1:12" s="93" customFormat="1" ht="12.75" customHeight="1" hidden="1" outlineLevel="1">
      <c r="A82" s="264" t="s">
        <v>255</v>
      </c>
      <c r="B82" s="264"/>
      <c r="C82" s="99">
        <v>0.03535714285714286</v>
      </c>
      <c r="D82" s="99">
        <v>0.03535714285714286</v>
      </c>
      <c r="E82" s="99">
        <v>0.03571428571428571</v>
      </c>
      <c r="F82" s="99">
        <v>0.03678571428571429</v>
      </c>
      <c r="H82" s="156" t="s">
        <v>265</v>
      </c>
      <c r="I82" s="99">
        <v>0.010625</v>
      </c>
      <c r="J82" s="99">
        <v>0.010625</v>
      </c>
      <c r="K82" s="99">
        <v>0.01125</v>
      </c>
      <c r="L82" s="99">
        <v>0.0121875</v>
      </c>
    </row>
    <row r="83" spans="1:12" s="93" customFormat="1" ht="12.75" customHeight="1" hidden="1" outlineLevel="1">
      <c r="A83" s="264" t="s">
        <v>256</v>
      </c>
      <c r="B83" s="264"/>
      <c r="C83" s="99">
        <v>0.031875</v>
      </c>
      <c r="D83" s="99">
        <v>0.031875</v>
      </c>
      <c r="E83" s="99">
        <v>0.0325</v>
      </c>
      <c r="F83" s="99">
        <v>0.03375</v>
      </c>
      <c r="H83" s="156" t="s">
        <v>266</v>
      </c>
      <c r="I83" s="99">
        <v>0.009375</v>
      </c>
      <c r="J83" s="99">
        <v>0.009375</v>
      </c>
      <c r="K83" s="99">
        <v>0.010625</v>
      </c>
      <c r="L83" s="99">
        <v>0.0121875</v>
      </c>
    </row>
    <row r="84" spans="1:12" s="93" customFormat="1" ht="12.75" customHeight="1" hidden="1" outlineLevel="1">
      <c r="A84" s="264" t="s">
        <v>257</v>
      </c>
      <c r="B84" s="264"/>
      <c r="C84" s="99">
        <v>0.03358333333333333</v>
      </c>
      <c r="D84" s="99">
        <v>0.03358333333333333</v>
      </c>
      <c r="E84" s="99">
        <v>0.034</v>
      </c>
      <c r="F84" s="99">
        <v>0.034833333333333334</v>
      </c>
      <c r="H84" s="156" t="s">
        <v>267</v>
      </c>
      <c r="I84" s="99">
        <v>0.008125</v>
      </c>
      <c r="J84" s="99">
        <v>0.008125</v>
      </c>
      <c r="K84" s="99">
        <v>0.00875</v>
      </c>
      <c r="L84" s="99">
        <v>0.0096875</v>
      </c>
    </row>
    <row r="85" spans="1:12" s="93" customFormat="1" ht="12.75" customHeight="1" hidden="1" outlineLevel="1">
      <c r="A85" s="264" t="s">
        <v>258</v>
      </c>
      <c r="B85" s="264"/>
      <c r="C85" s="99">
        <v>0.0413</v>
      </c>
      <c r="D85" s="99">
        <v>0.0413</v>
      </c>
      <c r="E85" s="99">
        <v>0.041800000000000004</v>
      </c>
      <c r="F85" s="99">
        <v>0.042300000000000004</v>
      </c>
      <c r="H85" s="156" t="s">
        <v>268</v>
      </c>
      <c r="I85" s="99">
        <v>0.0025</v>
      </c>
      <c r="J85" s="99">
        <v>0.0025</v>
      </c>
      <c r="K85" s="99">
        <v>0.0033333333333333335</v>
      </c>
      <c r="L85" s="99">
        <v>0.0020833333333333333</v>
      </c>
    </row>
    <row r="86" spans="1:12" s="93" customFormat="1" ht="12.75" customHeight="1" hidden="1" outlineLevel="1">
      <c r="A86" s="264" t="s">
        <v>259</v>
      </c>
      <c r="B86" s="264"/>
      <c r="C86" s="99">
        <v>0.02725</v>
      </c>
      <c r="D86" s="99">
        <v>0.02725</v>
      </c>
      <c r="E86" s="99">
        <v>0.027875</v>
      </c>
      <c r="F86" s="99">
        <v>0.027875</v>
      </c>
      <c r="H86" s="156" t="s">
        <v>269</v>
      </c>
      <c r="I86" s="99">
        <v>0.002</v>
      </c>
      <c r="J86" s="99">
        <v>0.002</v>
      </c>
      <c r="K86" s="99">
        <v>0.0025</v>
      </c>
      <c r="L86" s="99">
        <v>0.0032500000000000003</v>
      </c>
    </row>
    <row r="87" spans="1:12" ht="12.75" customHeight="1" hidden="1" outlineLevel="1">
      <c r="A87" s="265"/>
      <c r="B87" s="265"/>
      <c r="C87" s="155"/>
      <c r="D87" s="155"/>
      <c r="E87" s="155"/>
      <c r="F87" s="155"/>
      <c r="H87" s="156" t="s">
        <v>270</v>
      </c>
      <c r="I87" s="99">
        <v>0.020267857142857143</v>
      </c>
      <c r="J87" s="99">
        <v>0.019285714285714288</v>
      </c>
      <c r="K87" s="99">
        <v>0.025357142857142856</v>
      </c>
      <c r="L87" s="99">
        <v>0.020964285714285713</v>
      </c>
    </row>
    <row r="88" spans="1:12" s="76" customFormat="1" ht="12.75" customHeight="1" hidden="1" outlineLevel="1">
      <c r="A88" s="265"/>
      <c r="B88" s="265"/>
      <c r="C88" s="155"/>
      <c r="D88" s="155"/>
      <c r="E88" s="155"/>
      <c r="F88" s="155"/>
      <c r="H88" s="156" t="s">
        <v>271</v>
      </c>
      <c r="I88" s="99">
        <v>0.02142857142857143</v>
      </c>
      <c r="J88" s="99">
        <v>0.020803571428571428</v>
      </c>
      <c r="K88" s="99">
        <v>0.02625</v>
      </c>
      <c r="L88" s="99">
        <v>0.02214285714285714</v>
      </c>
    </row>
    <row r="89" spans="1:12" s="100" customFormat="1" ht="12.75" customHeight="1" hidden="1" outlineLevel="1">
      <c r="A89" s="265"/>
      <c r="B89" s="265"/>
      <c r="C89" s="155"/>
      <c r="D89" s="155"/>
      <c r="E89" s="155"/>
      <c r="F89" s="155"/>
      <c r="H89" s="156" t="s">
        <v>272</v>
      </c>
      <c r="I89" s="99">
        <v>0.022767857142857142</v>
      </c>
      <c r="J89" s="99">
        <v>0.022410714285714287</v>
      </c>
      <c r="K89" s="99">
        <v>0.026785714285714284</v>
      </c>
      <c r="L89" s="99">
        <v>0.02357142857142857</v>
      </c>
    </row>
    <row r="90" spans="1:12" s="84" customFormat="1" ht="12.75" customHeight="1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</row>
    <row r="91" spans="1:12" s="84" customFormat="1" ht="12.75" customHeight="1" collapsed="1">
      <c r="A91" s="270">
        <v>2007</v>
      </c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</row>
    <row r="92" spans="1:12" s="84" customFormat="1" ht="12.75" customHeight="1" hidden="1" outlineLevel="1">
      <c r="A92" s="264" t="s">
        <v>55</v>
      </c>
      <c r="B92" s="264"/>
      <c r="C92" s="158">
        <v>0.06135416666666666</v>
      </c>
      <c r="D92" s="158">
        <v>0.0618125</v>
      </c>
      <c r="E92" s="158">
        <v>0.06472916666666666</v>
      </c>
      <c r="F92" s="158">
        <v>0.0649375</v>
      </c>
      <c r="G92" s="153"/>
      <c r="H92" s="156" t="s">
        <v>261</v>
      </c>
      <c r="I92" s="158">
        <v>0.0013461538461538463</v>
      </c>
      <c r="J92" s="158">
        <v>0.0015384615384615387</v>
      </c>
      <c r="K92" s="158">
        <v>0.003076923076923077</v>
      </c>
      <c r="L92" s="158">
        <v>0.0031730769230769234</v>
      </c>
    </row>
    <row r="93" spans="1:12" s="84" customFormat="1" ht="12.75" customHeight="1" hidden="1" outlineLevel="1">
      <c r="A93" s="264" t="s">
        <v>52</v>
      </c>
      <c r="B93" s="264"/>
      <c r="C93" s="158">
        <v>0.03916785714285715</v>
      </c>
      <c r="D93" s="158">
        <v>0.04019285714285714</v>
      </c>
      <c r="E93" s="158">
        <v>0.041478571428571434</v>
      </c>
      <c r="F93" s="158">
        <v>0.044432142857142864</v>
      </c>
      <c r="G93" s="153"/>
      <c r="H93" s="156" t="s">
        <v>262</v>
      </c>
      <c r="I93" s="158">
        <v>0.012066153846153848</v>
      </c>
      <c r="J93" s="158">
        <v>0.014130769230769228</v>
      </c>
      <c r="K93" s="158">
        <v>0.017480769230769227</v>
      </c>
      <c r="L93" s="158">
        <v>0.018296153846153844</v>
      </c>
    </row>
    <row r="94" spans="1:12" s="84" customFormat="1" ht="12.75" customHeight="1" hidden="1" outlineLevel="1">
      <c r="A94" s="264" t="s">
        <v>13</v>
      </c>
      <c r="B94" s="264"/>
      <c r="C94" s="158">
        <v>0.035</v>
      </c>
      <c r="D94" s="158">
        <v>0.034600000000000006</v>
      </c>
      <c r="E94" s="158">
        <v>0.034600000000000006</v>
      </c>
      <c r="F94" s="158">
        <v>0.03610000000000001</v>
      </c>
      <c r="G94" s="153"/>
      <c r="H94" s="156" t="s">
        <v>263</v>
      </c>
      <c r="I94" s="158">
        <v>0.013160769230769233</v>
      </c>
      <c r="J94" s="158">
        <v>0.015150769230769233</v>
      </c>
      <c r="K94" s="158">
        <v>0.01929230769230769</v>
      </c>
      <c r="L94" s="158">
        <v>0.019517692307692305</v>
      </c>
    </row>
    <row r="95" spans="1:12" s="84" customFormat="1" ht="12.75" customHeight="1" hidden="1" outlineLevel="1">
      <c r="A95" s="264" t="s">
        <v>254</v>
      </c>
      <c r="B95" s="264"/>
      <c r="C95" s="158">
        <v>0.02888888888888889</v>
      </c>
      <c r="D95" s="158">
        <v>0.028666666666666667</v>
      </c>
      <c r="E95" s="158">
        <v>0.028944444444444446</v>
      </c>
      <c r="F95" s="158">
        <v>0.030333333333333337</v>
      </c>
      <c r="G95" s="153"/>
      <c r="H95" s="156" t="s">
        <v>264</v>
      </c>
      <c r="I95" s="158">
        <v>0.01535153846153846</v>
      </c>
      <c r="J95" s="158">
        <v>0.016915384615384617</v>
      </c>
      <c r="K95" s="158">
        <v>0.021346153846153848</v>
      </c>
      <c r="L95" s="158">
        <v>0.020919999999999998</v>
      </c>
    </row>
    <row r="96" spans="1:12" s="84" customFormat="1" ht="12.75" customHeight="1" hidden="1" outlineLevel="1">
      <c r="A96" s="264" t="s">
        <v>255</v>
      </c>
      <c r="B96" s="264"/>
      <c r="C96" s="158">
        <v>0.03333333333333333</v>
      </c>
      <c r="D96" s="158">
        <v>0.033</v>
      </c>
      <c r="E96" s="158">
        <v>0.033</v>
      </c>
      <c r="F96" s="158">
        <v>0.035083333333333334</v>
      </c>
      <c r="G96" s="153"/>
      <c r="H96" s="156" t="s">
        <v>265</v>
      </c>
      <c r="I96" s="158">
        <v>0.0053125</v>
      </c>
      <c r="J96" s="158">
        <v>0.0053125</v>
      </c>
      <c r="K96" s="158">
        <v>0.0071875</v>
      </c>
      <c r="L96" s="158">
        <v>0.010625</v>
      </c>
    </row>
    <row r="97" spans="1:12" s="84" customFormat="1" ht="12.75" customHeight="1" hidden="1" outlineLevel="1">
      <c r="A97" s="264" t="s">
        <v>256</v>
      </c>
      <c r="B97" s="264"/>
      <c r="C97" s="158">
        <v>0.02875</v>
      </c>
      <c r="D97" s="158">
        <v>0.02875</v>
      </c>
      <c r="E97" s="158">
        <v>0.02875</v>
      </c>
      <c r="F97" s="158">
        <v>0.030625</v>
      </c>
      <c r="G97" s="153"/>
      <c r="H97" s="156" t="s">
        <v>266</v>
      </c>
      <c r="I97" s="158">
        <v>0.0075</v>
      </c>
      <c r="J97" s="158">
        <v>0.0075</v>
      </c>
      <c r="K97" s="158">
        <v>0.009375</v>
      </c>
      <c r="L97" s="158">
        <v>0.009375</v>
      </c>
    </row>
    <row r="98" spans="1:12" s="84" customFormat="1" ht="12.75" customHeight="1" hidden="1" outlineLevel="1">
      <c r="A98" s="264" t="s">
        <v>257</v>
      </c>
      <c r="B98" s="264"/>
      <c r="C98" s="158">
        <v>0.033</v>
      </c>
      <c r="D98" s="158">
        <v>0.033</v>
      </c>
      <c r="E98" s="158">
        <v>0.033</v>
      </c>
      <c r="F98" s="158">
        <v>0.0345</v>
      </c>
      <c r="G98" s="153"/>
      <c r="H98" s="156" t="s">
        <v>267</v>
      </c>
      <c r="I98" s="158">
        <v>0.00625</v>
      </c>
      <c r="J98" s="158">
        <v>0.00625</v>
      </c>
      <c r="K98" s="158">
        <v>0.008125</v>
      </c>
      <c r="L98" s="158">
        <v>0.008125</v>
      </c>
    </row>
    <row r="99" spans="1:12" s="84" customFormat="1" ht="12.75" customHeight="1" hidden="1" outlineLevel="1">
      <c r="A99" s="264" t="s">
        <v>258</v>
      </c>
      <c r="B99" s="264"/>
      <c r="C99" s="158">
        <v>0.05020833333333333</v>
      </c>
      <c r="D99" s="158">
        <v>0.05</v>
      </c>
      <c r="E99" s="158">
        <v>0.05395833333333333</v>
      </c>
      <c r="F99" s="158">
        <v>0.053125</v>
      </c>
      <c r="G99" s="153"/>
      <c r="H99" s="156" t="s">
        <v>268</v>
      </c>
      <c r="I99" s="158">
        <v>0.00125</v>
      </c>
      <c r="J99" s="158">
        <v>0.00125</v>
      </c>
      <c r="K99" s="158">
        <v>0.0025</v>
      </c>
      <c r="L99" s="158">
        <v>0.0025</v>
      </c>
    </row>
    <row r="100" spans="1:12" s="84" customFormat="1" ht="12.75" customHeight="1" hidden="1" outlineLevel="1">
      <c r="A100" s="264" t="s">
        <v>259</v>
      </c>
      <c r="B100" s="264"/>
      <c r="C100" s="158">
        <v>0.028125</v>
      </c>
      <c r="D100" s="158">
        <v>0.028125</v>
      </c>
      <c r="E100" s="158">
        <v>0.028125</v>
      </c>
      <c r="F100" s="158">
        <v>0.02875</v>
      </c>
      <c r="G100" s="153"/>
      <c r="H100" s="156" t="s">
        <v>269</v>
      </c>
      <c r="I100" s="158">
        <v>0.001</v>
      </c>
      <c r="J100" s="158">
        <v>0.001</v>
      </c>
      <c r="K100" s="158">
        <v>0.002</v>
      </c>
      <c r="L100" s="158">
        <v>0.00225</v>
      </c>
    </row>
    <row r="101" spans="1:12" s="84" customFormat="1" ht="12.75" customHeight="1" hidden="1" outlineLevel="1">
      <c r="A101" s="153"/>
      <c r="B101" s="153"/>
      <c r="C101" s="153"/>
      <c r="D101" s="153"/>
      <c r="E101" s="153"/>
      <c r="F101" s="153"/>
      <c r="G101" s="153"/>
      <c r="H101" s="156" t="s">
        <v>270</v>
      </c>
      <c r="I101" s="158">
        <v>0.017946428571428575</v>
      </c>
      <c r="J101" s="158">
        <v>0.019330428571428575</v>
      </c>
      <c r="K101" s="158">
        <v>0.023348285714285714</v>
      </c>
      <c r="L101" s="158">
        <v>0.021562571428571427</v>
      </c>
    </row>
    <row r="102" spans="1:12" s="84" customFormat="1" ht="12.75" customHeight="1" hidden="1" outlineLevel="1">
      <c r="A102" s="153"/>
      <c r="B102" s="153"/>
      <c r="C102" s="153"/>
      <c r="D102" s="153"/>
      <c r="E102" s="153"/>
      <c r="F102" s="153"/>
      <c r="G102" s="153"/>
      <c r="H102" s="156" t="s">
        <v>271</v>
      </c>
      <c r="I102" s="158">
        <v>0.019457142857142857</v>
      </c>
      <c r="J102" s="158">
        <v>0.020178571428571428</v>
      </c>
      <c r="K102" s="158">
        <v>0.024553571428571428</v>
      </c>
      <c r="L102" s="158">
        <v>0.023169714285714287</v>
      </c>
    </row>
    <row r="103" spans="1:12" s="84" customFormat="1" ht="12.75" customHeight="1" hidden="1" outlineLevel="1">
      <c r="A103" s="153"/>
      <c r="B103" s="153"/>
      <c r="C103" s="153"/>
      <c r="D103" s="153"/>
      <c r="E103" s="153"/>
      <c r="F103" s="153"/>
      <c r="G103" s="153"/>
      <c r="H103" s="156" t="s">
        <v>272</v>
      </c>
      <c r="I103" s="158">
        <v>0.02035714285714286</v>
      </c>
      <c r="J103" s="158">
        <v>0.021294714285714285</v>
      </c>
      <c r="K103" s="158">
        <v>0.025625</v>
      </c>
      <c r="L103" s="158">
        <v>0.024419714285714284</v>
      </c>
    </row>
    <row r="104" spans="1:12" s="84" customFormat="1" ht="12.75" customHeight="1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</row>
    <row r="105" spans="1:12" s="84" customFormat="1" ht="12.75" customHeight="1" collapsed="1">
      <c r="A105" s="269">
        <v>2006</v>
      </c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</row>
    <row r="106" spans="1:12" s="84" customFormat="1" ht="12.75" customHeight="1" hidden="1" outlineLevel="1">
      <c r="A106" s="264" t="s">
        <v>55</v>
      </c>
      <c r="B106" s="264"/>
      <c r="C106" s="158">
        <v>0.05541666666666667</v>
      </c>
      <c r="D106" s="158">
        <v>0.05739583333333333</v>
      </c>
      <c r="E106" s="158">
        <v>0.05833333333333333</v>
      </c>
      <c r="F106" s="158">
        <v>0.05958333333333333</v>
      </c>
      <c r="G106" s="153"/>
      <c r="H106" s="156" t="s">
        <v>261</v>
      </c>
      <c r="I106" s="158">
        <v>0.000982142857142857</v>
      </c>
      <c r="J106" s="158">
        <v>0.0010714285714285713</v>
      </c>
      <c r="K106" s="158">
        <v>0.0010714285714285713</v>
      </c>
      <c r="L106" s="158">
        <v>0.00125</v>
      </c>
    </row>
    <row r="107" spans="1:12" s="84" customFormat="1" ht="12.75" customHeight="1" hidden="1" outlineLevel="1">
      <c r="A107" s="264" t="s">
        <v>52</v>
      </c>
      <c r="B107" s="264"/>
      <c r="C107" s="158">
        <v>0.03375714285714286</v>
      </c>
      <c r="D107" s="158">
        <v>0.03544642857142858</v>
      </c>
      <c r="E107" s="158">
        <v>0.03715714285714287</v>
      </c>
      <c r="F107" s="158">
        <v>0.03888214285714286</v>
      </c>
      <c r="G107" s="153"/>
      <c r="H107" s="156" t="s">
        <v>262</v>
      </c>
      <c r="I107" s="158">
        <v>0.002207692307692308</v>
      </c>
      <c r="J107" s="158">
        <v>0.003942307692307693</v>
      </c>
      <c r="K107" s="158">
        <v>0.0069</v>
      </c>
      <c r="L107" s="158">
        <v>0.009576923076923077</v>
      </c>
    </row>
    <row r="108" spans="1:12" s="84" customFormat="1" ht="12.75" customHeight="1" hidden="1" outlineLevel="1">
      <c r="A108" s="264" t="s">
        <v>13</v>
      </c>
      <c r="B108" s="264"/>
      <c r="C108" s="158">
        <v>0.033</v>
      </c>
      <c r="D108" s="158">
        <v>0.0335</v>
      </c>
      <c r="E108" s="158">
        <v>0.0345</v>
      </c>
      <c r="F108" s="158">
        <v>0.035</v>
      </c>
      <c r="G108" s="153"/>
      <c r="H108" s="156" t="s">
        <v>263</v>
      </c>
      <c r="I108" s="158">
        <v>0.0034000000000000002</v>
      </c>
      <c r="J108" s="158">
        <v>0.005653846153846154</v>
      </c>
      <c r="K108" s="158">
        <v>0.008434615384615384</v>
      </c>
      <c r="L108" s="158">
        <v>0.011007692307692309</v>
      </c>
    </row>
    <row r="109" spans="1:12" s="84" customFormat="1" ht="12.75" customHeight="1" hidden="1" outlineLevel="1">
      <c r="A109" s="264" t="s">
        <v>254</v>
      </c>
      <c r="B109" s="264"/>
      <c r="C109" s="158">
        <v>0.02638888888888889</v>
      </c>
      <c r="D109" s="158">
        <v>0.026777777777777775</v>
      </c>
      <c r="E109" s="158">
        <v>0.027555555555555552</v>
      </c>
      <c r="F109" s="158">
        <v>0.02811111111111111</v>
      </c>
      <c r="G109" s="153"/>
      <c r="H109" s="156" t="s">
        <v>264</v>
      </c>
      <c r="I109" s="158">
        <v>0.005603846153846154</v>
      </c>
      <c r="J109" s="158">
        <v>0.008588461538461538</v>
      </c>
      <c r="K109" s="158">
        <v>0.0111</v>
      </c>
      <c r="L109" s="158">
        <v>0.012561538461538464</v>
      </c>
    </row>
    <row r="110" spans="1:12" s="84" customFormat="1" ht="12.75" customHeight="1" hidden="1" outlineLevel="1">
      <c r="A110" s="264" t="s">
        <v>255</v>
      </c>
      <c r="B110" s="264"/>
      <c r="C110" s="158">
        <v>0.03125</v>
      </c>
      <c r="D110" s="158">
        <v>0.03183333333333333</v>
      </c>
      <c r="E110" s="158">
        <v>0.0325</v>
      </c>
      <c r="F110" s="158">
        <v>0.03333333333333333</v>
      </c>
      <c r="G110" s="153"/>
      <c r="H110" s="156" t="s">
        <v>265</v>
      </c>
      <c r="I110" s="158">
        <v>0.0046875</v>
      </c>
      <c r="J110" s="158">
        <v>0.0046875</v>
      </c>
      <c r="K110" s="158">
        <v>0.0046875</v>
      </c>
      <c r="L110" s="158">
        <v>0.0053125</v>
      </c>
    </row>
    <row r="111" spans="1:12" s="84" customFormat="1" ht="12.75" customHeight="1" hidden="1" outlineLevel="1">
      <c r="A111" s="264" t="s">
        <v>256</v>
      </c>
      <c r="B111" s="264"/>
      <c r="C111" s="158">
        <v>0.026875</v>
      </c>
      <c r="D111" s="158">
        <v>0.0275</v>
      </c>
      <c r="E111" s="158">
        <v>0.028125</v>
      </c>
      <c r="F111" s="158">
        <v>0.02875</v>
      </c>
      <c r="G111" s="153"/>
      <c r="H111" s="156" t="s">
        <v>266</v>
      </c>
      <c r="I111" s="158">
        <v>0.01</v>
      </c>
      <c r="J111" s="158">
        <v>0.01</v>
      </c>
      <c r="K111" s="158">
        <v>0.01</v>
      </c>
      <c r="L111" s="158">
        <v>0.01</v>
      </c>
    </row>
    <row r="112" spans="1:12" s="84" customFormat="1" ht="12.75" customHeight="1" hidden="1" outlineLevel="1">
      <c r="A112" s="264" t="s">
        <v>257</v>
      </c>
      <c r="B112" s="264"/>
      <c r="C112" s="158">
        <v>0.0305</v>
      </c>
      <c r="D112" s="158">
        <v>0.0312</v>
      </c>
      <c r="E112" s="158">
        <v>0.032</v>
      </c>
      <c r="F112" s="158">
        <v>0.033</v>
      </c>
      <c r="G112" s="153"/>
      <c r="H112" s="156" t="s">
        <v>267</v>
      </c>
      <c r="I112" s="158">
        <v>0.008333333333333333</v>
      </c>
      <c r="J112" s="158">
        <v>0.008333333333333333</v>
      </c>
      <c r="K112" s="158">
        <v>0.008333333333333333</v>
      </c>
      <c r="L112" s="158">
        <v>0.008333333333333333</v>
      </c>
    </row>
    <row r="113" spans="1:12" s="84" customFormat="1" ht="12.75" customHeight="1" hidden="1" outlineLevel="1">
      <c r="A113" s="264" t="s">
        <v>258</v>
      </c>
      <c r="B113" s="264"/>
      <c r="C113" s="158">
        <v>0.045325</v>
      </c>
      <c r="D113" s="158">
        <v>0.0460625</v>
      </c>
      <c r="E113" s="158">
        <v>0.0465875</v>
      </c>
      <c r="F113" s="158">
        <v>0.047262500000000006</v>
      </c>
      <c r="G113" s="153"/>
      <c r="H113" s="156" t="s">
        <v>268</v>
      </c>
      <c r="I113" s="158">
        <v>0.00125</v>
      </c>
      <c r="J113" s="158">
        <v>0.00125</v>
      </c>
      <c r="K113" s="158">
        <v>0.00125</v>
      </c>
      <c r="L113" s="158">
        <v>0.00125</v>
      </c>
    </row>
    <row r="114" spans="1:12" s="84" customFormat="1" ht="12.75" customHeight="1" hidden="1" outlineLevel="1">
      <c r="A114" s="264" t="s">
        <v>259</v>
      </c>
      <c r="B114" s="264"/>
      <c r="C114" s="158">
        <v>0.02625</v>
      </c>
      <c r="D114" s="158">
        <v>0.02675</v>
      </c>
      <c r="E114" s="158">
        <v>0.0275</v>
      </c>
      <c r="F114" s="158">
        <v>0.02875</v>
      </c>
      <c r="G114" s="153"/>
      <c r="H114" s="156" t="s">
        <v>269</v>
      </c>
      <c r="I114" s="158">
        <v>0.00125</v>
      </c>
      <c r="J114" s="158">
        <v>0.00125</v>
      </c>
      <c r="K114" s="158">
        <v>0.00125</v>
      </c>
      <c r="L114" s="158">
        <v>0.00125</v>
      </c>
    </row>
    <row r="115" spans="1:12" s="84" customFormat="1" ht="12.75" customHeight="1" hidden="1" outlineLevel="1">
      <c r="A115" s="153"/>
      <c r="B115" s="153"/>
      <c r="C115" s="153"/>
      <c r="D115" s="153"/>
      <c r="E115" s="153"/>
      <c r="F115" s="153"/>
      <c r="G115" s="153"/>
      <c r="H115" s="156" t="s">
        <v>270</v>
      </c>
      <c r="I115" s="158">
        <v>0.014661666666666665</v>
      </c>
      <c r="J115" s="158">
        <v>0.018211833333333333</v>
      </c>
      <c r="K115" s="158">
        <v>0.02011716666666667</v>
      </c>
      <c r="L115" s="158">
        <v>0.022586833333333334</v>
      </c>
    </row>
    <row r="116" spans="1:12" s="84" customFormat="1" ht="12.75" customHeight="1" hidden="1" outlineLevel="1">
      <c r="A116" s="153"/>
      <c r="B116" s="153"/>
      <c r="C116" s="153"/>
      <c r="D116" s="153"/>
      <c r="E116" s="153"/>
      <c r="F116" s="153"/>
      <c r="G116" s="153"/>
      <c r="H116" s="156" t="s">
        <v>271</v>
      </c>
      <c r="I116" s="158">
        <v>0.017500333333333336</v>
      </c>
      <c r="J116" s="158">
        <v>0.019461833333333334</v>
      </c>
      <c r="K116" s="158">
        <v>0.02291666666666667</v>
      </c>
      <c r="L116" s="158">
        <v>0.024965333333333336</v>
      </c>
    </row>
    <row r="117" spans="1:12" s="84" customFormat="1" ht="12.75" customHeight="1" hidden="1" outlineLevel="1">
      <c r="A117" s="153"/>
      <c r="B117" s="153"/>
      <c r="C117" s="153"/>
      <c r="D117" s="153"/>
      <c r="E117" s="153"/>
      <c r="F117" s="153"/>
      <c r="G117" s="153"/>
      <c r="H117" s="156" t="s">
        <v>272</v>
      </c>
      <c r="I117" s="158">
        <v>0.019687833333333335</v>
      </c>
      <c r="J117" s="158">
        <v>0.023073</v>
      </c>
      <c r="K117" s="158">
        <v>0.025221333333333335</v>
      </c>
      <c r="L117" s="158">
        <v>0.02652783333333333</v>
      </c>
    </row>
    <row r="118" spans="1:12" s="84" customFormat="1" ht="12.75" customHeight="1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</row>
    <row r="119" spans="1:12" s="84" customFormat="1" ht="12.75" customHeight="1" collapsed="1">
      <c r="A119" s="269">
        <v>2005</v>
      </c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</row>
    <row r="120" spans="1:12" s="84" customFormat="1" ht="12.75" customHeight="1" hidden="1" outlineLevel="1">
      <c r="A120" s="264" t="s">
        <v>55</v>
      </c>
      <c r="B120" s="264"/>
      <c r="C120" s="158">
        <v>0.0521875</v>
      </c>
      <c r="D120" s="158">
        <v>0.052291666666666674</v>
      </c>
      <c r="E120" s="158">
        <v>0.054791666666666676</v>
      </c>
      <c r="F120" s="158">
        <v>0.05489583333333334</v>
      </c>
      <c r="G120" s="153"/>
      <c r="H120" s="156" t="s">
        <v>261</v>
      </c>
      <c r="I120" s="158">
        <v>0.0008166666666666667</v>
      </c>
      <c r="J120" s="158">
        <v>0.0009166666666666665</v>
      </c>
      <c r="K120" s="158">
        <v>0.0009166666666666665</v>
      </c>
      <c r="L120" s="158">
        <v>0.0009166666666666665</v>
      </c>
    </row>
    <row r="121" spans="1:12" s="84" customFormat="1" ht="12.75" customHeight="1" hidden="1" outlineLevel="1">
      <c r="A121" s="264" t="s">
        <v>52</v>
      </c>
      <c r="B121" s="264"/>
      <c r="C121" s="158">
        <v>0.03401785714285715</v>
      </c>
      <c r="D121" s="158">
        <v>0.03389285714285715</v>
      </c>
      <c r="E121" s="158">
        <v>0.033592857142857147</v>
      </c>
      <c r="F121" s="158">
        <v>0.03421785714285715</v>
      </c>
      <c r="G121" s="153"/>
      <c r="H121" s="156" t="s">
        <v>262</v>
      </c>
      <c r="I121" s="158">
        <v>0.0010312499999999998</v>
      </c>
      <c r="J121" s="158">
        <v>0.0010645833333333332</v>
      </c>
      <c r="K121" s="158">
        <v>0.0011124999999999998</v>
      </c>
      <c r="L121" s="158">
        <v>0.0012291666666666664</v>
      </c>
    </row>
    <row r="122" spans="1:12" s="84" customFormat="1" ht="12.75" customHeight="1" hidden="1" outlineLevel="1">
      <c r="A122" s="264" t="s">
        <v>13</v>
      </c>
      <c r="B122" s="264"/>
      <c r="C122" s="158">
        <v>0.029700000000000004</v>
      </c>
      <c r="D122" s="158">
        <v>0.029700000000000004</v>
      </c>
      <c r="E122" s="158">
        <v>0.029700000000000004</v>
      </c>
      <c r="F122" s="158">
        <v>0.029700000000000004</v>
      </c>
      <c r="G122" s="153"/>
      <c r="H122" s="156" t="s">
        <v>263</v>
      </c>
      <c r="I122" s="158">
        <v>0.001114583333333333</v>
      </c>
      <c r="J122" s="158">
        <v>0.001114583333333333</v>
      </c>
      <c r="K122" s="158">
        <v>0.0011458333333333331</v>
      </c>
      <c r="L122" s="158">
        <v>0.0013416666666666664</v>
      </c>
    </row>
    <row r="123" spans="1:12" s="84" customFormat="1" ht="12.75" customHeight="1" hidden="1" outlineLevel="1">
      <c r="A123" s="264" t="s">
        <v>254</v>
      </c>
      <c r="B123" s="264"/>
      <c r="C123" s="158">
        <v>0.0275</v>
      </c>
      <c r="D123" s="158">
        <v>0.0275</v>
      </c>
      <c r="E123" s="158">
        <v>0.0275</v>
      </c>
      <c r="F123" s="158">
        <v>0.0275</v>
      </c>
      <c r="G123" s="153"/>
      <c r="H123" s="156" t="s">
        <v>264</v>
      </c>
      <c r="I123" s="158">
        <v>0.0016020833333333332</v>
      </c>
      <c r="J123" s="158">
        <v>0.0015562499999999997</v>
      </c>
      <c r="K123" s="158">
        <v>0.0015249999999999997</v>
      </c>
      <c r="L123" s="158">
        <v>0.0018375</v>
      </c>
    </row>
    <row r="124" spans="1:12" s="84" customFormat="1" ht="12.75" customHeight="1" hidden="1" outlineLevel="1">
      <c r="A124" s="264" t="s">
        <v>255</v>
      </c>
      <c r="B124" s="264"/>
      <c r="C124" s="158">
        <v>0.03208333333333333</v>
      </c>
      <c r="D124" s="158">
        <v>0.03208333333333333</v>
      </c>
      <c r="E124" s="158">
        <v>0.03208333333333333</v>
      </c>
      <c r="F124" s="158">
        <v>0.03208333333333333</v>
      </c>
      <c r="G124" s="153"/>
      <c r="H124" s="156" t="s">
        <v>265</v>
      </c>
      <c r="I124" s="158">
        <v>0.0046875</v>
      </c>
      <c r="J124" s="158">
        <v>0.0046875</v>
      </c>
      <c r="K124" s="158">
        <v>0.0046875</v>
      </c>
      <c r="L124" s="158">
        <v>0.0046875</v>
      </c>
    </row>
    <row r="125" spans="1:12" s="84" customFormat="1" ht="12.75" customHeight="1" hidden="1" outlineLevel="1">
      <c r="A125" s="264" t="s">
        <v>256</v>
      </c>
      <c r="B125" s="264"/>
      <c r="C125" s="158">
        <v>0.0275</v>
      </c>
      <c r="D125" s="158">
        <v>0.0275</v>
      </c>
      <c r="E125" s="158">
        <v>0.0275</v>
      </c>
      <c r="F125" s="158">
        <v>0.0275</v>
      </c>
      <c r="G125" s="153"/>
      <c r="H125" s="156" t="s">
        <v>266</v>
      </c>
      <c r="I125" s="158">
        <v>0.01</v>
      </c>
      <c r="J125" s="158">
        <v>0.01</v>
      </c>
      <c r="K125" s="158">
        <v>0.01</v>
      </c>
      <c r="L125" s="158">
        <v>0.01</v>
      </c>
    </row>
    <row r="126" spans="1:12" s="84" customFormat="1" ht="12.75" customHeight="1" hidden="1" outlineLevel="1">
      <c r="A126" s="264" t="s">
        <v>257</v>
      </c>
      <c r="B126" s="264"/>
      <c r="C126" s="158">
        <v>0.0315</v>
      </c>
      <c r="D126" s="158">
        <v>0.0315</v>
      </c>
      <c r="E126" s="158">
        <v>0.0315</v>
      </c>
      <c r="F126" s="158">
        <v>0.0315</v>
      </c>
      <c r="G126" s="153"/>
      <c r="H126" s="156" t="s">
        <v>267</v>
      </c>
      <c r="I126" s="158">
        <v>0.008333333333333333</v>
      </c>
      <c r="J126" s="158">
        <v>0.008333333333333333</v>
      </c>
      <c r="K126" s="158">
        <v>0.008333333333333333</v>
      </c>
      <c r="L126" s="158">
        <v>0.008333333333333333</v>
      </c>
    </row>
    <row r="127" spans="1:12" s="84" customFormat="1" ht="12.75" customHeight="1" hidden="1" outlineLevel="1">
      <c r="A127" s="264" t="s">
        <v>258</v>
      </c>
      <c r="B127" s="264"/>
      <c r="C127" s="158">
        <v>0.04140625</v>
      </c>
      <c r="D127" s="158">
        <v>0.0415</v>
      </c>
      <c r="E127" s="158">
        <v>0.0450375</v>
      </c>
      <c r="F127" s="158">
        <v>0.04519375</v>
      </c>
      <c r="G127" s="153"/>
      <c r="H127" s="156" t="s">
        <v>268</v>
      </c>
      <c r="I127" s="158">
        <v>0.000625</v>
      </c>
      <c r="J127" s="158">
        <v>0.0009375</v>
      </c>
      <c r="K127" s="158">
        <v>0.0009375</v>
      </c>
      <c r="L127" s="158">
        <v>0.0009375</v>
      </c>
    </row>
    <row r="128" spans="1:12" s="84" customFormat="1" ht="12.75" customHeight="1" hidden="1" outlineLevel="1">
      <c r="A128" s="264" t="s">
        <v>259</v>
      </c>
      <c r="B128" s="264"/>
      <c r="C128" s="158">
        <v>0.02916666666666667</v>
      </c>
      <c r="D128" s="158">
        <v>0.02916666666666667</v>
      </c>
      <c r="E128" s="158">
        <v>0.02916666666666667</v>
      </c>
      <c r="F128" s="158">
        <v>0.02916666666666667</v>
      </c>
      <c r="G128" s="153"/>
      <c r="H128" s="156" t="s">
        <v>269</v>
      </c>
      <c r="I128" s="158">
        <v>0.00125</v>
      </c>
      <c r="J128" s="158">
        <v>0.00125</v>
      </c>
      <c r="K128" s="158">
        <v>0.00125</v>
      </c>
      <c r="L128" s="158">
        <v>0.00125</v>
      </c>
    </row>
    <row r="129" spans="1:12" s="84" customFormat="1" ht="12.75" customHeight="1" hidden="1" outlineLevel="1">
      <c r="A129" s="153"/>
      <c r="B129" s="153"/>
      <c r="C129" s="153"/>
      <c r="D129" s="153"/>
      <c r="E129" s="153"/>
      <c r="F129" s="153"/>
      <c r="G129" s="153"/>
      <c r="H129" s="156" t="s">
        <v>270</v>
      </c>
      <c r="I129" s="158">
        <v>0.011760666666666664</v>
      </c>
      <c r="J129" s="158">
        <v>0.011772833333333331</v>
      </c>
      <c r="K129" s="158">
        <v>0.010955166666666667</v>
      </c>
      <c r="L129" s="158">
        <v>0.011354666666666667</v>
      </c>
    </row>
    <row r="130" spans="1:12" s="84" customFormat="1" ht="12.75" customHeight="1" hidden="1" outlineLevel="1">
      <c r="A130" s="153"/>
      <c r="B130" s="153"/>
      <c r="C130" s="153"/>
      <c r="D130" s="153"/>
      <c r="E130" s="153"/>
      <c r="F130" s="153"/>
      <c r="G130" s="153"/>
      <c r="H130" s="156" t="s">
        <v>271</v>
      </c>
      <c r="I130" s="158">
        <v>0.0156565</v>
      </c>
      <c r="J130" s="158">
        <v>0.015521166666666667</v>
      </c>
      <c r="K130" s="158">
        <v>0.014601166666666665</v>
      </c>
      <c r="L130" s="158">
        <v>0.014758333333333332</v>
      </c>
    </row>
    <row r="131" spans="1:12" s="84" customFormat="1" ht="12.75" customHeight="1" hidden="1" outlineLevel="1">
      <c r="A131" s="153"/>
      <c r="B131" s="153"/>
      <c r="C131" s="153"/>
      <c r="D131" s="153"/>
      <c r="E131" s="153"/>
      <c r="F131" s="153"/>
      <c r="G131" s="153"/>
      <c r="H131" s="156" t="s">
        <v>272</v>
      </c>
      <c r="I131" s="158">
        <v>0.01781333333333333</v>
      </c>
      <c r="J131" s="158">
        <v>0.01878583333333333</v>
      </c>
      <c r="K131" s="158">
        <v>0.017623000000000003</v>
      </c>
      <c r="L131" s="158">
        <v>0.017935333333333334</v>
      </c>
    </row>
    <row r="132" spans="1:12" s="84" customFormat="1" ht="12.75" customHeight="1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</row>
    <row r="133" spans="1:12" s="84" customFormat="1" ht="12.75" customHeight="1" collapsed="1">
      <c r="A133" s="269">
        <v>2004</v>
      </c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</row>
    <row r="134" spans="1:12" s="84" customFormat="1" ht="12.75" customHeight="1" hidden="1" outlineLevel="1">
      <c r="A134" s="264" t="s">
        <v>55</v>
      </c>
      <c r="B134" s="264"/>
      <c r="C134" s="158">
        <v>0.04625</v>
      </c>
      <c r="D134" s="158">
        <v>0.046354166666666675</v>
      </c>
      <c r="E134" s="158">
        <v>0.046458333333333345</v>
      </c>
      <c r="F134" s="158">
        <v>0.046875</v>
      </c>
      <c r="G134" s="153"/>
      <c r="H134" s="156" t="s">
        <v>261</v>
      </c>
      <c r="I134" s="158">
        <v>0.0006666666666666666</v>
      </c>
      <c r="J134" s="158">
        <v>0.0006666666666666666</v>
      </c>
      <c r="K134" s="158">
        <v>0.0006666666666666666</v>
      </c>
      <c r="L134" s="158">
        <v>0.0006666666666666666</v>
      </c>
    </row>
    <row r="135" spans="1:12" s="84" customFormat="1" ht="12.75" customHeight="1" hidden="1" outlineLevel="1">
      <c r="A135" s="264" t="s">
        <v>52</v>
      </c>
      <c r="B135" s="264"/>
      <c r="C135" s="158">
        <v>0.033303571428571425</v>
      </c>
      <c r="D135" s="158">
        <v>0.03321428571428571</v>
      </c>
      <c r="E135" s="158">
        <v>0.03357142857142857</v>
      </c>
      <c r="F135" s="158">
        <v>0.033928571428571426</v>
      </c>
      <c r="G135" s="153"/>
      <c r="H135" s="156" t="s">
        <v>262</v>
      </c>
      <c r="I135" s="158">
        <v>0.00091625</v>
      </c>
      <c r="J135" s="158">
        <v>0.00091625</v>
      </c>
      <c r="K135" s="158">
        <v>0.0010104166666666664</v>
      </c>
      <c r="L135" s="158">
        <v>0.0010104166666666664</v>
      </c>
    </row>
    <row r="136" spans="1:12" s="84" customFormat="1" ht="12.75" customHeight="1" hidden="1" outlineLevel="1">
      <c r="A136" s="264" t="s">
        <v>13</v>
      </c>
      <c r="B136" s="264"/>
      <c r="C136" s="158">
        <v>0.0275</v>
      </c>
      <c r="D136" s="158">
        <v>0.0275</v>
      </c>
      <c r="E136" s="158">
        <v>0.0275</v>
      </c>
      <c r="F136" s="158">
        <v>0.0275</v>
      </c>
      <c r="G136" s="153"/>
      <c r="H136" s="156" t="s">
        <v>263</v>
      </c>
      <c r="I136" s="158">
        <v>0.0009787499999999998</v>
      </c>
      <c r="J136" s="158">
        <v>0.0009787499999999998</v>
      </c>
      <c r="K136" s="158">
        <v>0.0010395833333333331</v>
      </c>
      <c r="L136" s="158">
        <v>0.0010687499999999998</v>
      </c>
    </row>
    <row r="137" spans="1:12" s="84" customFormat="1" ht="12.75" customHeight="1" hidden="1" outlineLevel="1">
      <c r="A137" s="264" t="s">
        <v>254</v>
      </c>
      <c r="B137" s="264"/>
      <c r="C137" s="158">
        <v>0.028055555555555556</v>
      </c>
      <c r="D137" s="158">
        <v>0.027777777777777776</v>
      </c>
      <c r="E137" s="158">
        <v>0.025875000000000002</v>
      </c>
      <c r="F137" s="158">
        <v>0.026255</v>
      </c>
      <c r="G137" s="153"/>
      <c r="H137" s="156" t="s">
        <v>264</v>
      </c>
      <c r="I137" s="158">
        <v>0.0011666666666666665</v>
      </c>
      <c r="J137" s="158">
        <v>0.0011666666666666665</v>
      </c>
      <c r="K137" s="158">
        <v>0.001545833333333333</v>
      </c>
      <c r="L137" s="158">
        <v>0.0015354166666666665</v>
      </c>
    </row>
    <row r="138" spans="1:12" s="84" customFormat="1" ht="12.75" customHeight="1" hidden="1" outlineLevel="1">
      <c r="A138" s="264" t="s">
        <v>255</v>
      </c>
      <c r="B138" s="264"/>
      <c r="C138" s="158">
        <v>0.03291666666666667</v>
      </c>
      <c r="D138" s="158">
        <v>0.03291666666666667</v>
      </c>
      <c r="E138" s="158">
        <v>0.03208333333333333</v>
      </c>
      <c r="F138" s="158">
        <v>0.03208333333333333</v>
      </c>
      <c r="G138" s="153"/>
      <c r="H138" s="156" t="s">
        <v>265</v>
      </c>
      <c r="I138" s="158">
        <v>0.00375</v>
      </c>
      <c r="J138" s="158">
        <v>0.00375</v>
      </c>
      <c r="K138" s="158">
        <v>0.00375</v>
      </c>
      <c r="L138" s="158">
        <v>0.004</v>
      </c>
    </row>
    <row r="139" spans="1:12" s="84" customFormat="1" ht="12.75" customHeight="1" hidden="1" outlineLevel="1">
      <c r="A139" s="264" t="s">
        <v>256</v>
      </c>
      <c r="B139" s="264"/>
      <c r="C139" s="158">
        <v>0.0275</v>
      </c>
      <c r="D139" s="158">
        <v>0.0275</v>
      </c>
      <c r="E139" s="158">
        <v>0.0275</v>
      </c>
      <c r="F139" s="158">
        <v>0.0275</v>
      </c>
      <c r="G139" s="153"/>
      <c r="H139" s="156" t="s">
        <v>266</v>
      </c>
      <c r="I139" s="158">
        <v>0.01</v>
      </c>
      <c r="J139" s="158">
        <v>0.01</v>
      </c>
      <c r="K139" s="158">
        <v>0.01</v>
      </c>
      <c r="L139" s="158">
        <v>0.01</v>
      </c>
    </row>
    <row r="140" spans="1:12" s="84" customFormat="1" ht="12.75" customHeight="1" hidden="1" outlineLevel="1">
      <c r="A140" s="264" t="s">
        <v>257</v>
      </c>
      <c r="B140" s="264"/>
      <c r="C140" s="158">
        <v>0.032</v>
      </c>
      <c r="D140" s="158">
        <v>0.032</v>
      </c>
      <c r="E140" s="158">
        <v>0.032</v>
      </c>
      <c r="F140" s="158">
        <v>0.032</v>
      </c>
      <c r="G140" s="153"/>
      <c r="H140" s="156" t="s">
        <v>267</v>
      </c>
      <c r="I140" s="158">
        <v>0.008333333333333333</v>
      </c>
      <c r="J140" s="158">
        <v>0.008333333333333333</v>
      </c>
      <c r="K140" s="158">
        <v>0.008333333333333333</v>
      </c>
      <c r="L140" s="158">
        <v>0.008333333333333333</v>
      </c>
    </row>
    <row r="141" spans="1:12" s="84" customFormat="1" ht="12.75" customHeight="1" hidden="1" outlineLevel="1">
      <c r="A141" s="264" t="s">
        <v>258</v>
      </c>
      <c r="B141" s="264"/>
      <c r="C141" s="158">
        <v>0.0425</v>
      </c>
      <c r="D141" s="158">
        <v>0.0425</v>
      </c>
      <c r="E141" s="158">
        <v>0.04214285714285714</v>
      </c>
      <c r="F141" s="158">
        <v>0.0425</v>
      </c>
      <c r="G141" s="153"/>
      <c r="H141" s="156" t="s">
        <v>268</v>
      </c>
      <c r="I141" s="158">
        <v>0.00075</v>
      </c>
      <c r="J141" s="158">
        <v>0.00075</v>
      </c>
      <c r="K141" s="158">
        <v>0.00075</v>
      </c>
      <c r="L141" s="158">
        <v>0.00075</v>
      </c>
    </row>
    <row r="142" spans="1:12" s="84" customFormat="1" ht="12.75" customHeight="1" hidden="1" outlineLevel="1">
      <c r="A142" s="264" t="s">
        <v>259</v>
      </c>
      <c r="B142" s="264"/>
      <c r="C142" s="158">
        <v>0.0275</v>
      </c>
      <c r="D142" s="158">
        <v>0.0275</v>
      </c>
      <c r="E142" s="158">
        <v>0.0275</v>
      </c>
      <c r="F142" s="158">
        <v>0.0275</v>
      </c>
      <c r="G142" s="153"/>
      <c r="H142" s="156" t="s">
        <v>269</v>
      </c>
      <c r="I142" s="158">
        <v>0.00125</v>
      </c>
      <c r="J142" s="158">
        <v>0.00125</v>
      </c>
      <c r="K142" s="158">
        <v>0.00125</v>
      </c>
      <c r="L142" s="158">
        <v>0.00125</v>
      </c>
    </row>
    <row r="143" spans="1:12" s="84" customFormat="1" ht="12.75" customHeight="1" hidden="1" outlineLevel="1">
      <c r="A143" s="153"/>
      <c r="B143" s="153"/>
      <c r="C143" s="153"/>
      <c r="D143" s="153"/>
      <c r="E143" s="153"/>
      <c r="F143" s="153"/>
      <c r="G143" s="153"/>
      <c r="H143" s="156" t="s">
        <v>270</v>
      </c>
      <c r="I143" s="158">
        <v>0.012605</v>
      </c>
      <c r="J143" s="158">
        <v>0.010833333333333334</v>
      </c>
      <c r="K143" s="158">
        <v>0.015625</v>
      </c>
      <c r="L143" s="158">
        <v>0.01375</v>
      </c>
    </row>
    <row r="144" spans="1:12" s="84" customFormat="1" ht="12.75" customHeight="1" hidden="1" outlineLevel="1">
      <c r="A144" s="153"/>
      <c r="B144" s="153"/>
      <c r="C144" s="153"/>
      <c r="D144" s="153"/>
      <c r="E144" s="153"/>
      <c r="F144" s="153"/>
      <c r="G144" s="153"/>
      <c r="H144" s="156" t="s">
        <v>271</v>
      </c>
      <c r="I144" s="158">
        <v>0.018333333333333337</v>
      </c>
      <c r="J144" s="158">
        <v>0.016041666666666666</v>
      </c>
      <c r="K144" s="158">
        <v>0.02030416666666667</v>
      </c>
      <c r="L144" s="158">
        <v>0.0184375</v>
      </c>
    </row>
    <row r="145" spans="1:12" s="84" customFormat="1" ht="12.75" customHeight="1" hidden="1" outlineLevel="1">
      <c r="A145" s="153"/>
      <c r="B145" s="153"/>
      <c r="C145" s="153"/>
      <c r="D145" s="153"/>
      <c r="E145" s="153"/>
      <c r="F145" s="153"/>
      <c r="G145" s="153"/>
      <c r="H145" s="156" t="s">
        <v>272</v>
      </c>
      <c r="I145" s="158">
        <v>0.022604166666666665</v>
      </c>
      <c r="J145" s="158">
        <v>0.020520833333333335</v>
      </c>
      <c r="K145" s="158">
        <v>0.02354166666666667</v>
      </c>
      <c r="L145" s="158">
        <v>0.021666666666666667</v>
      </c>
    </row>
    <row r="146" spans="1:12" s="84" customFormat="1" ht="12.75" customHeight="1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</row>
    <row r="147" spans="1:12" s="84" customFormat="1" ht="12.75" customHeight="1" collapsed="1">
      <c r="A147" s="269">
        <v>2003</v>
      </c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</row>
    <row r="148" spans="1:12" s="84" customFormat="1" ht="12.75" customHeight="1" hidden="1" outlineLevel="1">
      <c r="A148" s="264" t="s">
        <v>55</v>
      </c>
      <c r="B148" s="264"/>
      <c r="C148" s="158">
        <v>0.04885416666666667</v>
      </c>
      <c r="D148" s="158">
        <v>0.0471875</v>
      </c>
      <c r="E148" s="158">
        <v>0.046875</v>
      </c>
      <c r="F148" s="158">
        <v>0.04666666666666667</v>
      </c>
      <c r="G148" s="153"/>
      <c r="H148" s="156" t="s">
        <v>261</v>
      </c>
      <c r="I148" s="158">
        <v>0.0016250000000000004</v>
      </c>
      <c r="J148" s="158">
        <v>0.000921875</v>
      </c>
      <c r="K148" s="158">
        <v>0.000703125</v>
      </c>
      <c r="L148" s="158">
        <v>0.0005833333333333334</v>
      </c>
    </row>
    <row r="149" spans="1:12" s="84" customFormat="1" ht="12.75" customHeight="1" hidden="1" outlineLevel="1">
      <c r="A149" s="264" t="s">
        <v>52</v>
      </c>
      <c r="B149" s="264"/>
      <c r="C149" s="158">
        <v>0.03449999999999999</v>
      </c>
      <c r="D149" s="158">
        <v>0.033333333333333326</v>
      </c>
      <c r="E149" s="158">
        <v>0.032916666666666664</v>
      </c>
      <c r="F149" s="158">
        <v>0.032916666666666664</v>
      </c>
      <c r="G149" s="153"/>
      <c r="H149" s="156" t="s">
        <v>262</v>
      </c>
      <c r="I149" s="158">
        <v>0.001780357142857143</v>
      </c>
      <c r="J149" s="158">
        <v>0.001313461538461538</v>
      </c>
      <c r="K149" s="158">
        <v>0.0011062499999999998</v>
      </c>
      <c r="L149" s="158">
        <v>0.0010479166666666664</v>
      </c>
    </row>
    <row r="150" spans="1:12" s="84" customFormat="1" ht="12.75" customHeight="1" hidden="1" outlineLevel="1">
      <c r="A150" s="264" t="s">
        <v>13</v>
      </c>
      <c r="B150" s="264"/>
      <c r="C150" s="158">
        <v>0.028250000000000004</v>
      </c>
      <c r="D150" s="158">
        <v>0.026750000000000003</v>
      </c>
      <c r="E150" s="158">
        <v>0.025500000000000002</v>
      </c>
      <c r="F150" s="158">
        <v>0.025500000000000002</v>
      </c>
      <c r="G150" s="153"/>
      <c r="H150" s="156" t="s">
        <v>263</v>
      </c>
      <c r="I150" s="158">
        <v>0.0019160714285714287</v>
      </c>
      <c r="J150" s="158">
        <v>0.001378846153846154</v>
      </c>
      <c r="K150" s="158">
        <v>0.0012104166666666667</v>
      </c>
      <c r="L150" s="158">
        <v>0.006291666666666668</v>
      </c>
    </row>
    <row r="151" spans="1:12" s="84" customFormat="1" ht="12.75" customHeight="1" hidden="1" outlineLevel="1">
      <c r="A151" s="264" t="s">
        <v>254</v>
      </c>
      <c r="B151" s="264"/>
      <c r="C151" s="158">
        <v>0.03125</v>
      </c>
      <c r="D151" s="158">
        <v>0.029583333333333333</v>
      </c>
      <c r="E151" s="158">
        <v>0.028055555555555556</v>
      </c>
      <c r="F151" s="158">
        <v>0.028055555555555556</v>
      </c>
      <c r="G151" s="153"/>
      <c r="H151" s="156" t="s">
        <v>264</v>
      </c>
      <c r="I151" s="158">
        <v>0.0021589285714285716</v>
      </c>
      <c r="J151" s="158">
        <v>0.0016423076923076925</v>
      </c>
      <c r="K151" s="158">
        <v>0.0236875</v>
      </c>
      <c r="L151" s="158">
        <v>0.0013791666666666666</v>
      </c>
    </row>
    <row r="152" spans="1:12" s="84" customFormat="1" ht="12.75" customHeight="1" hidden="1" outlineLevel="1">
      <c r="A152" s="264" t="s">
        <v>255</v>
      </c>
      <c r="B152" s="264"/>
      <c r="C152" s="158">
        <v>0.036458333333333336</v>
      </c>
      <c r="D152" s="158">
        <v>0.03479166666666667</v>
      </c>
      <c r="E152" s="158">
        <v>0.03291666666666667</v>
      </c>
      <c r="F152" s="158">
        <v>0.03291666666666667</v>
      </c>
      <c r="G152" s="153"/>
      <c r="H152" s="156" t="s">
        <v>265</v>
      </c>
      <c r="I152" s="158">
        <v>0.007333333333333334</v>
      </c>
      <c r="J152" s="158">
        <v>0.004833333333333334</v>
      </c>
      <c r="K152" s="158">
        <v>0.0040416666666666665</v>
      </c>
      <c r="L152" s="158">
        <v>0.003958333333333334</v>
      </c>
    </row>
    <row r="153" spans="1:12" s="84" customFormat="1" ht="12.75" customHeight="1" hidden="1" outlineLevel="1">
      <c r="A153" s="264" t="s">
        <v>256</v>
      </c>
      <c r="B153" s="264"/>
      <c r="C153" s="158">
        <v>0.03208333333333333</v>
      </c>
      <c r="D153" s="158">
        <v>0.029583333333333333</v>
      </c>
      <c r="E153" s="158">
        <v>0.0275</v>
      </c>
      <c r="F153" s="158">
        <v>0.0275</v>
      </c>
      <c r="G153" s="153"/>
      <c r="H153" s="156" t="s">
        <v>266</v>
      </c>
      <c r="I153" s="158">
        <v>0.013333333333333334</v>
      </c>
      <c r="J153" s="158">
        <v>0.01</v>
      </c>
      <c r="K153" s="158">
        <v>0.01</v>
      </c>
      <c r="L153" s="158">
        <v>0.01</v>
      </c>
    </row>
    <row r="154" spans="1:12" s="84" customFormat="1" ht="12.75" customHeight="1" hidden="1" outlineLevel="1">
      <c r="A154" s="264" t="s">
        <v>257</v>
      </c>
      <c r="B154" s="264"/>
      <c r="C154" s="158">
        <v>0.035750000000000004</v>
      </c>
      <c r="D154" s="158">
        <v>0.03375</v>
      </c>
      <c r="E154" s="158">
        <v>0.032</v>
      </c>
      <c r="F154" s="158">
        <v>0.032</v>
      </c>
      <c r="G154" s="153"/>
      <c r="H154" s="156" t="s">
        <v>267</v>
      </c>
      <c r="I154" s="158">
        <v>0.012083333333333335</v>
      </c>
      <c r="J154" s="158">
        <v>0.008333333333333333</v>
      </c>
      <c r="K154" s="158">
        <v>0.008333333333333333</v>
      </c>
      <c r="L154" s="158">
        <v>0.008333333333333333</v>
      </c>
    </row>
    <row r="155" spans="1:12" s="84" customFormat="1" ht="12.75" customHeight="1" hidden="1" outlineLevel="1">
      <c r="A155" s="264" t="s">
        <v>258</v>
      </c>
      <c r="B155" s="264"/>
      <c r="C155" s="158">
        <v>0.04375</v>
      </c>
      <c r="D155" s="158">
        <v>0.042321428571428565</v>
      </c>
      <c r="E155" s="158">
        <v>0.041428571428571426</v>
      </c>
      <c r="F155" s="158">
        <v>0.041428571428571426</v>
      </c>
      <c r="G155" s="153"/>
      <c r="H155" s="156" t="s">
        <v>268</v>
      </c>
      <c r="I155" s="158">
        <v>0.0015625</v>
      </c>
      <c r="J155" s="158">
        <v>0.00125</v>
      </c>
      <c r="K155" s="158">
        <v>0.000625</v>
      </c>
      <c r="L155" s="158">
        <v>0.000625</v>
      </c>
    </row>
    <row r="156" spans="1:12" s="84" customFormat="1" ht="12.75" customHeight="1" hidden="1" outlineLevel="1">
      <c r="A156" s="264" t="s">
        <v>259</v>
      </c>
      <c r="B156" s="264"/>
      <c r="C156" s="158">
        <v>0.03333333333333333</v>
      </c>
      <c r="D156" s="158">
        <v>0.0325</v>
      </c>
      <c r="E156" s="158">
        <v>0.030833333333333334</v>
      </c>
      <c r="F156" s="158">
        <v>0.030833333333333334</v>
      </c>
      <c r="G156" s="153"/>
      <c r="H156" s="156" t="s">
        <v>269</v>
      </c>
      <c r="I156" s="158">
        <v>0.002</v>
      </c>
      <c r="J156" s="158">
        <v>0.0015</v>
      </c>
      <c r="K156" s="158">
        <v>0.00125</v>
      </c>
      <c r="L156" s="158">
        <v>0.00125</v>
      </c>
    </row>
    <row r="157" spans="1:12" s="84" customFormat="1" ht="12.75" customHeight="1" hidden="1" outlineLevel="1">
      <c r="A157" s="153"/>
      <c r="B157" s="153"/>
      <c r="C157" s="153"/>
      <c r="D157" s="153"/>
      <c r="E157" s="153"/>
      <c r="F157" s="153"/>
      <c r="G157" s="153"/>
      <c r="H157" s="156" t="s">
        <v>270</v>
      </c>
      <c r="I157" s="158">
        <v>0.012410714285714285</v>
      </c>
      <c r="J157" s="158">
        <v>0.010357142857142858</v>
      </c>
      <c r="K157" s="158">
        <v>0.009196428571428572</v>
      </c>
      <c r="L157" s="158">
        <v>0.01232142857142857</v>
      </c>
    </row>
    <row r="158" spans="1:12" s="84" customFormat="1" ht="12.75" customHeight="1" hidden="1" outlineLevel="1">
      <c r="A158" s="153"/>
      <c r="B158" s="153"/>
      <c r="C158" s="153"/>
      <c r="D158" s="153"/>
      <c r="E158" s="153"/>
      <c r="F158" s="153"/>
      <c r="G158" s="153"/>
      <c r="H158" s="156" t="s">
        <v>271</v>
      </c>
      <c r="I158" s="158">
        <v>0.016696428571428574</v>
      </c>
      <c r="J158" s="158">
        <v>0.015357142857142857</v>
      </c>
      <c r="K158" s="158">
        <v>0.014285714285714285</v>
      </c>
      <c r="L158" s="158">
        <v>0.017857142857142856</v>
      </c>
    </row>
    <row r="159" spans="1:12" s="84" customFormat="1" ht="12.75" customHeight="1" hidden="1" outlineLevel="1">
      <c r="A159" s="153"/>
      <c r="B159" s="153"/>
      <c r="C159" s="153"/>
      <c r="D159" s="153"/>
      <c r="E159" s="153"/>
      <c r="F159" s="153"/>
      <c r="G159" s="153"/>
      <c r="H159" s="156" t="s">
        <v>272</v>
      </c>
      <c r="I159" s="158">
        <v>0.020267857142857143</v>
      </c>
      <c r="J159" s="158">
        <v>0.019464285714285715</v>
      </c>
      <c r="K159" s="158">
        <v>0.018571428571428572</v>
      </c>
      <c r="L159" s="158">
        <v>0.02232142857142857</v>
      </c>
    </row>
    <row r="160" spans="1:12" s="84" customFormat="1" ht="12.75" customHeight="1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</row>
    <row r="161" spans="1:12" s="117" customFormat="1" ht="12.75" customHeight="1">
      <c r="A161" s="329" t="s">
        <v>355</v>
      </c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</row>
    <row r="162" spans="1:12" ht="12.75" customHeight="1">
      <c r="A162" s="245" t="s">
        <v>273</v>
      </c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</row>
    <row r="163" spans="1:12" ht="12.75" customHeight="1">
      <c r="A163" s="245" t="s">
        <v>274</v>
      </c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</row>
    <row r="164" spans="1:12" ht="12.75" customHeight="1">
      <c r="A164" s="245" t="s">
        <v>66</v>
      </c>
      <c r="B164" s="245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</row>
    <row r="165" spans="1:12" ht="12.75" customHeight="1">
      <c r="A165" s="245" t="s">
        <v>275</v>
      </c>
      <c r="B165" s="245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</row>
    <row r="166" spans="1:12" ht="12.75" customHeight="1">
      <c r="A166" s="245" t="s">
        <v>276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</row>
  </sheetData>
  <sheetProtection/>
  <mergeCells count="134">
    <mergeCell ref="A13:B13"/>
    <mergeCell ref="A14:B14"/>
    <mergeCell ref="A15:B15"/>
    <mergeCell ref="A16:B16"/>
    <mergeCell ref="A7:L7"/>
    <mergeCell ref="A8:B8"/>
    <mergeCell ref="A9:B9"/>
    <mergeCell ref="A10:B10"/>
    <mergeCell ref="A11:B11"/>
    <mergeCell ref="A12:B12"/>
    <mergeCell ref="A26:B26"/>
    <mergeCell ref="A27:B27"/>
    <mergeCell ref="A28:B28"/>
    <mergeCell ref="A29:B29"/>
    <mergeCell ref="A30:B30"/>
    <mergeCell ref="A34:L34"/>
    <mergeCell ref="A62:L62"/>
    <mergeCell ref="A55:B55"/>
    <mergeCell ref="A56:B56"/>
    <mergeCell ref="A57:B57"/>
    <mergeCell ref="A58:B58"/>
    <mergeCell ref="A21:L21"/>
    <mergeCell ref="A22:B22"/>
    <mergeCell ref="A23:B23"/>
    <mergeCell ref="A24:B24"/>
    <mergeCell ref="A25:B25"/>
    <mergeCell ref="A160:L160"/>
    <mergeCell ref="A155:B155"/>
    <mergeCell ref="A156:B156"/>
    <mergeCell ref="A104:L104"/>
    <mergeCell ref="A118:L118"/>
    <mergeCell ref="A132:L132"/>
    <mergeCell ref="A146:L146"/>
    <mergeCell ref="A151:B151"/>
    <mergeCell ref="A152:B152"/>
    <mergeCell ref="A153:B153"/>
    <mergeCell ref="A141:B141"/>
    <mergeCell ref="A142:B142"/>
    <mergeCell ref="A154:B154"/>
    <mergeCell ref="A147:L147"/>
    <mergeCell ref="A148:B148"/>
    <mergeCell ref="A149:B149"/>
    <mergeCell ref="A150:B150"/>
    <mergeCell ref="A135:B135"/>
    <mergeCell ref="A136:B136"/>
    <mergeCell ref="A137:B137"/>
    <mergeCell ref="A138:B138"/>
    <mergeCell ref="A139:B139"/>
    <mergeCell ref="A140:B140"/>
    <mergeCell ref="A128:B128"/>
    <mergeCell ref="A119:L119"/>
    <mergeCell ref="A133:L133"/>
    <mergeCell ref="A134:B134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:L1"/>
    <mergeCell ref="A2:L2"/>
    <mergeCell ref="A3:L3"/>
    <mergeCell ref="A90:L90"/>
    <mergeCell ref="A64:B64"/>
    <mergeCell ref="A65:B65"/>
    <mergeCell ref="A66:B66"/>
    <mergeCell ref="A35:L35"/>
    <mergeCell ref="A161:L161"/>
    <mergeCell ref="A162:L162"/>
    <mergeCell ref="A163:L163"/>
    <mergeCell ref="A92:B92"/>
    <mergeCell ref="A93:B93"/>
    <mergeCell ref="A94:B94"/>
    <mergeCell ref="A95:B95"/>
    <mergeCell ref="A96:B96"/>
    <mergeCell ref="A97:B97"/>
    <mergeCell ref="A106:B106"/>
    <mergeCell ref="A164:L164"/>
    <mergeCell ref="A165:L165"/>
    <mergeCell ref="A166:L166"/>
    <mergeCell ref="A87:B87"/>
    <mergeCell ref="A88:B88"/>
    <mergeCell ref="A89:B89"/>
    <mergeCell ref="A98:B98"/>
    <mergeCell ref="A99:B99"/>
    <mergeCell ref="A100:B100"/>
    <mergeCell ref="A91:L91"/>
    <mergeCell ref="A4:L4"/>
    <mergeCell ref="A67:B67"/>
    <mergeCell ref="A68:B68"/>
    <mergeCell ref="A69:B69"/>
    <mergeCell ref="A49:L49"/>
    <mergeCell ref="A50:B50"/>
    <mergeCell ref="A51:B51"/>
    <mergeCell ref="A52:B52"/>
    <mergeCell ref="A53:B53"/>
    <mergeCell ref="A54:B54"/>
    <mergeCell ref="A84:B84"/>
    <mergeCell ref="A110:B110"/>
    <mergeCell ref="A111:B111"/>
    <mergeCell ref="A112:B112"/>
    <mergeCell ref="A113:B113"/>
    <mergeCell ref="A105:L105"/>
    <mergeCell ref="A107:B107"/>
    <mergeCell ref="A108:B108"/>
    <mergeCell ref="A109:B109"/>
    <mergeCell ref="A70:B70"/>
    <mergeCell ref="A114:B114"/>
    <mergeCell ref="A5:B5"/>
    <mergeCell ref="A78:B78"/>
    <mergeCell ref="A79:B79"/>
    <mergeCell ref="A80:B80"/>
    <mergeCell ref="A76:L76"/>
    <mergeCell ref="A81:B81"/>
    <mergeCell ref="A82:B82"/>
    <mergeCell ref="A83:B83"/>
    <mergeCell ref="A36:B36"/>
    <mergeCell ref="A37:B37"/>
    <mergeCell ref="A38:B38"/>
    <mergeCell ref="A39:B39"/>
    <mergeCell ref="A85:B85"/>
    <mergeCell ref="A86:B86"/>
    <mergeCell ref="A77:L77"/>
    <mergeCell ref="A63:L63"/>
    <mergeCell ref="A71:B71"/>
    <mergeCell ref="A72:B72"/>
    <mergeCell ref="A44:B44"/>
    <mergeCell ref="A48:L48"/>
    <mergeCell ref="A40:B40"/>
    <mergeCell ref="A41:B41"/>
    <mergeCell ref="A42:B42"/>
    <mergeCell ref="A43:B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ignoredErrors>
    <ignoredError sqref="A6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zoomScale="120" zoomScaleNormal="120" zoomScalePageLayoutView="0" workbookViewId="0" topLeftCell="A1">
      <pane ySplit="7" topLeftCell="A26" activePane="bottomLeft" state="frozen"/>
      <selection pane="topLeft" activeCell="A1" sqref="A1:M1"/>
      <selection pane="bottomLeft" activeCell="A56" sqref="A56"/>
    </sheetView>
  </sheetViews>
  <sheetFormatPr defaultColWidth="11.421875" defaultRowHeight="12.75" customHeight="1"/>
  <cols>
    <col min="1" max="1" width="10.7109375" style="18" customWidth="1"/>
    <col min="2" max="2" width="10.421875" style="18" customWidth="1"/>
    <col min="3" max="3" width="9.7109375" style="18" customWidth="1"/>
    <col min="4" max="4" width="11.140625" style="18" bestFit="1" customWidth="1"/>
    <col min="5" max="5" width="9.140625" style="18" customWidth="1"/>
    <col min="6" max="6" width="11.140625" style="18" customWidth="1"/>
    <col min="7" max="7" width="13.8515625" style="18" customWidth="1"/>
    <col min="8" max="8" width="12.7109375" style="18" customWidth="1"/>
    <col min="9" max="10" width="11.421875" style="18" customWidth="1"/>
    <col min="11" max="11" width="30.421875" style="18" bestFit="1" customWidth="1"/>
    <col min="12" max="16384" width="11.421875" style="18" customWidth="1"/>
  </cols>
  <sheetData>
    <row r="1" spans="1:8" s="16" customFormat="1" ht="18">
      <c r="A1" s="275" t="s">
        <v>71</v>
      </c>
      <c r="B1" s="275"/>
      <c r="C1" s="275"/>
      <c r="D1" s="275"/>
      <c r="E1" s="275"/>
      <c r="F1" s="275"/>
      <c r="G1" s="275"/>
      <c r="H1" s="275"/>
    </row>
    <row r="2" spans="1:8" ht="12.75" customHeight="1">
      <c r="A2" s="276" t="s">
        <v>0</v>
      </c>
      <c r="B2" s="276"/>
      <c r="C2" s="276"/>
      <c r="D2" s="276"/>
      <c r="E2" s="276"/>
      <c r="F2" s="276"/>
      <c r="G2" s="276"/>
      <c r="H2" s="276"/>
    </row>
    <row r="3" spans="1:8" ht="12.75" customHeight="1">
      <c r="A3" s="277"/>
      <c r="B3" s="277"/>
      <c r="C3" s="277"/>
      <c r="D3" s="277"/>
      <c r="E3" s="277"/>
      <c r="F3" s="277"/>
      <c r="G3" s="277"/>
      <c r="H3" s="277"/>
    </row>
    <row r="4" spans="1:8" s="19" customFormat="1" ht="12.75" customHeight="1">
      <c r="A4" s="278" t="s">
        <v>83</v>
      </c>
      <c r="B4" s="278"/>
      <c r="C4" s="278"/>
      <c r="D4" s="278"/>
      <c r="E4" s="278"/>
      <c r="F4" s="278"/>
      <c r="G4" s="278"/>
      <c r="H4" s="278"/>
    </row>
    <row r="5" spans="1:8" s="19" customFormat="1" ht="12.75" customHeight="1">
      <c r="A5" s="274"/>
      <c r="B5" s="274"/>
      <c r="C5" s="274"/>
      <c r="D5" s="274"/>
      <c r="E5" s="274"/>
      <c r="F5" s="274"/>
      <c r="G5" s="274"/>
      <c r="H5" s="274"/>
    </row>
    <row r="6" spans="1:8" s="113" customFormat="1" ht="12.75" customHeight="1">
      <c r="A6" s="193" t="s">
        <v>60</v>
      </c>
      <c r="B6" s="190" t="s">
        <v>1</v>
      </c>
      <c r="C6" s="273" t="s">
        <v>2</v>
      </c>
      <c r="D6" s="273"/>
      <c r="E6" s="273" t="s">
        <v>3</v>
      </c>
      <c r="F6" s="273"/>
      <c r="G6" s="273" t="s">
        <v>9</v>
      </c>
      <c r="H6" s="273"/>
    </row>
    <row r="7" spans="1:8" s="115" customFormat="1" ht="12.75" customHeight="1">
      <c r="A7" s="194"/>
      <c r="B7" s="194" t="s">
        <v>4</v>
      </c>
      <c r="C7" s="194" t="s">
        <v>5</v>
      </c>
      <c r="D7" s="194" t="s">
        <v>6</v>
      </c>
      <c r="E7" s="194" t="s">
        <v>5</v>
      </c>
      <c r="F7" s="194" t="s">
        <v>6</v>
      </c>
      <c r="G7" s="194" t="s">
        <v>7</v>
      </c>
      <c r="H7" s="194" t="s">
        <v>6</v>
      </c>
    </row>
    <row r="8" spans="1:10" ht="12.75" customHeight="1">
      <c r="A8" s="116">
        <v>1970</v>
      </c>
      <c r="B8" s="21">
        <v>3</v>
      </c>
      <c r="C8" s="22">
        <v>1478.8</v>
      </c>
      <c r="D8" s="23"/>
      <c r="E8" s="24">
        <v>9.8</v>
      </c>
      <c r="F8" s="25"/>
      <c r="G8" s="15">
        <v>36029.41176470588</v>
      </c>
      <c r="H8" s="23"/>
      <c r="J8" s="26"/>
    </row>
    <row r="9" spans="1:10" ht="12.75" customHeight="1">
      <c r="A9" s="116">
        <v>1971</v>
      </c>
      <c r="B9" s="21">
        <v>3</v>
      </c>
      <c r="C9" s="22">
        <v>1648.8</v>
      </c>
      <c r="D9" s="23">
        <v>0.11495807411414674</v>
      </c>
      <c r="E9" s="24">
        <v>10.8</v>
      </c>
      <c r="F9" s="25">
        <v>0.10204081632653071</v>
      </c>
      <c r="G9" s="15">
        <v>36241.61073825503</v>
      </c>
      <c r="H9" s="23">
        <v>0.00588960416381326</v>
      </c>
      <c r="J9" s="26"/>
    </row>
    <row r="10" spans="1:10" ht="12.75" customHeight="1">
      <c r="A10" s="116">
        <v>1972</v>
      </c>
      <c r="B10" s="21">
        <v>3</v>
      </c>
      <c r="C10" s="22">
        <v>1828.8</v>
      </c>
      <c r="D10" s="23">
        <v>0.10917030567685586</v>
      </c>
      <c r="E10" s="24">
        <v>11.3</v>
      </c>
      <c r="F10" s="25">
        <v>0.046296296296296335</v>
      </c>
      <c r="G10" s="15">
        <v>37171.05263157895</v>
      </c>
      <c r="H10" s="23">
        <v>0.025645711500974784</v>
      </c>
      <c r="J10" s="26"/>
    </row>
    <row r="11" spans="1:10" ht="12.75" customHeight="1">
      <c r="A11" s="116">
        <v>1973</v>
      </c>
      <c r="B11" s="21">
        <v>3</v>
      </c>
      <c r="C11" s="22">
        <v>1956.4</v>
      </c>
      <c r="D11" s="23">
        <v>0.06977252843394581</v>
      </c>
      <c r="E11" s="24">
        <v>12.1</v>
      </c>
      <c r="F11" s="25">
        <v>0.07079646017699105</v>
      </c>
      <c r="G11" s="15">
        <v>36119.40298507463</v>
      </c>
      <c r="H11" s="23">
        <v>-0.02829216748117801</v>
      </c>
      <c r="J11" s="26"/>
    </row>
    <row r="12" spans="1:10" ht="12.75" customHeight="1">
      <c r="A12" s="116">
        <v>1974</v>
      </c>
      <c r="B12" s="21">
        <v>3</v>
      </c>
      <c r="C12" s="22">
        <v>2196.1</v>
      </c>
      <c r="D12" s="23">
        <v>0.12252095685953776</v>
      </c>
      <c r="E12" s="24">
        <v>13.4</v>
      </c>
      <c r="F12" s="25">
        <v>0.10743801652892572</v>
      </c>
      <c r="G12" s="15">
        <v>37853.10734463277</v>
      </c>
      <c r="H12" s="23">
        <v>0.047999252929915456</v>
      </c>
      <c r="J12" s="26"/>
    </row>
    <row r="13" spans="1:10" ht="12.75" customHeight="1">
      <c r="A13" s="116">
        <v>1975</v>
      </c>
      <c r="B13" s="21">
        <v>3</v>
      </c>
      <c r="C13" s="22">
        <v>2432.7</v>
      </c>
      <c r="D13" s="23">
        <v>0.10773644187423159</v>
      </c>
      <c r="E13" s="24">
        <v>13.5</v>
      </c>
      <c r="F13" s="25">
        <v>0.0074626865671642405</v>
      </c>
      <c r="G13" s="15">
        <v>36684.782608695656</v>
      </c>
      <c r="H13" s="23">
        <v>-0.030864698247891054</v>
      </c>
      <c r="J13" s="26"/>
    </row>
    <row r="14" spans="1:10" ht="12.75" customHeight="1">
      <c r="A14" s="116">
        <v>1976</v>
      </c>
      <c r="B14" s="21">
        <v>3</v>
      </c>
      <c r="C14" s="22">
        <v>2631.7</v>
      </c>
      <c r="D14" s="23">
        <v>0.08180211287869454</v>
      </c>
      <c r="E14" s="24">
        <v>14.2</v>
      </c>
      <c r="F14" s="25">
        <v>0.05185185185185176</v>
      </c>
      <c r="G14" s="15">
        <v>37566.137566137564</v>
      </c>
      <c r="H14" s="23">
        <v>0.02402508328434237</v>
      </c>
      <c r="J14" s="26"/>
    </row>
    <row r="15" spans="1:10" ht="12.75" customHeight="1">
      <c r="A15" s="116">
        <v>1977</v>
      </c>
      <c r="B15" s="21">
        <v>3</v>
      </c>
      <c r="C15" s="22">
        <v>2882.7</v>
      </c>
      <c r="D15" s="23">
        <v>0.09537561272181477</v>
      </c>
      <c r="E15" s="24">
        <v>15.1</v>
      </c>
      <c r="F15" s="25">
        <v>0.06338028169014094</v>
      </c>
      <c r="G15" s="15">
        <v>39425.58746736292</v>
      </c>
      <c r="H15" s="23">
        <v>0.049498032581914375</v>
      </c>
      <c r="J15" s="26"/>
    </row>
    <row r="16" spans="1:10" ht="12.75" customHeight="1">
      <c r="A16" s="116">
        <v>1978</v>
      </c>
      <c r="B16" s="21">
        <v>3</v>
      </c>
      <c r="C16" s="22">
        <v>3242.2</v>
      </c>
      <c r="D16" s="23">
        <v>0.1247094737572415</v>
      </c>
      <c r="E16" s="24">
        <v>15.1</v>
      </c>
      <c r="F16" s="25">
        <v>0</v>
      </c>
      <c r="G16" s="15">
        <v>36038.1861575179</v>
      </c>
      <c r="H16" s="23">
        <v>-0.08591885441527439</v>
      </c>
      <c r="J16" s="26"/>
    </row>
    <row r="17" spans="1:10" ht="12.75" customHeight="1">
      <c r="A17" s="116">
        <v>1979</v>
      </c>
      <c r="B17" s="21">
        <v>3</v>
      </c>
      <c r="C17" s="22">
        <v>3636.1</v>
      </c>
      <c r="D17" s="23">
        <v>0.12149157979149962</v>
      </c>
      <c r="E17" s="24">
        <v>16.1</v>
      </c>
      <c r="F17" s="25">
        <v>0.06622516556291401</v>
      </c>
      <c r="G17" s="15">
        <v>35777.77777777778</v>
      </c>
      <c r="H17" s="23">
        <v>-0.007225901398086734</v>
      </c>
      <c r="J17" s="26"/>
    </row>
    <row r="18" spans="1:10" ht="12.75" customHeight="1">
      <c r="A18" s="116">
        <v>1980</v>
      </c>
      <c r="B18" s="21">
        <v>3</v>
      </c>
      <c r="C18" s="22">
        <v>4364</v>
      </c>
      <c r="D18" s="23">
        <v>0.20018701355848306</v>
      </c>
      <c r="E18" s="24">
        <v>19.6</v>
      </c>
      <c r="F18" s="25">
        <v>0.21739130434782608</v>
      </c>
      <c r="G18" s="15">
        <v>40321.64948453608</v>
      </c>
      <c r="H18" s="23">
        <v>0.12700262534417603</v>
      </c>
      <c r="J18" s="26"/>
    </row>
    <row r="19" spans="1:10" ht="12.75" customHeight="1">
      <c r="A19" s="116">
        <v>1981</v>
      </c>
      <c r="B19" s="21">
        <v>3</v>
      </c>
      <c r="C19" s="22">
        <v>5609.2</v>
      </c>
      <c r="D19" s="23">
        <v>0.2853345554537123</v>
      </c>
      <c r="E19" s="24">
        <v>23.3</v>
      </c>
      <c r="F19" s="25">
        <v>0.18877551020408162</v>
      </c>
      <c r="G19" s="15">
        <v>42286.23188405797</v>
      </c>
      <c r="H19" s="23">
        <v>0.0487227686524912</v>
      </c>
      <c r="J19" s="26"/>
    </row>
    <row r="20" spans="1:10" ht="12.75" customHeight="1">
      <c r="A20" s="116">
        <v>1982</v>
      </c>
      <c r="B20" s="21">
        <v>3</v>
      </c>
      <c r="C20" s="22">
        <v>6775.6</v>
      </c>
      <c r="D20" s="23">
        <v>0.20794409184910506</v>
      </c>
      <c r="E20" s="24">
        <v>28.9</v>
      </c>
      <c r="F20" s="25">
        <v>0.24034334763948478</v>
      </c>
      <c r="G20" s="15">
        <v>48029.95008319468</v>
      </c>
      <c r="H20" s="23">
        <v>0.13582951100691745</v>
      </c>
      <c r="J20" s="26"/>
    </row>
    <row r="21" spans="1:10" ht="12.75" customHeight="1">
      <c r="A21" s="116">
        <v>1983</v>
      </c>
      <c r="B21" s="21">
        <v>3</v>
      </c>
      <c r="C21" s="22">
        <v>7581.1</v>
      </c>
      <c r="D21" s="23">
        <v>0.11888246059389573</v>
      </c>
      <c r="E21" s="24">
        <v>34.8</v>
      </c>
      <c r="F21" s="25">
        <v>0.20415224913494812</v>
      </c>
      <c r="G21" s="15">
        <v>55012.63823064771</v>
      </c>
      <c r="H21" s="23">
        <v>0.14538195720291255</v>
      </c>
      <c r="J21" s="26"/>
    </row>
    <row r="22" spans="1:10" ht="12.75" customHeight="1">
      <c r="A22" s="116">
        <v>1984</v>
      </c>
      <c r="B22" s="21">
        <v>3</v>
      </c>
      <c r="C22" s="22">
        <v>8731.7</v>
      </c>
      <c r="D22" s="23">
        <v>0.1517721702655288</v>
      </c>
      <c r="E22" s="24">
        <v>40.7</v>
      </c>
      <c r="F22" s="25">
        <v>0.1695402298850577</v>
      </c>
      <c r="G22" s="15">
        <v>59765.051395007344</v>
      </c>
      <c r="H22" s="23">
        <v>0.08638766140308547</v>
      </c>
      <c r="J22" s="26"/>
    </row>
    <row r="23" spans="1:10" ht="12.75" customHeight="1">
      <c r="A23" s="116">
        <v>1985</v>
      </c>
      <c r="B23" s="21">
        <v>3</v>
      </c>
      <c r="C23" s="22">
        <v>9482.8</v>
      </c>
      <c r="D23" s="23">
        <v>0.08601990448595316</v>
      </c>
      <c r="E23" s="24">
        <v>48.5</v>
      </c>
      <c r="F23" s="25">
        <v>0.19164619164619154</v>
      </c>
      <c r="G23" s="15">
        <v>67071.9225449516</v>
      </c>
      <c r="H23" s="23">
        <v>0.1222599325088953</v>
      </c>
      <c r="J23" s="26"/>
    </row>
    <row r="24" spans="1:10" ht="12.75" customHeight="1">
      <c r="A24" s="116">
        <v>1986</v>
      </c>
      <c r="B24" s="21">
        <v>3</v>
      </c>
      <c r="C24" s="22">
        <v>10392.1</v>
      </c>
      <c r="D24" s="23">
        <v>0.09588939975534658</v>
      </c>
      <c r="E24" s="24">
        <v>62.7</v>
      </c>
      <c r="F24" s="25">
        <v>0.29278350515463897</v>
      </c>
      <c r="G24" s="15">
        <v>76571.42857142857</v>
      </c>
      <c r="H24" s="23">
        <v>0.14163163461000253</v>
      </c>
      <c r="J24" s="26"/>
    </row>
    <row r="25" spans="1:10" ht="12.75" customHeight="1">
      <c r="A25" s="116">
        <v>1987</v>
      </c>
      <c r="B25" s="21">
        <v>3</v>
      </c>
      <c r="C25" s="22">
        <v>11800.1</v>
      </c>
      <c r="D25" s="23">
        <v>0.13548753379971332</v>
      </c>
      <c r="E25" s="24">
        <v>72.2</v>
      </c>
      <c r="F25" s="25">
        <v>0.15151515151515155</v>
      </c>
      <c r="G25" s="15">
        <v>77666.66666666667</v>
      </c>
      <c r="H25" s="23">
        <v>0.014303482587064735</v>
      </c>
      <c r="J25" s="26"/>
    </row>
    <row r="26" spans="1:10" ht="12.75" customHeight="1">
      <c r="A26" s="116">
        <v>1988</v>
      </c>
      <c r="B26" s="21">
        <v>3</v>
      </c>
      <c r="C26" s="22">
        <v>13419.7</v>
      </c>
      <c r="D26" s="23">
        <v>0.13725307412649046</v>
      </c>
      <c r="E26" s="24">
        <v>77.8</v>
      </c>
      <c r="F26" s="25">
        <v>0.07756232686980596</v>
      </c>
      <c r="G26" s="15">
        <v>77069.37561942518</v>
      </c>
      <c r="H26" s="23">
        <v>-0.007690442668345554</v>
      </c>
      <c r="J26" s="26"/>
    </row>
    <row r="27" spans="1:10" ht="12.75" customHeight="1">
      <c r="A27" s="116">
        <v>1989</v>
      </c>
      <c r="B27" s="21">
        <v>3</v>
      </c>
      <c r="C27" s="22">
        <v>16082.4</v>
      </c>
      <c r="D27" s="23">
        <v>0.1984172522485599</v>
      </c>
      <c r="E27" s="24">
        <v>87</v>
      </c>
      <c r="F27" s="25">
        <v>0.11825192802056562</v>
      </c>
      <c r="G27" s="15">
        <v>79849.40312213039</v>
      </c>
      <c r="H27" s="23">
        <v>0.03607175327893174</v>
      </c>
      <c r="J27" s="26"/>
    </row>
    <row r="28" spans="1:10" ht="12.75" customHeight="1">
      <c r="A28" s="116">
        <v>1990</v>
      </c>
      <c r="B28" s="21">
        <v>3</v>
      </c>
      <c r="C28" s="22">
        <v>17347.9</v>
      </c>
      <c r="D28" s="23">
        <v>0.07868850420335277</v>
      </c>
      <c r="E28" s="24">
        <v>59.4</v>
      </c>
      <c r="F28" s="25">
        <v>-0.3172413793103449</v>
      </c>
      <c r="G28" s="15">
        <v>51907.342657342655</v>
      </c>
      <c r="H28" s="23">
        <v>-0.34993449383773223</v>
      </c>
      <c r="J28" s="26"/>
    </row>
    <row r="29" spans="1:10" ht="12.75" customHeight="1">
      <c r="A29" s="116">
        <v>1991</v>
      </c>
      <c r="B29" s="21">
        <v>3</v>
      </c>
      <c r="C29" s="22">
        <v>18890.6</v>
      </c>
      <c r="D29" s="23">
        <v>0.08892719003452854</v>
      </c>
      <c r="E29" s="24">
        <v>98.3</v>
      </c>
      <c r="F29" s="25">
        <v>0.6548821548821551</v>
      </c>
      <c r="G29" s="15">
        <v>85601.04529616724</v>
      </c>
      <c r="H29" s="23">
        <v>0.6491124552695317</v>
      </c>
      <c r="J29" s="26"/>
    </row>
    <row r="30" spans="1:10" ht="12.75" customHeight="1">
      <c r="A30" s="116">
        <v>1992</v>
      </c>
      <c r="B30" s="21">
        <v>4</v>
      </c>
      <c r="C30" s="22">
        <v>21094.3</v>
      </c>
      <c r="D30" s="23">
        <v>0.11665590293585183</v>
      </c>
      <c r="E30" s="24">
        <v>122.3</v>
      </c>
      <c r="F30" s="25">
        <v>0.2441505595116989</v>
      </c>
      <c r="G30" s="15">
        <v>104900.51457975987</v>
      </c>
      <c r="H30" s="23">
        <v>0.22545833659880274</v>
      </c>
      <c r="J30" s="26"/>
    </row>
    <row r="31" spans="1:10" ht="12.75" customHeight="1">
      <c r="A31" s="116">
        <v>1993</v>
      </c>
      <c r="B31" s="21">
        <v>5</v>
      </c>
      <c r="C31" s="22">
        <v>22030.6</v>
      </c>
      <c r="D31" s="23">
        <v>0.04438639822132046</v>
      </c>
      <c r="E31" s="24">
        <v>181.4</v>
      </c>
      <c r="F31" s="25">
        <v>0.48323793949305016</v>
      </c>
      <c r="G31" s="15">
        <v>147218.34415584416</v>
      </c>
      <c r="H31" s="23">
        <v>0.4034091705423276</v>
      </c>
      <c r="J31" s="26"/>
    </row>
    <row r="32" spans="1:10" ht="12.75" customHeight="1">
      <c r="A32" s="116">
        <v>1994</v>
      </c>
      <c r="B32" s="21">
        <v>5</v>
      </c>
      <c r="C32" s="22">
        <v>23477.9</v>
      </c>
      <c r="D32" s="23">
        <v>0.06569498788049359</v>
      </c>
      <c r="E32" s="24">
        <v>193.6</v>
      </c>
      <c r="F32" s="25">
        <v>0.06725468577728762</v>
      </c>
      <c r="G32" s="15">
        <v>149386.57407407407</v>
      </c>
      <c r="H32" s="23">
        <v>0.014727987403082352</v>
      </c>
      <c r="J32" s="26"/>
    </row>
    <row r="33" spans="1:10" ht="12.75" customHeight="1">
      <c r="A33" s="116">
        <v>1995</v>
      </c>
      <c r="B33" s="21">
        <v>5</v>
      </c>
      <c r="C33" s="22">
        <v>24281.7</v>
      </c>
      <c r="D33" s="23">
        <v>0.03423645215287564</v>
      </c>
      <c r="E33" s="24">
        <v>209.3</v>
      </c>
      <c r="F33" s="25">
        <v>0.08109504132231421</v>
      </c>
      <c r="G33" s="15">
        <v>154736.1419068736</v>
      </c>
      <c r="H33" s="23">
        <v>0.03581023171564894</v>
      </c>
      <c r="J33" s="26"/>
    </row>
    <row r="34" spans="1:10" ht="12.75" customHeight="1">
      <c r="A34" s="116">
        <v>1996</v>
      </c>
      <c r="B34" s="21">
        <v>5</v>
      </c>
      <c r="C34" s="22">
        <v>27398.3</v>
      </c>
      <c r="D34" s="23">
        <v>0.12835180403349028</v>
      </c>
      <c r="E34" s="24">
        <v>232.49</v>
      </c>
      <c r="F34" s="25">
        <v>0.11079789775441952</v>
      </c>
      <c r="G34" s="15">
        <v>167742.42424242425</v>
      </c>
      <c r="H34" s="23">
        <v>0.08405458592458856</v>
      </c>
      <c r="J34" s="26"/>
    </row>
    <row r="35" spans="1:10" ht="12.75" customHeight="1">
      <c r="A35" s="116">
        <v>1997</v>
      </c>
      <c r="B35" s="21">
        <v>5</v>
      </c>
      <c r="C35" s="22">
        <v>29075.953</v>
      </c>
      <c r="D35" s="23">
        <v>0.0612320107451923</v>
      </c>
      <c r="E35" s="24">
        <v>310.362</v>
      </c>
      <c r="F35" s="25">
        <v>0.33494773968772845</v>
      </c>
      <c r="G35" s="15">
        <v>220584.22174840086</v>
      </c>
      <c r="H35" s="23">
        <v>0.31501749032557624</v>
      </c>
      <c r="J35" s="26"/>
    </row>
    <row r="36" spans="1:10" ht="12.75" customHeight="1">
      <c r="A36" s="116">
        <v>1998</v>
      </c>
      <c r="B36" s="21">
        <v>6</v>
      </c>
      <c r="C36" s="22">
        <v>30928.977</v>
      </c>
      <c r="D36" s="23">
        <v>0.06373046482775635</v>
      </c>
      <c r="E36" s="24">
        <v>380.406</v>
      </c>
      <c r="F36" s="25">
        <v>0.2256848454385525</v>
      </c>
      <c r="G36" s="15">
        <v>262892.8818244644</v>
      </c>
      <c r="H36" s="23">
        <v>0.19180274881274584</v>
      </c>
      <c r="J36" s="26"/>
    </row>
    <row r="37" spans="1:10" ht="12.75" customHeight="1">
      <c r="A37" s="116">
        <v>1999</v>
      </c>
      <c r="B37" s="21">
        <v>12</v>
      </c>
      <c r="C37" s="22">
        <v>34877.172</v>
      </c>
      <c r="D37" s="23">
        <v>0.12765359164643555</v>
      </c>
      <c r="E37" s="24">
        <v>451.124</v>
      </c>
      <c r="F37" s="25">
        <v>0.1859013790529066</v>
      </c>
      <c r="G37" s="15">
        <v>294467.362924282</v>
      </c>
      <c r="H37" s="23">
        <v>0.12010397877908333</v>
      </c>
      <c r="J37" s="26"/>
    </row>
    <row r="38" spans="1:10" ht="12.75" customHeight="1">
      <c r="A38" s="116">
        <v>2000</v>
      </c>
      <c r="B38" s="21">
        <v>14</v>
      </c>
      <c r="C38" s="22">
        <v>36963.535</v>
      </c>
      <c r="D38" s="23">
        <v>0.059820303091087795</v>
      </c>
      <c r="E38" s="24">
        <v>549.095</v>
      </c>
      <c r="F38" s="25">
        <v>0.21717088871352444</v>
      </c>
      <c r="G38" s="15">
        <v>330979.50572634116</v>
      </c>
      <c r="H38" s="23">
        <v>0.12399385262755828</v>
      </c>
      <c r="J38" s="26"/>
    </row>
    <row r="39" spans="1:10" ht="12.75" customHeight="1">
      <c r="A39" s="116">
        <v>2001</v>
      </c>
      <c r="B39" s="21">
        <v>17</v>
      </c>
      <c r="C39" s="22">
        <v>34787.989</v>
      </c>
      <c r="D39" s="23">
        <v>-0.058856546052751785</v>
      </c>
      <c r="E39" s="24">
        <v>443.841</v>
      </c>
      <c r="F39" s="25">
        <v>-0.19168632021781307</v>
      </c>
      <c r="G39" s="15">
        <v>271794.85609308025</v>
      </c>
      <c r="H39" s="23">
        <v>-0.17881665967014782</v>
      </c>
      <c r="J39" s="26"/>
    </row>
    <row r="40" spans="1:10" ht="12.75" customHeight="1">
      <c r="A40" s="116">
        <v>2002</v>
      </c>
      <c r="B40" s="21">
        <v>17</v>
      </c>
      <c r="C40" s="22">
        <v>32665.4</v>
      </c>
      <c r="D40" s="23">
        <v>-0.06101499572165551</v>
      </c>
      <c r="E40" s="24">
        <v>251.8</v>
      </c>
      <c r="F40" s="25">
        <v>-0.4326797208910398</v>
      </c>
      <c r="G40" s="15">
        <v>156099.1940483571</v>
      </c>
      <c r="H40" s="23">
        <v>-0.42567274343522304</v>
      </c>
      <c r="J40" s="26"/>
    </row>
    <row r="41" spans="1:10" ht="12.75" customHeight="1">
      <c r="A41" s="116">
        <v>2003</v>
      </c>
      <c r="B41" s="21">
        <v>16</v>
      </c>
      <c r="C41" s="22">
        <v>34908.279</v>
      </c>
      <c r="D41" s="23">
        <v>0.06866222363724304</v>
      </c>
      <c r="E41" s="24">
        <v>331.769</v>
      </c>
      <c r="F41" s="25">
        <v>0.31758935663224774</v>
      </c>
      <c r="G41" s="15">
        <v>223263.12247644685</v>
      </c>
      <c r="H41" s="23">
        <v>0.43026441512108904</v>
      </c>
      <c r="J41" s="26"/>
    </row>
    <row r="42" spans="1:10" ht="12.75" customHeight="1">
      <c r="A42" s="116">
        <v>2004</v>
      </c>
      <c r="B42" s="21">
        <v>15</v>
      </c>
      <c r="C42" s="22">
        <v>34205.2</v>
      </c>
      <c r="D42" s="23">
        <v>-0.020140752284006993</v>
      </c>
      <c r="E42" s="24">
        <v>423.638</v>
      </c>
      <c r="F42" s="25">
        <v>0.27690652230919693</v>
      </c>
      <c r="G42" s="15">
        <v>283559.5716198126</v>
      </c>
      <c r="H42" s="23">
        <v>0.27006900411744766</v>
      </c>
      <c r="J42" s="26"/>
    </row>
    <row r="43" spans="1:10" ht="12.75" customHeight="1">
      <c r="A43" s="116">
        <v>2005</v>
      </c>
      <c r="B43" s="21">
        <v>15</v>
      </c>
      <c r="C43" s="22">
        <v>38175.565</v>
      </c>
      <c r="D43" s="23">
        <v>0.11607489504519791</v>
      </c>
      <c r="E43" s="24">
        <v>742.872</v>
      </c>
      <c r="F43" s="25">
        <v>0.753553741637908</v>
      </c>
      <c r="G43" s="15">
        <v>472204.4241037376</v>
      </c>
      <c r="H43" s="23">
        <v>0.6652741482373724</v>
      </c>
      <c r="J43" s="26"/>
    </row>
    <row r="44" spans="1:10" ht="12.75" customHeight="1">
      <c r="A44" s="116">
        <v>2006</v>
      </c>
      <c r="B44" s="21">
        <v>15</v>
      </c>
      <c r="C44" s="22">
        <v>43376.981</v>
      </c>
      <c r="D44" s="23">
        <v>0.13624987606601224</v>
      </c>
      <c r="E44" s="24">
        <v>626.921</v>
      </c>
      <c r="F44" s="25">
        <v>-0.1560847629201261</v>
      </c>
      <c r="G44" s="15">
        <v>364998.2533768049</v>
      </c>
      <c r="H44" s="23">
        <v>-0.2270333890463101</v>
      </c>
      <c r="J44" s="26"/>
    </row>
    <row r="45" spans="1:10" ht="12.75" customHeight="1">
      <c r="A45" s="116">
        <v>2007</v>
      </c>
      <c r="B45" s="21">
        <v>15</v>
      </c>
      <c r="C45" s="22">
        <v>49694.306</v>
      </c>
      <c r="D45" s="23">
        <v>0.14563772891432905</v>
      </c>
      <c r="E45" s="24">
        <v>721.718</v>
      </c>
      <c r="F45" s="25">
        <v>0.1512104395928671</v>
      </c>
      <c r="G45" s="15">
        <v>383280.9346787042</v>
      </c>
      <c r="H45" s="23">
        <v>0.05008977750648356</v>
      </c>
      <c r="J45" s="26"/>
    </row>
    <row r="46" spans="1:10" ht="12.75" customHeight="1">
      <c r="A46" s="116">
        <v>2008</v>
      </c>
      <c r="B46" s="21">
        <v>15</v>
      </c>
      <c r="C46" s="22">
        <v>55672.133</v>
      </c>
      <c r="D46" s="23">
        <v>0.12029199079669226</v>
      </c>
      <c r="E46" s="24">
        <v>464.064</v>
      </c>
      <c r="F46" s="25">
        <v>-0.357000933882763</v>
      </c>
      <c r="G46" s="15">
        <v>236285</v>
      </c>
      <c r="H46" s="23">
        <v>-0.38352007986498876</v>
      </c>
      <c r="J46" s="26"/>
    </row>
    <row r="47" spans="1:10" ht="12.75" customHeight="1">
      <c r="A47" s="116">
        <v>2009</v>
      </c>
      <c r="B47" s="21">
        <v>15</v>
      </c>
      <c r="C47" s="22">
        <v>55053.396</v>
      </c>
      <c r="D47" s="23">
        <v>-0.01111394456540765</v>
      </c>
      <c r="E47" s="24">
        <v>587.726</v>
      </c>
      <c r="F47" s="25">
        <v>0.26647617569990345</v>
      </c>
      <c r="G47" s="15">
        <v>304521.24352331605</v>
      </c>
      <c r="H47" s="23">
        <v>0.2887878770269634</v>
      </c>
      <c r="J47" s="26"/>
    </row>
    <row r="48" spans="1:10" ht="12.75" customHeight="1">
      <c r="A48" s="116">
        <v>2010</v>
      </c>
      <c r="B48" s="21">
        <v>16</v>
      </c>
      <c r="C48" s="22">
        <v>52466.388</v>
      </c>
      <c r="D48" s="23">
        <v>-0.04699088862747004</v>
      </c>
      <c r="E48" s="24">
        <v>569.838017</v>
      </c>
      <c r="F48" s="25">
        <v>-0.030435922521719193</v>
      </c>
      <c r="G48" s="15">
        <v>290907.33601180295</v>
      </c>
      <c r="H48" s="23">
        <v>-0.044705936945481854</v>
      </c>
      <c r="J48" s="26"/>
    </row>
    <row r="49" spans="1:10" ht="12.75" customHeight="1">
      <c r="A49" s="116">
        <v>2011</v>
      </c>
      <c r="B49" s="21">
        <v>16</v>
      </c>
      <c r="C49" s="22">
        <v>54643.272</v>
      </c>
      <c r="D49" s="23">
        <v>0.041491020879882115</v>
      </c>
      <c r="E49" s="24">
        <v>162.746</v>
      </c>
      <c r="F49" s="25">
        <v>-0.7143995396151324</v>
      </c>
      <c r="G49" s="15">
        <v>83246.0358056266</v>
      </c>
      <c r="H49" s="23">
        <v>-0.7138400256697237</v>
      </c>
      <c r="J49" s="26"/>
    </row>
    <row r="50" spans="1:11" ht="12.75" customHeight="1">
      <c r="A50" s="116">
        <v>2012</v>
      </c>
      <c r="B50" s="21">
        <v>16</v>
      </c>
      <c r="C50" s="22">
        <v>55901.971</v>
      </c>
      <c r="D50" s="23">
        <v>0.023034839494970216</v>
      </c>
      <c r="E50" s="24">
        <v>259.821</v>
      </c>
      <c r="F50" s="25">
        <v>0.5964816339572093</v>
      </c>
      <c r="G50" s="15">
        <v>136174.5283018868</v>
      </c>
      <c r="H50" s="23">
        <v>0.6358079635148559</v>
      </c>
      <c r="J50" s="322"/>
      <c r="K50" s="323"/>
    </row>
    <row r="51" spans="1:10" ht="12.75" customHeight="1">
      <c r="A51" s="116">
        <v>2013</v>
      </c>
      <c r="B51" s="21">
        <v>16</v>
      </c>
      <c r="C51" s="22">
        <v>57081.883</v>
      </c>
      <c r="D51" s="23">
        <v>0.02110680498188515</v>
      </c>
      <c r="E51" s="24">
        <v>470.668</v>
      </c>
      <c r="F51" s="25">
        <v>0.8115086925229292</v>
      </c>
      <c r="G51" s="15">
        <v>247583.1777175771</v>
      </c>
      <c r="H51" s="23">
        <v>0.8181313407505055</v>
      </c>
      <c r="J51" s="26"/>
    </row>
    <row r="52" spans="1:10" ht="12.75" customHeight="1">
      <c r="A52" s="20"/>
      <c r="B52" s="21"/>
      <c r="C52" s="22"/>
      <c r="D52" s="23"/>
      <c r="E52" s="24"/>
      <c r="F52" s="25"/>
      <c r="G52" s="15"/>
      <c r="H52" s="23"/>
      <c r="J52" s="26"/>
    </row>
    <row r="53" spans="1:8" s="114" customFormat="1" ht="12.75" customHeight="1">
      <c r="A53" s="276" t="s">
        <v>355</v>
      </c>
      <c r="B53" s="272"/>
      <c r="C53" s="272"/>
      <c r="D53" s="272"/>
      <c r="E53" s="272"/>
      <c r="F53" s="272"/>
      <c r="G53" s="272"/>
      <c r="H53" s="272"/>
    </row>
    <row r="54" spans="1:8" ht="12.75" customHeight="1">
      <c r="A54" s="272" t="s">
        <v>8</v>
      </c>
      <c r="B54" s="272"/>
      <c r="C54" s="272"/>
      <c r="D54" s="272"/>
      <c r="E54" s="272"/>
      <c r="F54" s="272"/>
      <c r="G54" s="272"/>
      <c r="H54" s="272"/>
    </row>
    <row r="55" spans="1:8" ht="12.75" customHeight="1">
      <c r="A55" s="272" t="s">
        <v>59</v>
      </c>
      <c r="B55" s="272"/>
      <c r="C55" s="272"/>
      <c r="D55" s="272"/>
      <c r="E55" s="272"/>
      <c r="F55" s="272"/>
      <c r="G55" s="272"/>
      <c r="H55" s="272"/>
    </row>
    <row r="58" spans="3:5" ht="12.75" customHeight="1">
      <c r="C58" s="324"/>
      <c r="D58" s="322"/>
      <c r="E58" s="325"/>
    </row>
  </sheetData>
  <sheetProtection/>
  <mergeCells count="11">
    <mergeCell ref="A1:H1"/>
    <mergeCell ref="A2:H2"/>
    <mergeCell ref="A3:H3"/>
    <mergeCell ref="A4:H4"/>
    <mergeCell ref="A53:H53"/>
    <mergeCell ref="A54:H54"/>
    <mergeCell ref="A55:H55"/>
    <mergeCell ref="G6:H6"/>
    <mergeCell ref="C6:D6"/>
    <mergeCell ref="E6:F6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zoomScale="120" zoomScaleNormal="120" zoomScalePageLayoutView="0" workbookViewId="0" topLeftCell="A1">
      <pane ySplit="7" topLeftCell="A31" activePane="bottomLeft" state="frozen"/>
      <selection pane="topLeft" activeCell="A1" sqref="A1:M1"/>
      <selection pane="bottomLeft" activeCell="A58" sqref="A58"/>
    </sheetView>
  </sheetViews>
  <sheetFormatPr defaultColWidth="11.421875" defaultRowHeight="12.75" customHeight="1"/>
  <cols>
    <col min="1" max="1" width="10.57421875" style="2" customWidth="1"/>
    <col min="2" max="2" width="8.140625" style="2" bestFit="1" customWidth="1"/>
    <col min="3" max="3" width="11.140625" style="2" bestFit="1" customWidth="1"/>
    <col min="4" max="4" width="15.140625" style="2" customWidth="1"/>
    <col min="5" max="5" width="12.28125" style="2" customWidth="1"/>
    <col min="6" max="6" width="8.140625" style="2" bestFit="1" customWidth="1"/>
    <col min="7" max="7" width="11.140625" style="2" bestFit="1" customWidth="1"/>
    <col min="8" max="8" width="8.140625" style="2" bestFit="1" customWidth="1"/>
    <col min="9" max="9" width="11.140625" style="2" bestFit="1" customWidth="1"/>
    <col min="10" max="16384" width="11.421875" style="2" customWidth="1"/>
  </cols>
  <sheetData>
    <row r="1" spans="1:9" s="27" customFormat="1" ht="18">
      <c r="A1" s="279" t="s">
        <v>341</v>
      </c>
      <c r="B1" s="279"/>
      <c r="C1" s="279"/>
      <c r="D1" s="279"/>
      <c r="E1" s="279"/>
      <c r="F1" s="279"/>
      <c r="G1" s="279"/>
      <c r="H1" s="279"/>
      <c r="I1" s="279"/>
    </row>
    <row r="2" spans="1:9" ht="12.75" customHeight="1">
      <c r="A2" s="280" t="s">
        <v>0</v>
      </c>
      <c r="B2" s="280"/>
      <c r="C2" s="280"/>
      <c r="D2" s="280"/>
      <c r="E2" s="280"/>
      <c r="F2" s="280"/>
      <c r="G2" s="280"/>
      <c r="H2" s="280"/>
      <c r="I2" s="280"/>
    </row>
    <row r="3" spans="1:9" ht="12.75" customHeight="1">
      <c r="A3" s="280"/>
      <c r="B3" s="280"/>
      <c r="C3" s="280"/>
      <c r="D3" s="280"/>
      <c r="E3" s="280"/>
      <c r="F3" s="280"/>
      <c r="G3" s="280"/>
      <c r="H3" s="280"/>
      <c r="I3" s="280"/>
    </row>
    <row r="4" spans="1:9" s="28" customFormat="1" ht="12.75" customHeight="1">
      <c r="A4" s="281" t="s">
        <v>84</v>
      </c>
      <c r="B4" s="281"/>
      <c r="C4" s="281"/>
      <c r="D4" s="281"/>
      <c r="E4" s="281"/>
      <c r="F4" s="281"/>
      <c r="G4" s="281"/>
      <c r="H4" s="281"/>
      <c r="I4" s="281"/>
    </row>
    <row r="5" spans="1:9" s="28" customFormat="1" ht="12.75" customHeight="1">
      <c r="A5" s="284"/>
      <c r="B5" s="284"/>
      <c r="C5" s="284"/>
      <c r="D5" s="284"/>
      <c r="E5" s="284"/>
      <c r="F5" s="284"/>
      <c r="G5" s="284"/>
      <c r="H5" s="284"/>
      <c r="I5" s="284"/>
    </row>
    <row r="6" spans="1:9" s="113" customFormat="1" ht="12.75" customHeight="1">
      <c r="A6" s="190" t="s">
        <v>53</v>
      </c>
      <c r="B6" s="273" t="s">
        <v>10</v>
      </c>
      <c r="C6" s="273"/>
      <c r="D6" s="273" t="s">
        <v>11</v>
      </c>
      <c r="E6" s="273"/>
      <c r="F6" s="273" t="s">
        <v>12</v>
      </c>
      <c r="G6" s="273"/>
      <c r="H6" s="273" t="s">
        <v>13</v>
      </c>
      <c r="I6" s="273"/>
    </row>
    <row r="7" spans="1:9" s="113" customFormat="1" ht="12.75" customHeight="1">
      <c r="A7" s="191"/>
      <c r="B7" s="192" t="s">
        <v>5</v>
      </c>
      <c r="C7" s="192" t="s">
        <v>6</v>
      </c>
      <c r="D7" s="192" t="s">
        <v>5</v>
      </c>
      <c r="E7" s="192" t="s">
        <v>6</v>
      </c>
      <c r="F7" s="192" t="s">
        <v>5</v>
      </c>
      <c r="G7" s="192" t="s">
        <v>6</v>
      </c>
      <c r="H7" s="192" t="s">
        <v>5</v>
      </c>
      <c r="I7" s="192" t="s">
        <v>6</v>
      </c>
    </row>
    <row r="8" spans="1:9" ht="12.75" customHeight="1">
      <c r="A8" s="154">
        <v>1970</v>
      </c>
      <c r="B8" s="35" t="s">
        <v>14</v>
      </c>
      <c r="C8" s="202" t="s">
        <v>14</v>
      </c>
      <c r="D8" s="29" t="s">
        <v>14</v>
      </c>
      <c r="E8" s="202" t="s">
        <v>14</v>
      </c>
      <c r="F8" s="31">
        <v>259.9</v>
      </c>
      <c r="G8" s="202" t="s">
        <v>14</v>
      </c>
      <c r="H8" s="29" t="s">
        <v>14</v>
      </c>
      <c r="I8" s="202" t="s">
        <v>14</v>
      </c>
    </row>
    <row r="9" spans="1:9" ht="12.75" customHeight="1">
      <c r="A9" s="154">
        <v>1971</v>
      </c>
      <c r="B9" s="35" t="s">
        <v>14</v>
      </c>
      <c r="C9" s="202" t="s">
        <v>14</v>
      </c>
      <c r="D9" s="29" t="s">
        <v>14</v>
      </c>
      <c r="E9" s="202" t="s">
        <v>14</v>
      </c>
      <c r="F9" s="31">
        <v>291.6</v>
      </c>
      <c r="G9" s="32">
        <v>0.121969988457099</v>
      </c>
      <c r="H9" s="29" t="s">
        <v>14</v>
      </c>
      <c r="I9" s="202" t="s">
        <v>14</v>
      </c>
    </row>
    <row r="10" spans="1:9" ht="12.75" customHeight="1">
      <c r="A10" s="154">
        <v>1972</v>
      </c>
      <c r="B10" s="35" t="s">
        <v>14</v>
      </c>
      <c r="C10" s="202" t="s">
        <v>14</v>
      </c>
      <c r="D10" s="29" t="s">
        <v>14</v>
      </c>
      <c r="E10" s="202" t="s">
        <v>14</v>
      </c>
      <c r="F10" s="31">
        <v>340.2</v>
      </c>
      <c r="G10" s="32">
        <v>0.16666666666666644</v>
      </c>
      <c r="H10" s="29" t="s">
        <v>14</v>
      </c>
      <c r="I10" s="202" t="s">
        <v>14</v>
      </c>
    </row>
    <row r="11" spans="1:9" ht="12.75" customHeight="1">
      <c r="A11" s="154">
        <v>1973</v>
      </c>
      <c r="B11" s="35" t="s">
        <v>14</v>
      </c>
      <c r="C11" s="202" t="s">
        <v>14</v>
      </c>
      <c r="D11" s="29" t="s">
        <v>14</v>
      </c>
      <c r="E11" s="202" t="s">
        <v>14</v>
      </c>
      <c r="F11" s="31">
        <v>368</v>
      </c>
      <c r="G11" s="32">
        <v>0.08171663727219283</v>
      </c>
      <c r="H11" s="29" t="s">
        <v>14</v>
      </c>
      <c r="I11" s="202" t="s">
        <v>14</v>
      </c>
    </row>
    <row r="12" spans="1:9" ht="12.75" customHeight="1">
      <c r="A12" s="154">
        <v>1974</v>
      </c>
      <c r="B12" s="35" t="s">
        <v>14</v>
      </c>
      <c r="C12" s="202" t="s">
        <v>14</v>
      </c>
      <c r="D12" s="29" t="s">
        <v>14</v>
      </c>
      <c r="E12" s="202" t="s">
        <v>14</v>
      </c>
      <c r="F12" s="31">
        <v>405.5</v>
      </c>
      <c r="G12" s="32">
        <v>0.10190217391304345</v>
      </c>
      <c r="H12" s="29" t="s">
        <v>14</v>
      </c>
      <c r="I12" s="202" t="s">
        <v>14</v>
      </c>
    </row>
    <row r="13" spans="1:9" ht="12.75" customHeight="1">
      <c r="A13" s="154">
        <v>1975</v>
      </c>
      <c r="B13" s="35" t="s">
        <v>14</v>
      </c>
      <c r="C13" s="202" t="s">
        <v>14</v>
      </c>
      <c r="D13" s="29" t="s">
        <v>14</v>
      </c>
      <c r="E13" s="202" t="s">
        <v>14</v>
      </c>
      <c r="F13" s="31">
        <v>433.4</v>
      </c>
      <c r="G13" s="32">
        <v>0.06880394574599251</v>
      </c>
      <c r="H13" s="29" t="s">
        <v>14</v>
      </c>
      <c r="I13" s="202" t="s">
        <v>14</v>
      </c>
    </row>
    <row r="14" spans="1:9" ht="12.75" customHeight="1">
      <c r="A14" s="154">
        <v>1976</v>
      </c>
      <c r="B14" s="35" t="s">
        <v>14</v>
      </c>
      <c r="C14" s="202" t="s">
        <v>14</v>
      </c>
      <c r="D14" s="29" t="s">
        <v>14</v>
      </c>
      <c r="E14" s="202" t="s">
        <v>14</v>
      </c>
      <c r="F14" s="31">
        <v>490</v>
      </c>
      <c r="G14" s="32">
        <v>0.13059529303184136</v>
      </c>
      <c r="H14" s="29" t="s">
        <v>14</v>
      </c>
      <c r="I14" s="202" t="s">
        <v>14</v>
      </c>
    </row>
    <row r="15" spans="1:9" ht="12.75" customHeight="1">
      <c r="A15" s="154">
        <v>1977</v>
      </c>
      <c r="B15" s="35" t="s">
        <v>14</v>
      </c>
      <c r="C15" s="202" t="s">
        <v>14</v>
      </c>
      <c r="D15" s="29" t="s">
        <v>14</v>
      </c>
      <c r="E15" s="202" t="s">
        <v>14</v>
      </c>
      <c r="F15" s="31">
        <v>534.5</v>
      </c>
      <c r="G15" s="32">
        <v>0.0908163265306122</v>
      </c>
      <c r="H15" s="29" t="s">
        <v>14</v>
      </c>
      <c r="I15" s="202" t="s">
        <v>14</v>
      </c>
    </row>
    <row r="16" spans="1:9" ht="12.75" customHeight="1">
      <c r="A16" s="154">
        <v>1978</v>
      </c>
      <c r="B16" s="35" t="s">
        <v>14</v>
      </c>
      <c r="C16" s="202" t="s">
        <v>14</v>
      </c>
      <c r="D16" s="29" t="s">
        <v>14</v>
      </c>
      <c r="E16" s="202" t="s">
        <v>14</v>
      </c>
      <c r="F16" s="31">
        <v>560</v>
      </c>
      <c r="G16" s="32">
        <v>0.04770813844714681</v>
      </c>
      <c r="H16" s="29" t="s">
        <v>14</v>
      </c>
      <c r="I16" s="202" t="s">
        <v>14</v>
      </c>
    </row>
    <row r="17" spans="1:9" ht="12.75" customHeight="1">
      <c r="A17" s="154">
        <v>1979</v>
      </c>
      <c r="B17" s="35" t="s">
        <v>14</v>
      </c>
      <c r="C17" s="202" t="s">
        <v>14</v>
      </c>
      <c r="D17" s="29" t="s">
        <v>14</v>
      </c>
      <c r="E17" s="202" t="s">
        <v>14</v>
      </c>
      <c r="F17" s="31">
        <v>594.184</v>
      </c>
      <c r="G17" s="32">
        <v>0.061042857142857086</v>
      </c>
      <c r="H17" s="33">
        <v>40.491</v>
      </c>
      <c r="I17" s="202" t="s">
        <v>14</v>
      </c>
    </row>
    <row r="18" spans="1:9" ht="12.75" customHeight="1">
      <c r="A18" s="154">
        <v>1980</v>
      </c>
      <c r="B18" s="31">
        <v>625.382</v>
      </c>
      <c r="C18" s="202" t="s">
        <v>14</v>
      </c>
      <c r="D18" s="33">
        <v>43.564</v>
      </c>
      <c r="E18" s="202" t="s">
        <v>14</v>
      </c>
      <c r="F18" s="31">
        <v>676.597</v>
      </c>
      <c r="G18" s="32">
        <v>0.13869946009990172</v>
      </c>
      <c r="H18" s="33">
        <v>46.498</v>
      </c>
      <c r="I18" s="32">
        <v>0.1483539551999209</v>
      </c>
    </row>
    <row r="19" spans="1:9" ht="12.75" customHeight="1">
      <c r="A19" s="154">
        <v>1981</v>
      </c>
      <c r="B19" s="31">
        <v>471.175</v>
      </c>
      <c r="C19" s="32">
        <v>-0.24658049000450916</v>
      </c>
      <c r="D19" s="33">
        <v>34.681</v>
      </c>
      <c r="E19" s="32">
        <v>-0.20390689560187325</v>
      </c>
      <c r="F19" s="31">
        <v>746.666</v>
      </c>
      <c r="G19" s="32">
        <v>0.10356090848762278</v>
      </c>
      <c r="H19" s="33">
        <v>62.094</v>
      </c>
      <c r="I19" s="32">
        <v>0.33541227579680877</v>
      </c>
    </row>
    <row r="20" spans="1:9" ht="12.75" customHeight="1">
      <c r="A20" s="154">
        <v>1982</v>
      </c>
      <c r="B20" s="31">
        <v>598.302</v>
      </c>
      <c r="C20" s="32">
        <v>0.2698084575794556</v>
      </c>
      <c r="D20" s="33">
        <v>68.402</v>
      </c>
      <c r="E20" s="32">
        <v>0.9723191372797786</v>
      </c>
      <c r="F20" s="31">
        <v>811.894</v>
      </c>
      <c r="G20" s="32">
        <v>0.08735900657054145</v>
      </c>
      <c r="H20" s="33">
        <v>71.29</v>
      </c>
      <c r="I20" s="32">
        <v>0.14809804489966838</v>
      </c>
    </row>
    <row r="21" spans="1:9" ht="12.75" customHeight="1">
      <c r="A21" s="154">
        <v>1983</v>
      </c>
      <c r="B21" s="31">
        <v>759.952</v>
      </c>
      <c r="C21" s="32">
        <v>0.2701812796881842</v>
      </c>
      <c r="D21" s="33">
        <v>77.584</v>
      </c>
      <c r="E21" s="32">
        <v>0.13423584105727898</v>
      </c>
      <c r="F21" s="31">
        <v>907.68</v>
      </c>
      <c r="G21" s="32">
        <v>0.11797845531559531</v>
      </c>
      <c r="H21" s="33">
        <v>52.405</v>
      </c>
      <c r="I21" s="32">
        <v>-0.26490391359236926</v>
      </c>
    </row>
    <row r="22" spans="1:9" ht="12.75" customHeight="1">
      <c r="A22" s="154">
        <v>1984</v>
      </c>
      <c r="B22" s="31">
        <v>830.779</v>
      </c>
      <c r="C22" s="32">
        <v>0.09319930732467313</v>
      </c>
      <c r="D22" s="33">
        <v>87.57</v>
      </c>
      <c r="E22" s="32">
        <v>0.12871210558878105</v>
      </c>
      <c r="F22" s="31">
        <v>978.124</v>
      </c>
      <c r="G22" s="32">
        <v>0.077608848933545</v>
      </c>
      <c r="H22" s="33">
        <v>59.47</v>
      </c>
      <c r="I22" s="32">
        <v>0.1348153802118118</v>
      </c>
    </row>
    <row r="23" spans="1:9" ht="12.75" customHeight="1">
      <c r="A23" s="154">
        <v>1985</v>
      </c>
      <c r="B23" s="31">
        <v>824.128</v>
      </c>
      <c r="C23" s="32">
        <v>-0.008005739191770545</v>
      </c>
      <c r="D23" s="33">
        <v>109.68</v>
      </c>
      <c r="E23" s="32">
        <v>0.2524837273038713</v>
      </c>
      <c r="F23" s="31">
        <v>1060.892</v>
      </c>
      <c r="G23" s="32">
        <v>0.08461912804511484</v>
      </c>
      <c r="H23" s="33">
        <v>61.544</v>
      </c>
      <c r="I23" s="32">
        <v>0.034874726752984773</v>
      </c>
    </row>
    <row r="24" spans="1:9" ht="12.75" customHeight="1">
      <c r="A24" s="154">
        <v>1986</v>
      </c>
      <c r="B24" s="31">
        <v>990.652</v>
      </c>
      <c r="C24" s="32">
        <v>0.20206084491729429</v>
      </c>
      <c r="D24" s="33">
        <v>84.141</v>
      </c>
      <c r="E24" s="32">
        <v>-0.23285010940919038</v>
      </c>
      <c r="F24" s="31">
        <v>1165.283</v>
      </c>
      <c r="G24" s="32">
        <v>0.09839927155638818</v>
      </c>
      <c r="H24" s="33">
        <v>89.749</v>
      </c>
      <c r="I24" s="32">
        <v>0.458290003899649</v>
      </c>
    </row>
    <row r="25" spans="1:9" ht="12.75" customHeight="1">
      <c r="A25" s="154">
        <v>1987</v>
      </c>
      <c r="B25" s="31">
        <v>1143.668</v>
      </c>
      <c r="C25" s="32">
        <v>0.15445989106164418</v>
      </c>
      <c r="D25" s="33">
        <v>192.281</v>
      </c>
      <c r="E25" s="32">
        <v>1.2852236127452727</v>
      </c>
      <c r="F25" s="31">
        <v>1314.061</v>
      </c>
      <c r="G25" s="32">
        <v>0.12767542305173948</v>
      </c>
      <c r="H25" s="33">
        <v>115.268</v>
      </c>
      <c r="I25" s="32">
        <v>0.28433742994350925</v>
      </c>
    </row>
    <row r="26" spans="1:9" ht="12.75" customHeight="1">
      <c r="A26" s="154">
        <v>1988</v>
      </c>
      <c r="B26" s="31">
        <v>1531.639</v>
      </c>
      <c r="C26" s="32">
        <v>0.3392339385206196</v>
      </c>
      <c r="D26" s="33">
        <v>180.209</v>
      </c>
      <c r="E26" s="32">
        <v>-0.06278311429626428</v>
      </c>
      <c r="F26" s="31">
        <v>1517.776</v>
      </c>
      <c r="G26" s="32">
        <v>0.15502704973361234</v>
      </c>
      <c r="H26" s="33">
        <v>108.339</v>
      </c>
      <c r="I26" s="32">
        <v>-0.06011208661553951</v>
      </c>
    </row>
    <row r="27" spans="1:9" ht="12.75" customHeight="1">
      <c r="A27" s="154">
        <v>1989</v>
      </c>
      <c r="B27" s="31">
        <v>1395.189</v>
      </c>
      <c r="C27" s="32">
        <v>-0.08908757220206581</v>
      </c>
      <c r="D27" s="33">
        <v>99.206</v>
      </c>
      <c r="E27" s="32">
        <v>-0.44949475331420735</v>
      </c>
      <c r="F27" s="31">
        <v>1904.057</v>
      </c>
      <c r="G27" s="32">
        <v>0.2545046172821284</v>
      </c>
      <c r="H27" s="33">
        <v>192.47</v>
      </c>
      <c r="I27" s="32">
        <v>0.7765532264466165</v>
      </c>
    </row>
    <row r="28" spans="1:9" ht="12.75" customHeight="1">
      <c r="A28" s="154">
        <v>1990</v>
      </c>
      <c r="B28" s="31">
        <v>1092.516</v>
      </c>
      <c r="C28" s="32">
        <v>-0.21694050053433614</v>
      </c>
      <c r="D28" s="33">
        <v>71.829</v>
      </c>
      <c r="E28" s="32">
        <v>-0.27596113138318246</v>
      </c>
      <c r="F28" s="31">
        <v>2229.552</v>
      </c>
      <c r="G28" s="32">
        <v>0.17094813863240446</v>
      </c>
      <c r="H28" s="33">
        <v>212.793</v>
      </c>
      <c r="I28" s="32">
        <v>0.10559048163350142</v>
      </c>
    </row>
    <row r="29" spans="1:9" ht="12.75" customHeight="1">
      <c r="A29" s="154">
        <v>1991</v>
      </c>
      <c r="B29" s="31">
        <v>1086.465</v>
      </c>
      <c r="C29" s="32">
        <v>-0.005538591654492961</v>
      </c>
      <c r="D29" s="33">
        <v>72.447</v>
      </c>
      <c r="E29" s="32">
        <v>0.008603767280624907</v>
      </c>
      <c r="F29" s="31">
        <v>2449.092</v>
      </c>
      <c r="G29" s="32">
        <v>0.09846821244806137</v>
      </c>
      <c r="H29" s="33">
        <v>231.958</v>
      </c>
      <c r="I29" s="32">
        <v>0.09006405285888164</v>
      </c>
    </row>
    <row r="30" spans="1:9" ht="12.75" customHeight="1">
      <c r="A30" s="154">
        <v>1992</v>
      </c>
      <c r="B30" s="31">
        <v>1145.674</v>
      </c>
      <c r="C30" s="32">
        <v>0.054496923508810795</v>
      </c>
      <c r="D30" s="33">
        <v>87.938</v>
      </c>
      <c r="E30" s="32">
        <v>0.21382527916959987</v>
      </c>
      <c r="F30" s="31">
        <v>2619.944</v>
      </c>
      <c r="G30" s="32">
        <v>0.06976136462003055</v>
      </c>
      <c r="H30" s="33">
        <v>196.107</v>
      </c>
      <c r="I30" s="32">
        <v>-0.15455815276903578</v>
      </c>
    </row>
    <row r="31" spans="1:9" ht="12.75" customHeight="1">
      <c r="A31" s="154">
        <v>1993</v>
      </c>
      <c r="B31" s="31">
        <v>2027.902</v>
      </c>
      <c r="C31" s="32">
        <v>0.7700515155271048</v>
      </c>
      <c r="D31" s="33">
        <v>139.491</v>
      </c>
      <c r="E31" s="32">
        <v>0.5862425799995455</v>
      </c>
      <c r="F31" s="31">
        <v>2663.254</v>
      </c>
      <c r="G31" s="32">
        <v>0.016530887683095442</v>
      </c>
      <c r="H31" s="33">
        <v>142.907</v>
      </c>
      <c r="I31" s="32">
        <v>-0.27128047443487474</v>
      </c>
    </row>
    <row r="32" spans="1:9" ht="12.75" customHeight="1">
      <c r="A32" s="154">
        <v>1994</v>
      </c>
      <c r="B32" s="31">
        <v>2529.677</v>
      </c>
      <c r="C32" s="32">
        <v>0.2474355269633345</v>
      </c>
      <c r="D32" s="33">
        <v>119.38</v>
      </c>
      <c r="E32" s="32">
        <v>-0.14417417611172056</v>
      </c>
      <c r="F32" s="31">
        <v>2909.366</v>
      </c>
      <c r="G32" s="32">
        <v>0.09241026203283653</v>
      </c>
      <c r="H32" s="33">
        <v>132.55</v>
      </c>
      <c r="I32" s="32">
        <v>-0.07247370667636986</v>
      </c>
    </row>
    <row r="33" spans="1:9" ht="12.75" customHeight="1">
      <c r="A33" s="154">
        <v>1995</v>
      </c>
      <c r="B33" s="31">
        <v>2887.456</v>
      </c>
      <c r="C33" s="32">
        <v>0.14143268093120184</v>
      </c>
      <c r="D33" s="33">
        <v>210.229</v>
      </c>
      <c r="E33" s="32">
        <v>0.7610068688222487</v>
      </c>
      <c r="F33" s="31">
        <v>3098.9</v>
      </c>
      <c r="G33" s="32">
        <v>0.06514615211699037</v>
      </c>
      <c r="H33" s="33">
        <v>126.281</v>
      </c>
      <c r="I33" s="32">
        <v>-0.047295360241418366</v>
      </c>
    </row>
    <row r="34" spans="1:9" ht="12.75" customHeight="1">
      <c r="A34" s="154">
        <v>1996</v>
      </c>
      <c r="B34" s="31">
        <v>3603.998</v>
      </c>
      <c r="C34" s="32">
        <v>0.24815685503086457</v>
      </c>
      <c r="D34" s="33">
        <v>252.91</v>
      </c>
      <c r="E34" s="32">
        <v>0.20302146706686514</v>
      </c>
      <c r="F34" s="31">
        <v>3342.9</v>
      </c>
      <c r="G34" s="32">
        <v>0.0787376165736228</v>
      </c>
      <c r="H34" s="33">
        <v>142.49</v>
      </c>
      <c r="I34" s="32">
        <v>0.12835660154734285</v>
      </c>
    </row>
    <row r="35" spans="1:9" ht="12.75" customHeight="1">
      <c r="A35" s="154">
        <v>1997</v>
      </c>
      <c r="B35" s="31">
        <v>3714.004</v>
      </c>
      <c r="C35" s="32">
        <v>0.030523324374763662</v>
      </c>
      <c r="D35" s="33">
        <v>365.316</v>
      </c>
      <c r="E35" s="32">
        <v>0.44445059507334606</v>
      </c>
      <c r="F35" s="31">
        <v>3597.797</v>
      </c>
      <c r="G35" s="32">
        <v>0.07625026174878087</v>
      </c>
      <c r="H35" s="33">
        <v>160.453</v>
      </c>
      <c r="I35" s="32">
        <v>0.12606498701663285</v>
      </c>
    </row>
    <row r="36" spans="1:9" ht="12.75" customHeight="1">
      <c r="A36" s="154">
        <v>1998</v>
      </c>
      <c r="B36" s="31">
        <v>3650.379</v>
      </c>
      <c r="C36" s="32">
        <v>-0.017131107020886275</v>
      </c>
      <c r="D36" s="33">
        <v>320.819</v>
      </c>
      <c r="E36" s="32">
        <v>-0.12180413669261668</v>
      </c>
      <c r="F36" s="31">
        <v>3908.488</v>
      </c>
      <c r="G36" s="32">
        <v>0.08635590056915377</v>
      </c>
      <c r="H36" s="33">
        <v>143.402</v>
      </c>
      <c r="I36" s="32">
        <v>-0.10626787906739053</v>
      </c>
    </row>
    <row r="37" spans="1:9" ht="12.75" customHeight="1">
      <c r="A37" s="154">
        <v>1999</v>
      </c>
      <c r="B37" s="31">
        <v>3497.32</v>
      </c>
      <c r="C37" s="32">
        <v>-0.04192961881492294</v>
      </c>
      <c r="D37" s="33">
        <v>310.835</v>
      </c>
      <c r="E37" s="32">
        <v>-0.031120351350761837</v>
      </c>
      <c r="F37" s="31">
        <v>4209.725</v>
      </c>
      <c r="G37" s="32">
        <v>0.07707251499812727</v>
      </c>
      <c r="H37" s="33">
        <v>154.478</v>
      </c>
      <c r="I37" s="32">
        <v>0.07723741649349407</v>
      </c>
    </row>
    <row r="38" spans="1:9" ht="12.75" customHeight="1">
      <c r="A38" s="154">
        <v>2000</v>
      </c>
      <c r="B38" s="31">
        <v>2714.006</v>
      </c>
      <c r="C38" s="32">
        <v>-0.22397550124095034</v>
      </c>
      <c r="D38" s="33">
        <v>230.051</v>
      </c>
      <c r="E38" s="32">
        <v>-0.259893512635321</v>
      </c>
      <c r="F38" s="31">
        <v>4531.025</v>
      </c>
      <c r="G38" s="32">
        <v>0.0763232752733252</v>
      </c>
      <c r="H38" s="33">
        <v>206.161</v>
      </c>
      <c r="I38" s="32">
        <v>0.3345654397389919</v>
      </c>
    </row>
    <row r="39" spans="1:9" ht="12.75" customHeight="1">
      <c r="A39" s="154">
        <v>2001</v>
      </c>
      <c r="B39" s="31">
        <v>2616.01</v>
      </c>
      <c r="C39" s="32">
        <v>-0.03610751044765536</v>
      </c>
      <c r="D39" s="33">
        <v>194.294</v>
      </c>
      <c r="E39" s="32">
        <v>-0.155430752311444</v>
      </c>
      <c r="F39" s="31">
        <v>4804.464</v>
      </c>
      <c r="G39" s="32">
        <v>0.060348155218741935</v>
      </c>
      <c r="H39" s="33">
        <v>180.746</v>
      </c>
      <c r="I39" s="32">
        <v>-0.12327743850679809</v>
      </c>
    </row>
    <row r="40" spans="1:9" ht="12.75" customHeight="1">
      <c r="A40" s="154">
        <v>2002</v>
      </c>
      <c r="B40" s="31">
        <v>3130.3</v>
      </c>
      <c r="C40" s="32">
        <v>0.19659328519386407</v>
      </c>
      <c r="D40" s="33">
        <v>330.7</v>
      </c>
      <c r="E40" s="32">
        <v>0.7020597650982532</v>
      </c>
      <c r="F40" s="31">
        <v>5151.7</v>
      </c>
      <c r="G40" s="32">
        <v>0.07227361886778624</v>
      </c>
      <c r="H40" s="33">
        <v>157.5</v>
      </c>
      <c r="I40" s="32">
        <v>-0.12861142155289756</v>
      </c>
    </row>
    <row r="41" spans="1:9" ht="12.75" customHeight="1">
      <c r="A41" s="154">
        <v>2003</v>
      </c>
      <c r="B41" s="31">
        <v>3663.508</v>
      </c>
      <c r="C41" s="32">
        <v>0.17033766731623146</v>
      </c>
      <c r="D41" s="33">
        <v>434.489</v>
      </c>
      <c r="E41" s="32">
        <v>0.3138463864529786</v>
      </c>
      <c r="F41" s="31">
        <v>5394.651</v>
      </c>
      <c r="G41" s="32">
        <v>0.04715938428091704</v>
      </c>
      <c r="H41" s="33">
        <v>130.099</v>
      </c>
      <c r="I41" s="32">
        <v>-0.17397460317460328</v>
      </c>
    </row>
    <row r="42" spans="1:9" ht="12.75" customHeight="1">
      <c r="A42" s="154">
        <v>2004</v>
      </c>
      <c r="B42" s="31">
        <v>3795.244</v>
      </c>
      <c r="C42" s="32">
        <v>0.03595897702420757</v>
      </c>
      <c r="D42" s="33">
        <v>415.104</v>
      </c>
      <c r="E42" s="32">
        <v>-0.044615628934219276</v>
      </c>
      <c r="F42" s="31">
        <v>6023.687</v>
      </c>
      <c r="G42" s="32">
        <v>0.11660365054199062</v>
      </c>
      <c r="H42" s="33">
        <v>89.161</v>
      </c>
      <c r="I42" s="32">
        <v>-0.3146680604770212</v>
      </c>
    </row>
    <row r="43" spans="1:9" ht="12.75" customHeight="1">
      <c r="A43" s="154">
        <v>2005</v>
      </c>
      <c r="B43" s="31">
        <v>3637.002</v>
      </c>
      <c r="C43" s="32">
        <v>-0.0416948159327832</v>
      </c>
      <c r="D43" s="33">
        <v>435.941</v>
      </c>
      <c r="E43" s="32">
        <v>0.050197059050262144</v>
      </c>
      <c r="F43" s="31">
        <v>6155.071</v>
      </c>
      <c r="G43" s="32">
        <v>0.0218112262473133</v>
      </c>
      <c r="H43" s="33">
        <v>102.662</v>
      </c>
      <c r="I43" s="32">
        <v>0.1514227072374693</v>
      </c>
    </row>
    <row r="44" spans="1:9" ht="12.75" customHeight="1">
      <c r="A44" s="154">
        <v>2006</v>
      </c>
      <c r="B44" s="31">
        <v>3561.93</v>
      </c>
      <c r="C44" s="32">
        <v>-0.02064117644147572</v>
      </c>
      <c r="D44" s="33">
        <v>398.105</v>
      </c>
      <c r="E44" s="32">
        <v>-0.08679156124337922</v>
      </c>
      <c r="F44" s="31">
        <v>6491.797</v>
      </c>
      <c r="G44" s="32">
        <v>0.0547070862383228</v>
      </c>
      <c r="H44" s="33">
        <v>102.216</v>
      </c>
      <c r="I44" s="32">
        <v>-0.0043443533147610935</v>
      </c>
    </row>
    <row r="45" spans="1:9" ht="12.75" customHeight="1">
      <c r="A45" s="154">
        <v>2007</v>
      </c>
      <c r="B45" s="31">
        <v>2577.381</v>
      </c>
      <c r="C45" s="32">
        <v>-0.2764088569960667</v>
      </c>
      <c r="D45" s="33">
        <v>363.094</v>
      </c>
      <c r="E45" s="32">
        <v>-0.08794413534117894</v>
      </c>
      <c r="F45" s="31">
        <v>6869.338</v>
      </c>
      <c r="G45" s="32">
        <v>0.05815662442926055</v>
      </c>
      <c r="H45" s="33">
        <v>84.531</v>
      </c>
      <c r="I45" s="32">
        <v>-0.1730159661892462</v>
      </c>
    </row>
    <row r="46" spans="1:9" ht="12.75" customHeight="1">
      <c r="A46" s="154">
        <v>2008</v>
      </c>
      <c r="B46" s="31">
        <v>2677.543</v>
      </c>
      <c r="C46" s="32">
        <v>0.03886192999793223</v>
      </c>
      <c r="D46" s="33">
        <v>497.103</v>
      </c>
      <c r="E46" s="32">
        <v>0.36907522569913026</v>
      </c>
      <c r="F46" s="31">
        <v>7297.372</v>
      </c>
      <c r="G46" s="32">
        <v>0.062310807824567715</v>
      </c>
      <c r="H46" s="33">
        <v>98.757</v>
      </c>
      <c r="I46" s="32">
        <v>0.1682932888526102</v>
      </c>
    </row>
    <row r="47" spans="1:9" ht="12.75" customHeight="1">
      <c r="A47" s="154">
        <v>2009</v>
      </c>
      <c r="B47" s="31">
        <v>3710.003</v>
      </c>
      <c r="C47" s="32">
        <v>0.3856944900947201</v>
      </c>
      <c r="D47" s="33">
        <v>663.761</v>
      </c>
      <c r="E47" s="32">
        <v>0.3352584876776038</v>
      </c>
      <c r="F47" s="31">
        <v>7748.8</v>
      </c>
      <c r="G47" s="32">
        <v>0.06186172227481336</v>
      </c>
      <c r="H47" s="33">
        <v>94.882</v>
      </c>
      <c r="I47" s="32">
        <v>-0.03923772492076509</v>
      </c>
    </row>
    <row r="48" spans="1:9" ht="12.75" customHeight="1">
      <c r="A48" s="154">
        <v>2010</v>
      </c>
      <c r="B48" s="31">
        <v>4026.124</v>
      </c>
      <c r="C48" s="32">
        <v>0.0852077478104465</v>
      </c>
      <c r="D48" s="33">
        <v>666.66</v>
      </c>
      <c r="E48" s="32">
        <v>0.004367535905243045</v>
      </c>
      <c r="F48" s="31">
        <v>8429.992</v>
      </c>
      <c r="G48" s="32">
        <v>0.08790935370638038</v>
      </c>
      <c r="H48" s="33">
        <v>63.388</v>
      </c>
      <c r="I48" s="32">
        <v>-0.33192807908770905</v>
      </c>
    </row>
    <row r="49" spans="1:9" ht="12.75" customHeight="1">
      <c r="A49" s="154">
        <v>2011</v>
      </c>
      <c r="B49" s="31">
        <v>4408.727</v>
      </c>
      <c r="C49" s="32">
        <v>0.09503010836228597</v>
      </c>
      <c r="D49" s="33">
        <v>614.171</v>
      </c>
      <c r="E49" s="32">
        <v>-0.0787342873428733</v>
      </c>
      <c r="F49" s="31">
        <v>9002.862</v>
      </c>
      <c r="G49" s="32">
        <v>0.06795617362388938</v>
      </c>
      <c r="H49" s="33">
        <v>56.101</v>
      </c>
      <c r="I49" s="32">
        <v>-0.11495866725563203</v>
      </c>
    </row>
    <row r="50" spans="1:9" ht="12.75" customHeight="1">
      <c r="A50" s="154">
        <v>2012</v>
      </c>
      <c r="B50" s="31">
        <v>4630.331</v>
      </c>
      <c r="C50" s="32">
        <v>0.05026484969470786</v>
      </c>
      <c r="D50" s="328">
        <v>874.178</v>
      </c>
      <c r="E50" s="32">
        <v>0.4233462667563265</v>
      </c>
      <c r="F50" s="31">
        <v>9501.69</v>
      </c>
      <c r="G50" s="32">
        <v>0.05540771368038321</v>
      </c>
      <c r="H50" s="33">
        <v>60.177</v>
      </c>
      <c r="I50" s="32">
        <v>0.07265467638723024</v>
      </c>
    </row>
    <row r="51" spans="1:9" ht="12.75" customHeight="1">
      <c r="A51" s="154">
        <v>2013</v>
      </c>
      <c r="B51" s="31">
        <v>4587.545</v>
      </c>
      <c r="C51" s="32">
        <v>-0.009240376119979316</v>
      </c>
      <c r="D51" s="33">
        <v>864.018</v>
      </c>
      <c r="E51" s="32">
        <v>-0.011622346936207464</v>
      </c>
      <c r="F51" s="31">
        <v>9790.706</v>
      </c>
      <c r="G51" s="32">
        <v>0.030417325759943735</v>
      </c>
      <c r="H51" s="33">
        <v>44.444</v>
      </c>
      <c r="I51" s="32">
        <v>-0.26144540272861716</v>
      </c>
    </row>
    <row r="52" spans="1:9" ht="12.75" customHeight="1">
      <c r="A52" s="282"/>
      <c r="B52" s="282"/>
      <c r="C52" s="282"/>
      <c r="D52" s="282"/>
      <c r="E52" s="282"/>
      <c r="F52" s="282"/>
      <c r="G52" s="282"/>
      <c r="H52" s="282"/>
      <c r="I52" s="282"/>
    </row>
    <row r="53" spans="1:9" s="111" customFormat="1" ht="12.75" customHeight="1">
      <c r="A53" s="276" t="s">
        <v>355</v>
      </c>
      <c r="B53" s="272"/>
      <c r="C53" s="272"/>
      <c r="D53" s="272"/>
      <c r="E53" s="272"/>
      <c r="F53" s="272"/>
      <c r="G53" s="272"/>
      <c r="H53" s="272"/>
      <c r="I53" s="272"/>
    </row>
    <row r="54" spans="1:9" ht="26.25" customHeight="1">
      <c r="A54" s="283" t="s">
        <v>340</v>
      </c>
      <c r="B54" s="283"/>
      <c r="C54" s="283"/>
      <c r="D54" s="283"/>
      <c r="E54" s="283"/>
      <c r="F54" s="283"/>
      <c r="G54" s="283"/>
      <c r="H54" s="283"/>
      <c r="I54" s="283"/>
    </row>
    <row r="55" spans="1:9" ht="40.5" customHeight="1">
      <c r="A55" s="283" t="s">
        <v>72</v>
      </c>
      <c r="B55" s="283"/>
      <c r="C55" s="283"/>
      <c r="D55" s="283"/>
      <c r="E55" s="283"/>
      <c r="F55" s="283"/>
      <c r="G55" s="283"/>
      <c r="H55" s="283"/>
      <c r="I55" s="283"/>
    </row>
    <row r="56" spans="1:9" ht="13.5" customHeight="1">
      <c r="A56" s="326" t="s">
        <v>354</v>
      </c>
      <c r="B56" s="327"/>
      <c r="C56" s="327"/>
      <c r="D56" s="327"/>
      <c r="E56" s="327"/>
      <c r="F56" s="327"/>
      <c r="G56" s="327"/>
      <c r="H56" s="327"/>
      <c r="I56" s="327"/>
    </row>
    <row r="57" spans="1:9" ht="12.75" customHeight="1">
      <c r="A57" s="327"/>
      <c r="B57" s="327"/>
      <c r="C57" s="327"/>
      <c r="D57" s="327"/>
      <c r="E57" s="327"/>
      <c r="F57" s="327"/>
      <c r="G57" s="327"/>
      <c r="H57" s="327"/>
      <c r="I57" s="327"/>
    </row>
  </sheetData>
  <sheetProtection/>
  <mergeCells count="14">
    <mergeCell ref="A56:I57"/>
    <mergeCell ref="A55:I55"/>
    <mergeCell ref="A53:I53"/>
    <mergeCell ref="A5:I5"/>
    <mergeCell ref="D6:E6"/>
    <mergeCell ref="B6:C6"/>
    <mergeCell ref="F6:G6"/>
    <mergeCell ref="H6:I6"/>
    <mergeCell ref="A1:I1"/>
    <mergeCell ref="A2:I2"/>
    <mergeCell ref="A3:I3"/>
    <mergeCell ref="A4:I4"/>
    <mergeCell ref="A52:I52"/>
    <mergeCell ref="A54:I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="120" zoomScaleNormal="120" zoomScalePageLayoutView="0" workbookViewId="0" topLeftCell="A1">
      <pane ySplit="7" topLeftCell="A8" activePane="bottomLeft" state="frozen"/>
      <selection pane="topLeft" activeCell="A1" sqref="A1:M1"/>
      <selection pane="bottomLeft" activeCell="A31" sqref="A31"/>
    </sheetView>
  </sheetViews>
  <sheetFormatPr defaultColWidth="11.421875" defaultRowHeight="12.75" customHeight="1"/>
  <cols>
    <col min="1" max="1" width="10.57421875" style="2" bestFit="1" customWidth="1"/>
    <col min="2" max="2" width="17.421875" style="2" customWidth="1"/>
    <col min="3" max="3" width="13.28125" style="2" customWidth="1"/>
    <col min="4" max="4" width="16.140625" style="2" customWidth="1"/>
    <col min="5" max="5" width="11.140625" style="2" bestFit="1" customWidth="1"/>
    <col min="6" max="6" width="11.140625" style="2" customWidth="1"/>
    <col min="7" max="7" width="11.140625" style="2" bestFit="1" customWidth="1"/>
    <col min="8" max="8" width="10.28125" style="2" customWidth="1"/>
    <col min="9" max="9" width="10.8515625" style="2" customWidth="1"/>
    <col min="10" max="16384" width="11.421875" style="2" customWidth="1"/>
  </cols>
  <sheetData>
    <row r="1" spans="1:9" ht="18">
      <c r="A1" s="288" t="s">
        <v>73</v>
      </c>
      <c r="B1" s="288"/>
      <c r="C1" s="288"/>
      <c r="D1" s="288"/>
      <c r="E1" s="288"/>
      <c r="F1" s="288"/>
      <c r="G1" s="288"/>
      <c r="H1" s="288"/>
      <c r="I1" s="288"/>
    </row>
    <row r="2" spans="1:9" ht="12.75" customHeight="1">
      <c r="A2" s="286" t="s">
        <v>0</v>
      </c>
      <c r="B2" s="286"/>
      <c r="C2" s="286"/>
      <c r="D2" s="286"/>
      <c r="E2" s="286"/>
      <c r="F2" s="286"/>
      <c r="G2" s="286"/>
      <c r="H2" s="286"/>
      <c r="I2" s="286"/>
    </row>
    <row r="3" spans="1:9" ht="12.75" customHeight="1">
      <c r="A3" s="287"/>
      <c r="B3" s="287"/>
      <c r="C3" s="287"/>
      <c r="D3" s="287"/>
      <c r="E3" s="287"/>
      <c r="F3" s="287"/>
      <c r="G3" s="287"/>
      <c r="H3" s="287"/>
      <c r="I3" s="287"/>
    </row>
    <row r="4" spans="1:9" ht="12.75" customHeight="1">
      <c r="A4" s="289" t="s">
        <v>85</v>
      </c>
      <c r="B4" s="289"/>
      <c r="C4" s="289"/>
      <c r="D4" s="289"/>
      <c r="E4" s="289"/>
      <c r="F4" s="289"/>
      <c r="G4" s="289"/>
      <c r="H4" s="289"/>
      <c r="I4" s="289"/>
    </row>
    <row r="5" spans="1:9" ht="12.75" customHeight="1">
      <c r="A5" s="287"/>
      <c r="B5" s="287"/>
      <c r="C5" s="287"/>
      <c r="D5" s="287"/>
      <c r="E5" s="287"/>
      <c r="F5" s="287"/>
      <c r="G5" s="287"/>
      <c r="H5" s="287"/>
      <c r="I5" s="287"/>
    </row>
    <row r="6" spans="1:9" s="113" customFormat="1" ht="12.75" customHeight="1">
      <c r="A6" s="184" t="s">
        <v>53</v>
      </c>
      <c r="B6" s="290" t="s">
        <v>51</v>
      </c>
      <c r="C6" s="290"/>
      <c r="D6" s="290" t="s">
        <v>220</v>
      </c>
      <c r="E6" s="290"/>
      <c r="F6" s="290" t="s">
        <v>92</v>
      </c>
      <c r="G6" s="290"/>
      <c r="H6" s="290" t="s">
        <v>15</v>
      </c>
      <c r="I6" s="290"/>
    </row>
    <row r="7" spans="1:9" ht="12.75" customHeight="1">
      <c r="A7" s="189"/>
      <c r="B7" s="189" t="s">
        <v>5</v>
      </c>
      <c r="C7" s="189" t="s">
        <v>6</v>
      </c>
      <c r="D7" s="189" t="s">
        <v>5</v>
      </c>
      <c r="E7" s="189" t="s">
        <v>6</v>
      </c>
      <c r="F7" s="189" t="s">
        <v>5</v>
      </c>
      <c r="G7" s="189" t="s">
        <v>6</v>
      </c>
      <c r="H7" s="189" t="s">
        <v>5</v>
      </c>
      <c r="I7" s="189" t="s">
        <v>6</v>
      </c>
    </row>
    <row r="8" spans="1:9" ht="12.75" customHeight="1">
      <c r="A8" s="112">
        <v>1995</v>
      </c>
      <c r="B8" s="31">
        <v>56124.382</v>
      </c>
      <c r="C8" s="34"/>
      <c r="D8" s="31">
        <v>20517.501</v>
      </c>
      <c r="E8" s="34"/>
      <c r="F8" s="31">
        <v>30264.903</v>
      </c>
      <c r="G8" s="34"/>
      <c r="H8" s="31">
        <v>5341.978</v>
      </c>
      <c r="I8" s="34" t="s">
        <v>16</v>
      </c>
    </row>
    <row r="9" spans="1:9" ht="12.75" customHeight="1">
      <c r="A9" s="112">
        <v>1996</v>
      </c>
      <c r="B9" s="31">
        <v>67347.095</v>
      </c>
      <c r="C9" s="34">
        <v>0.19996145347310915</v>
      </c>
      <c r="D9" s="31">
        <v>23125.335</v>
      </c>
      <c r="E9" s="34">
        <v>0.12710290595331272</v>
      </c>
      <c r="F9" s="31">
        <v>37072.856</v>
      </c>
      <c r="G9" s="34">
        <v>0.22494547562237358</v>
      </c>
      <c r="H9" s="31">
        <v>7148.904</v>
      </c>
      <c r="I9" s="34">
        <v>0.3382503634421559</v>
      </c>
    </row>
    <row r="10" spans="1:9" ht="12.75" customHeight="1">
      <c r="A10" s="112">
        <v>1997</v>
      </c>
      <c r="B10" s="31">
        <v>79796.165</v>
      </c>
      <c r="C10" s="34">
        <v>0.18484939847813764</v>
      </c>
      <c r="D10" s="31">
        <v>24314.149</v>
      </c>
      <c r="E10" s="34">
        <v>0.051407428259958296</v>
      </c>
      <c r="F10" s="31">
        <v>46900.961</v>
      </c>
      <c r="G10" s="34">
        <v>0.26510245123817827</v>
      </c>
      <c r="H10" s="31">
        <v>8581.055</v>
      </c>
      <c r="I10" s="34">
        <v>0.20033154732529637</v>
      </c>
    </row>
    <row r="11" spans="1:9" ht="12.75" customHeight="1">
      <c r="A11" s="112">
        <v>1998</v>
      </c>
      <c r="B11" s="31">
        <v>89998.222</v>
      </c>
      <c r="C11" s="34">
        <v>0.12785147005498332</v>
      </c>
      <c r="D11" s="31">
        <v>25285.079</v>
      </c>
      <c r="E11" s="34">
        <v>0.03993271572038168</v>
      </c>
      <c r="F11" s="31">
        <v>55248.918</v>
      </c>
      <c r="G11" s="34">
        <v>0.17799117165211156</v>
      </c>
      <c r="H11" s="31">
        <v>9464.225</v>
      </c>
      <c r="I11" s="34">
        <v>0.10292091123993487</v>
      </c>
    </row>
    <row r="12" spans="1:9" ht="12.75" customHeight="1">
      <c r="A12" s="112">
        <v>1999</v>
      </c>
      <c r="B12" s="31">
        <v>110279.627</v>
      </c>
      <c r="C12" s="34">
        <v>0.22535339642598715</v>
      </c>
      <c r="D12" s="31">
        <v>27839.981</v>
      </c>
      <c r="E12" s="34">
        <v>0.10104386068953929</v>
      </c>
      <c r="F12" s="31">
        <v>70660.429</v>
      </c>
      <c r="G12" s="34">
        <v>0.27894683837971285</v>
      </c>
      <c r="H12" s="31">
        <v>11779.217</v>
      </c>
      <c r="I12" s="34">
        <v>0.24460449746281399</v>
      </c>
    </row>
    <row r="13" spans="1:9" ht="12.75" customHeight="1">
      <c r="A13" s="112">
        <v>2000</v>
      </c>
      <c r="B13" s="31">
        <v>112679.752</v>
      </c>
      <c r="C13" s="34">
        <v>0.021763992727323968</v>
      </c>
      <c r="D13" s="31">
        <v>28396.73</v>
      </c>
      <c r="E13" s="34">
        <v>0.0199981817516327</v>
      </c>
      <c r="F13" s="31">
        <v>70613.102</v>
      </c>
      <c r="G13" s="34">
        <v>-0.0006697808189079523</v>
      </c>
      <c r="H13" s="31">
        <v>13669.92</v>
      </c>
      <c r="I13" s="34">
        <v>0.16051177255669885</v>
      </c>
    </row>
    <row r="14" spans="1:9" ht="12.75" customHeight="1">
      <c r="A14" s="112">
        <v>2001</v>
      </c>
      <c r="B14" s="31">
        <v>105655.671</v>
      </c>
      <c r="C14" s="34">
        <v>-0.062336674294419796</v>
      </c>
      <c r="D14" s="31">
        <v>26721.696</v>
      </c>
      <c r="E14" s="34">
        <v>-0.058986862219699246</v>
      </c>
      <c r="F14" s="31">
        <v>65668.816</v>
      </c>
      <c r="G14" s="34">
        <v>-0.07001938535429289</v>
      </c>
      <c r="H14" s="31">
        <v>13265.159</v>
      </c>
      <c r="I14" s="34">
        <v>-0.029609610005033035</v>
      </c>
    </row>
    <row r="15" spans="1:9" ht="12.75" customHeight="1">
      <c r="A15" s="112">
        <v>2002</v>
      </c>
      <c r="B15" s="31">
        <v>96194.2</v>
      </c>
      <c r="C15" s="34">
        <v>-0.08955005358869954</v>
      </c>
      <c r="D15" s="31">
        <v>25557.8</v>
      </c>
      <c r="E15" s="34">
        <v>-0.04355621738979437</v>
      </c>
      <c r="F15" s="31">
        <v>58601.9</v>
      </c>
      <c r="G15" s="34">
        <v>-0.10761448782630709</v>
      </c>
      <c r="H15" s="31">
        <v>12034.6</v>
      </c>
      <c r="I15" s="34">
        <v>-0.09276624577210114</v>
      </c>
    </row>
    <row r="16" spans="1:9" ht="12.75" customHeight="1">
      <c r="A16" s="112">
        <v>2003</v>
      </c>
      <c r="B16" s="31">
        <v>103466.853</v>
      </c>
      <c r="C16" s="34">
        <v>0.07560386177129202</v>
      </c>
      <c r="D16" s="31">
        <v>27707.088</v>
      </c>
      <c r="E16" s="34">
        <v>0.08409518816173531</v>
      </c>
      <c r="F16" s="31">
        <v>65638.928</v>
      </c>
      <c r="G16" s="34">
        <v>0.12008190860705881</v>
      </c>
      <c r="H16" s="31">
        <v>10120.837</v>
      </c>
      <c r="I16" s="34">
        <v>-0.15902173732404903</v>
      </c>
    </row>
    <row r="17" spans="1:9" ht="12.75" customHeight="1">
      <c r="A17" s="112">
        <v>2004</v>
      </c>
      <c r="B17" s="31">
        <v>106988.938</v>
      </c>
      <c r="C17" s="34">
        <v>0.0340407086702443</v>
      </c>
      <c r="D17" s="31">
        <v>25849.815</v>
      </c>
      <c r="E17" s="34">
        <v>-0.06703241423277674</v>
      </c>
      <c r="F17" s="31">
        <v>71546.908</v>
      </c>
      <c r="G17" s="34">
        <v>0.09000725910697384</v>
      </c>
      <c r="H17" s="31">
        <v>9592.215</v>
      </c>
      <c r="I17" s="34">
        <v>-0.05223105559352447</v>
      </c>
    </row>
    <row r="18" spans="1:9" ht="12.75" customHeight="1">
      <c r="A18" s="112">
        <v>2005</v>
      </c>
      <c r="B18" s="31">
        <v>128718.744</v>
      </c>
      <c r="C18" s="34">
        <v>0.20310329652959083</v>
      </c>
      <c r="D18" s="31">
        <v>28493.815</v>
      </c>
      <c r="E18" s="34">
        <v>0.1022831304595411</v>
      </c>
      <c r="F18" s="31">
        <v>88698.307</v>
      </c>
      <c r="G18" s="34">
        <v>0.23972243496532386</v>
      </c>
      <c r="H18" s="31">
        <v>11526.622</v>
      </c>
      <c r="I18" s="34">
        <v>0.20166426628260525</v>
      </c>
    </row>
    <row r="19" spans="1:9" ht="12.75" customHeight="1">
      <c r="A19" s="112">
        <v>2006</v>
      </c>
      <c r="B19" s="31">
        <v>160925.148</v>
      </c>
      <c r="C19" s="34">
        <v>0.2502075688370606</v>
      </c>
      <c r="D19" s="31">
        <v>31430.822</v>
      </c>
      <c r="E19" s="34">
        <v>0.10307524632977376</v>
      </c>
      <c r="F19" s="31">
        <v>114006.405</v>
      </c>
      <c r="G19" s="34">
        <v>0.2853278586253063</v>
      </c>
      <c r="H19" s="31">
        <v>15487.921</v>
      </c>
      <c r="I19" s="34">
        <v>0.3436652125835306</v>
      </c>
    </row>
    <row r="20" spans="1:9" ht="12.75" customHeight="1">
      <c r="A20" s="112">
        <v>2007</v>
      </c>
      <c r="B20" s="31">
        <v>171447.948</v>
      </c>
      <c r="C20" s="34">
        <v>0.06538940700554775</v>
      </c>
      <c r="D20" s="31">
        <v>36217.514</v>
      </c>
      <c r="E20" s="34">
        <v>0.1522929308053095</v>
      </c>
      <c r="F20" s="31">
        <v>117289.809</v>
      </c>
      <c r="G20" s="34">
        <v>0.02880017135879342</v>
      </c>
      <c r="H20" s="31">
        <v>17940.625</v>
      </c>
      <c r="I20" s="34">
        <v>0.1583623780105799</v>
      </c>
    </row>
    <row r="21" spans="1:9" ht="12.75" customHeight="1">
      <c r="A21" s="112">
        <v>2008</v>
      </c>
      <c r="B21" s="31">
        <v>120844.299</v>
      </c>
      <c r="C21" s="34">
        <v>-0.29515459117655934</v>
      </c>
      <c r="D21" s="31">
        <v>40351.322</v>
      </c>
      <c r="E21" s="34">
        <v>0.11413836962967693</v>
      </c>
      <c r="F21" s="31">
        <v>69152.523</v>
      </c>
      <c r="G21" s="34">
        <v>-0.4104132013719964</v>
      </c>
      <c r="H21" s="31">
        <v>11340.454</v>
      </c>
      <c r="I21" s="34">
        <v>-0.367889691691343</v>
      </c>
    </row>
    <row r="22" spans="1:9" ht="12.75" customHeight="1">
      <c r="A22" s="112">
        <v>2009</v>
      </c>
      <c r="B22" s="31">
        <v>125098.371</v>
      </c>
      <c r="C22" s="34">
        <v>0.035202918426462164</v>
      </c>
      <c r="D22" s="31">
        <v>40034.134</v>
      </c>
      <c r="E22" s="34">
        <v>-0.007860659435148137</v>
      </c>
      <c r="F22" s="31">
        <v>78386.266</v>
      </c>
      <c r="G22" s="34">
        <v>0.13352720333862592</v>
      </c>
      <c r="H22" s="31">
        <v>6677.971</v>
      </c>
      <c r="I22" s="34">
        <v>-0.41113724371175975</v>
      </c>
    </row>
    <row r="23" spans="1:9" ht="12.75" customHeight="1">
      <c r="A23" s="112">
        <v>2010</v>
      </c>
      <c r="B23" s="31">
        <v>121269.606</v>
      </c>
      <c r="C23" s="34">
        <v>-0.03060603403061094</v>
      </c>
      <c r="D23" s="31">
        <v>35362.222</v>
      </c>
      <c r="E23" s="34">
        <v>-0.11669821557773673</v>
      </c>
      <c r="F23" s="31">
        <v>81322.474</v>
      </c>
      <c r="G23" s="34">
        <v>0.03745819452606654</v>
      </c>
      <c r="H23" s="31">
        <v>4584.91</v>
      </c>
      <c r="I23" s="34">
        <v>-0.3134276863436513</v>
      </c>
    </row>
    <row r="24" spans="1:9" ht="12.75" customHeight="1">
      <c r="A24" s="112">
        <v>2011</v>
      </c>
      <c r="B24" s="31">
        <v>117069.506</v>
      </c>
      <c r="C24" s="34">
        <v>-0.03463439965328163</v>
      </c>
      <c r="D24" s="31">
        <v>36876.29</v>
      </c>
      <c r="E24" s="34">
        <v>0.042815974629648534</v>
      </c>
      <c r="F24" s="31">
        <v>76184.057</v>
      </c>
      <c r="G24" s="34">
        <v>-0.06318569452277117</v>
      </c>
      <c r="H24" s="31">
        <v>4009.159</v>
      </c>
      <c r="I24" s="34">
        <v>-0.125575202130467</v>
      </c>
    </row>
    <row r="25" spans="1:9" ht="12.75" customHeight="1">
      <c r="A25" s="112">
        <v>2012</v>
      </c>
      <c r="B25" s="31">
        <v>118390.862</v>
      </c>
      <c r="C25" s="34">
        <v>0.01128693581401123</v>
      </c>
      <c r="D25" s="31">
        <v>38215.139</v>
      </c>
      <c r="E25" s="34">
        <v>0.03630649937941158</v>
      </c>
      <c r="F25" s="31">
        <v>76928.605</v>
      </c>
      <c r="G25" s="34">
        <v>0.009773015894913471</v>
      </c>
      <c r="H25" s="31">
        <v>3247.118</v>
      </c>
      <c r="I25" s="34">
        <v>-0.1900750257098808</v>
      </c>
    </row>
    <row r="26" spans="1:9" ht="12.75" customHeight="1">
      <c r="A26" s="112">
        <v>2013</v>
      </c>
      <c r="B26" s="31">
        <v>120230.027</v>
      </c>
      <c r="C26" s="34">
        <v>0.015534687128133272</v>
      </c>
      <c r="D26" s="31">
        <v>39181.275</v>
      </c>
      <c r="E26" s="34">
        <v>0.0252814990415186</v>
      </c>
      <c r="F26" s="31">
        <v>79016.657</v>
      </c>
      <c r="G26" s="34">
        <v>0.027142725388040106</v>
      </c>
      <c r="H26" s="31">
        <v>2032.095</v>
      </c>
      <c r="I26" s="34">
        <v>-0.37418504655512974</v>
      </c>
    </row>
    <row r="27" spans="1:9" ht="12.75" customHeight="1">
      <c r="A27" s="287"/>
      <c r="B27" s="287"/>
      <c r="C27" s="287"/>
      <c r="D27" s="287"/>
      <c r="E27" s="287"/>
      <c r="F27" s="287"/>
      <c r="G27" s="287"/>
      <c r="H27" s="287"/>
      <c r="I27" s="287"/>
    </row>
    <row r="28" spans="1:9" s="111" customFormat="1" ht="12.75" customHeight="1">
      <c r="A28" s="276" t="s">
        <v>355</v>
      </c>
      <c r="B28" s="272"/>
      <c r="C28" s="272"/>
      <c r="D28" s="272"/>
      <c r="E28" s="272"/>
      <c r="F28" s="272"/>
      <c r="G28" s="272"/>
      <c r="H28" s="272"/>
      <c r="I28" s="272"/>
    </row>
    <row r="29" spans="1:9" ht="24.75" customHeight="1">
      <c r="A29" s="285" t="s">
        <v>342</v>
      </c>
      <c r="B29" s="285"/>
      <c r="C29" s="285"/>
      <c r="D29" s="285"/>
      <c r="E29" s="285"/>
      <c r="F29" s="285"/>
      <c r="G29" s="285"/>
      <c r="H29" s="285"/>
      <c r="I29" s="285"/>
    </row>
    <row r="30" spans="1:9" ht="12.75" customHeight="1">
      <c r="A30" s="286" t="s">
        <v>74</v>
      </c>
      <c r="B30" s="286"/>
      <c r="C30" s="286"/>
      <c r="D30" s="286"/>
      <c r="E30" s="286"/>
      <c r="F30" s="286"/>
      <c r="G30" s="286"/>
      <c r="H30" s="286"/>
      <c r="I30" s="286"/>
    </row>
  </sheetData>
  <sheetProtection/>
  <mergeCells count="13">
    <mergeCell ref="A5:I5"/>
    <mergeCell ref="B6:C6"/>
    <mergeCell ref="D6:E6"/>
    <mergeCell ref="A28:I28"/>
    <mergeCell ref="A29:I29"/>
    <mergeCell ref="A30:I30"/>
    <mergeCell ref="A27:I27"/>
    <mergeCell ref="A1:I1"/>
    <mergeCell ref="A2:I2"/>
    <mergeCell ref="A4:I4"/>
    <mergeCell ref="A3:I3"/>
    <mergeCell ref="F6:G6"/>
    <mergeCell ref="H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="120" zoomScaleNormal="120" zoomScalePageLayoutView="0" workbookViewId="0" topLeftCell="A1">
      <pane ySplit="6" topLeftCell="A7" activePane="bottomLeft" state="frozen"/>
      <selection pane="topLeft" activeCell="A1" sqref="A1:M1"/>
      <selection pane="bottomLeft" activeCell="A30" sqref="A30"/>
    </sheetView>
  </sheetViews>
  <sheetFormatPr defaultColWidth="11.421875" defaultRowHeight="12.75" customHeight="1"/>
  <cols>
    <col min="1" max="1" width="10.57421875" style="2" bestFit="1" customWidth="1"/>
    <col min="2" max="2" width="10.7109375" style="2" bestFit="1" customWidth="1"/>
    <col min="3" max="3" width="10.00390625" style="2" bestFit="1" customWidth="1"/>
    <col min="4" max="4" width="18.00390625" style="2" bestFit="1" customWidth="1"/>
    <col min="5" max="5" width="17.28125" style="2" bestFit="1" customWidth="1"/>
    <col min="6" max="6" width="16.28125" style="2" bestFit="1" customWidth="1"/>
    <col min="7" max="7" width="12.28125" style="2" bestFit="1" customWidth="1"/>
    <col min="8" max="8" width="16.28125" style="2" bestFit="1" customWidth="1"/>
    <col min="9" max="16384" width="11.421875" style="2" customWidth="1"/>
  </cols>
  <sheetData>
    <row r="1" spans="1:8" ht="18">
      <c r="A1" s="288" t="s">
        <v>17</v>
      </c>
      <c r="B1" s="288"/>
      <c r="C1" s="288"/>
      <c r="D1" s="288"/>
      <c r="E1" s="288"/>
      <c r="F1" s="288"/>
      <c r="G1" s="288"/>
      <c r="H1" s="288"/>
    </row>
    <row r="2" spans="1:8" ht="12.75" customHeight="1">
      <c r="A2" s="286"/>
      <c r="B2" s="286"/>
      <c r="C2" s="286"/>
      <c r="D2" s="286"/>
      <c r="E2" s="286"/>
      <c r="F2" s="286"/>
      <c r="G2" s="286"/>
      <c r="H2" s="286"/>
    </row>
    <row r="3" spans="1:8" ht="12.75" customHeight="1">
      <c r="A3" s="289" t="s">
        <v>87</v>
      </c>
      <c r="B3" s="289"/>
      <c r="C3" s="289"/>
      <c r="D3" s="289"/>
      <c r="E3" s="289"/>
      <c r="F3" s="289"/>
      <c r="G3" s="289"/>
      <c r="H3" s="289"/>
    </row>
    <row r="4" spans="1:8" ht="12.75" customHeight="1">
      <c r="A4" s="287"/>
      <c r="B4" s="287"/>
      <c r="C4" s="287"/>
      <c r="D4" s="287"/>
      <c r="E4" s="287"/>
      <c r="F4" s="287"/>
      <c r="G4" s="287"/>
      <c r="H4" s="287"/>
    </row>
    <row r="5" spans="1:8" ht="12.75" customHeight="1">
      <c r="A5" s="184" t="s">
        <v>53</v>
      </c>
      <c r="B5" s="185" t="s">
        <v>3</v>
      </c>
      <c r="C5" s="185" t="s">
        <v>18</v>
      </c>
      <c r="D5" s="185" t="s">
        <v>19</v>
      </c>
      <c r="E5" s="186" t="s">
        <v>90</v>
      </c>
      <c r="F5" s="185" t="s">
        <v>50</v>
      </c>
      <c r="G5" s="185" t="s">
        <v>54</v>
      </c>
      <c r="H5" s="187" t="s">
        <v>91</v>
      </c>
    </row>
    <row r="6" spans="1:8" ht="12.75" customHeight="1">
      <c r="A6" s="188"/>
      <c r="B6" s="189" t="s">
        <v>20</v>
      </c>
      <c r="C6" s="189" t="s">
        <v>20</v>
      </c>
      <c r="D6" s="189" t="s">
        <v>20</v>
      </c>
      <c r="E6" s="186"/>
      <c r="F6" s="189" t="s">
        <v>20</v>
      </c>
      <c r="G6" s="189" t="s">
        <v>20</v>
      </c>
      <c r="H6" s="187"/>
    </row>
    <row r="7" spans="1:8" ht="12.75" customHeight="1">
      <c r="A7" s="112">
        <v>1994</v>
      </c>
      <c r="B7" s="29" t="s">
        <v>14</v>
      </c>
      <c r="C7" s="29" t="s">
        <v>14</v>
      </c>
      <c r="D7" s="35">
        <v>1735.416</v>
      </c>
      <c r="E7" s="30" t="s">
        <v>14</v>
      </c>
      <c r="F7" s="29" t="s">
        <v>14</v>
      </c>
      <c r="G7" s="29" t="s">
        <v>14</v>
      </c>
      <c r="H7" s="30" t="s">
        <v>14</v>
      </c>
    </row>
    <row r="8" spans="1:8" ht="12.75" customHeight="1">
      <c r="A8" s="112">
        <v>1995</v>
      </c>
      <c r="B8" s="35">
        <v>209.357</v>
      </c>
      <c r="C8" s="29">
        <v>23.722</v>
      </c>
      <c r="D8" s="35">
        <v>1849.409</v>
      </c>
      <c r="E8" s="34">
        <v>0.13003647318906783</v>
      </c>
      <c r="F8" s="35">
        <v>208.825</v>
      </c>
      <c r="G8" s="35">
        <v>614.06</v>
      </c>
      <c r="H8" s="34">
        <v>0.34007263133895704</v>
      </c>
    </row>
    <row r="9" spans="1:8" ht="12.75" customHeight="1">
      <c r="A9" s="112">
        <v>1996</v>
      </c>
      <c r="B9" s="35">
        <v>232.491</v>
      </c>
      <c r="C9" s="29">
        <v>25.768</v>
      </c>
      <c r="D9" s="35">
        <v>1982.206</v>
      </c>
      <c r="E9" s="34">
        <v>0.13480425355887793</v>
      </c>
      <c r="F9" s="35">
        <v>229.706</v>
      </c>
      <c r="G9" s="35">
        <v>663.8519999999999</v>
      </c>
      <c r="H9" s="34">
        <v>0.3460198960009159</v>
      </c>
    </row>
    <row r="10" spans="1:8" ht="12.75" customHeight="1">
      <c r="A10" s="112">
        <v>1997</v>
      </c>
      <c r="B10" s="35">
        <v>310.362</v>
      </c>
      <c r="C10" s="29">
        <v>37.497</v>
      </c>
      <c r="D10" s="35">
        <v>2205.189</v>
      </c>
      <c r="E10" s="34">
        <v>0.1661457779836868</v>
      </c>
      <c r="F10" s="35">
        <v>242.109</v>
      </c>
      <c r="G10" s="35">
        <v>807.025</v>
      </c>
      <c r="H10" s="34">
        <v>0.30000185867847967</v>
      </c>
    </row>
    <row r="11" spans="1:8" ht="12.75" customHeight="1">
      <c r="A11" s="112">
        <v>1998</v>
      </c>
      <c r="B11" s="35">
        <v>380.406</v>
      </c>
      <c r="C11" s="29">
        <v>50.141</v>
      </c>
      <c r="D11" s="35">
        <v>2577.588</v>
      </c>
      <c r="E11" s="34">
        <v>0.1800405914806398</v>
      </c>
      <c r="F11" s="35">
        <v>266.604</v>
      </c>
      <c r="G11" s="35">
        <v>941.849</v>
      </c>
      <c r="H11" s="34">
        <v>0.28306448273555523</v>
      </c>
    </row>
    <row r="12" spans="1:8" ht="12.75" customHeight="1">
      <c r="A12" s="112">
        <v>1999</v>
      </c>
      <c r="B12" s="35">
        <v>451.424</v>
      </c>
      <c r="C12" s="29">
        <v>42.932</v>
      </c>
      <c r="D12" s="35">
        <v>2975.436</v>
      </c>
      <c r="E12" s="34">
        <v>0.178049293502063</v>
      </c>
      <c r="F12" s="35">
        <v>316.39300000000003</v>
      </c>
      <c r="G12" s="35">
        <v>1057.4330000000004</v>
      </c>
      <c r="H12" s="34">
        <v>0.29920855505738886</v>
      </c>
    </row>
    <row r="13" spans="1:8" ht="12.75" customHeight="1">
      <c r="A13" s="112">
        <v>2000</v>
      </c>
      <c r="B13" s="35">
        <v>549.096</v>
      </c>
      <c r="C13" s="29">
        <v>63.965</v>
      </c>
      <c r="D13" s="35">
        <v>3249.022</v>
      </c>
      <c r="E13" s="34">
        <v>0.19698454066201426</v>
      </c>
      <c r="F13" s="35">
        <v>421.69399999999996</v>
      </c>
      <c r="G13" s="35">
        <v>1335.9330000000004</v>
      </c>
      <c r="H13" s="34">
        <v>0.3156550515632145</v>
      </c>
    </row>
    <row r="14" spans="1:8" ht="12.75" customHeight="1">
      <c r="A14" s="112">
        <v>2001</v>
      </c>
      <c r="B14" s="35">
        <v>443.841</v>
      </c>
      <c r="C14" s="29">
        <v>53.088</v>
      </c>
      <c r="D14" s="35">
        <v>3288.897</v>
      </c>
      <c r="E14" s="34">
        <v>0.15201442538520285</v>
      </c>
      <c r="F14" s="35">
        <v>416.404</v>
      </c>
      <c r="G14" s="35">
        <v>1056.97</v>
      </c>
      <c r="H14" s="34">
        <v>0.39396009347474376</v>
      </c>
    </row>
    <row r="15" spans="1:8" ht="12.75" customHeight="1">
      <c r="A15" s="112">
        <v>2002</v>
      </c>
      <c r="B15" s="35">
        <v>251.78778583</v>
      </c>
      <c r="C15" s="29">
        <v>27.65135346</v>
      </c>
      <c r="D15" s="35">
        <v>4253.5365173</v>
      </c>
      <c r="E15" s="34">
        <v>0.07409787269561036</v>
      </c>
      <c r="F15" s="35">
        <v>416.955</v>
      </c>
      <c r="G15" s="35">
        <v>944.3240000000001</v>
      </c>
      <c r="H15" s="34">
        <v>0.44153807379670534</v>
      </c>
    </row>
    <row r="16" spans="1:8" ht="12.75" customHeight="1">
      <c r="A16" s="112">
        <v>2003</v>
      </c>
      <c r="B16" s="35">
        <v>331.769</v>
      </c>
      <c r="C16" s="29">
        <v>31.683</v>
      </c>
      <c r="D16" s="35">
        <v>3954.926</v>
      </c>
      <c r="E16" s="34">
        <v>0.088555438788688</v>
      </c>
      <c r="F16" s="35">
        <v>413.583</v>
      </c>
      <c r="G16" s="35">
        <v>899.922</v>
      </c>
      <c r="H16" s="34">
        <v>0.4595764966297079</v>
      </c>
    </row>
    <row r="17" spans="1:8" ht="12.75" customHeight="1">
      <c r="A17" s="112">
        <v>2004</v>
      </c>
      <c r="B17" s="35">
        <v>423.638</v>
      </c>
      <c r="C17" s="29">
        <v>36.113</v>
      </c>
      <c r="D17" s="35">
        <v>4715.324</v>
      </c>
      <c r="E17" s="34">
        <v>0.10605253597070441</v>
      </c>
      <c r="F17" s="35">
        <v>420.171</v>
      </c>
      <c r="G17" s="35">
        <v>945.0720000000001</v>
      </c>
      <c r="H17" s="34">
        <v>0.444591523185535</v>
      </c>
    </row>
    <row r="18" spans="1:8" ht="12.75" customHeight="1">
      <c r="A18" s="112">
        <v>2005</v>
      </c>
      <c r="B18" s="35">
        <v>742.872</v>
      </c>
      <c r="C18" s="29">
        <v>50.165</v>
      </c>
      <c r="D18" s="35">
        <v>5169.099</v>
      </c>
      <c r="E18" s="34">
        <v>0.16046197132599443</v>
      </c>
      <c r="F18" s="35">
        <v>458.414</v>
      </c>
      <c r="G18" s="35">
        <v>1125.436</v>
      </c>
      <c r="H18" s="34">
        <v>0.40732125149719756</v>
      </c>
    </row>
    <row r="19" spans="1:8" ht="12.75" customHeight="1">
      <c r="A19" s="112">
        <v>2006</v>
      </c>
      <c r="B19" s="35">
        <v>626.921</v>
      </c>
      <c r="C19" s="29">
        <v>60.562</v>
      </c>
      <c r="D19" s="35">
        <v>5547.128</v>
      </c>
      <c r="E19" s="34">
        <v>0.1283069124982142</v>
      </c>
      <c r="F19" s="35">
        <v>537.989</v>
      </c>
      <c r="G19" s="35">
        <v>1300.825</v>
      </c>
      <c r="H19" s="34">
        <v>0.41357523110333827</v>
      </c>
    </row>
    <row r="20" spans="1:8" ht="12.75" customHeight="1">
      <c r="A20" s="112">
        <v>2007</v>
      </c>
      <c r="B20" s="35">
        <v>721.718</v>
      </c>
      <c r="C20" s="29">
        <v>83.831</v>
      </c>
      <c r="D20" s="35">
        <v>5759.01</v>
      </c>
      <c r="E20" s="34">
        <v>0.14249764154656525</v>
      </c>
      <c r="F20" s="35">
        <v>613.601</v>
      </c>
      <c r="G20" s="35">
        <v>1528.941</v>
      </c>
      <c r="H20" s="34">
        <v>0.4013241845172574</v>
      </c>
    </row>
    <row r="21" spans="1:8" ht="12.75" customHeight="1">
      <c r="A21" s="112">
        <v>2008</v>
      </c>
      <c r="B21" s="35">
        <v>464.064</v>
      </c>
      <c r="C21" s="29">
        <v>45.304</v>
      </c>
      <c r="D21" s="35">
        <v>5592.93</v>
      </c>
      <c r="E21" s="34">
        <v>0.0897411367572415</v>
      </c>
      <c r="F21" s="35">
        <v>614.253</v>
      </c>
      <c r="G21" s="35">
        <v>1159.553</v>
      </c>
      <c r="H21" s="34">
        <v>0.5297325779847925</v>
      </c>
    </row>
    <row r="22" spans="1:8" ht="12.75" customHeight="1">
      <c r="A22" s="112">
        <v>2009</v>
      </c>
      <c r="B22" s="35">
        <v>587.726101</v>
      </c>
      <c r="C22" s="29">
        <v>80.048831</v>
      </c>
      <c r="D22" s="35">
        <v>5813.521</v>
      </c>
      <c r="E22" s="34">
        <v>0.11708723984348857</v>
      </c>
      <c r="F22" s="35">
        <v>607.823408</v>
      </c>
      <c r="G22" s="35">
        <v>1299.017701</v>
      </c>
      <c r="H22" s="34">
        <v>0.4679100273476566</v>
      </c>
    </row>
    <row r="23" spans="1:8" ht="12.75" customHeight="1">
      <c r="A23" s="112">
        <v>2010</v>
      </c>
      <c r="B23" s="35">
        <v>569.838017</v>
      </c>
      <c r="C23" s="29">
        <v>17.286</v>
      </c>
      <c r="D23" s="35">
        <v>5948.657357</v>
      </c>
      <c r="E23" s="34">
        <v>0.0998325308764913</v>
      </c>
      <c r="F23" s="35">
        <v>593.017037</v>
      </c>
      <c r="G23" s="35">
        <v>1135.722461</v>
      </c>
      <c r="H23" s="34">
        <v>0.5221496072886067</v>
      </c>
    </row>
    <row r="24" spans="1:8" ht="12.75" customHeight="1">
      <c r="A24" s="112">
        <v>2011</v>
      </c>
      <c r="B24" s="35">
        <v>162.746</v>
      </c>
      <c r="C24" s="29">
        <v>9.022</v>
      </c>
      <c r="D24" s="35">
        <v>5748.306</v>
      </c>
      <c r="E24" s="34">
        <v>0.029369673949983972</v>
      </c>
      <c r="F24" s="35">
        <v>574.372</v>
      </c>
      <c r="G24" s="35">
        <v>877.28</v>
      </c>
      <c r="H24" s="34">
        <v>0.6547191318621193</v>
      </c>
    </row>
    <row r="25" spans="1:8" ht="12.75" customHeight="1">
      <c r="A25" s="112">
        <v>2012</v>
      </c>
      <c r="B25" s="35">
        <v>259.821</v>
      </c>
      <c r="C25" s="29">
        <v>11.232385</v>
      </c>
      <c r="D25" s="35">
        <v>5829.19755196</v>
      </c>
      <c r="E25" s="34">
        <v>0.04682415060958671</v>
      </c>
      <c r="F25" s="35">
        <v>620.62800225</v>
      </c>
      <c r="G25" s="35">
        <v>1009.46483318</v>
      </c>
      <c r="H25" s="34">
        <v>0.6148089382122481</v>
      </c>
    </row>
    <row r="26" spans="1:8" ht="12.75" customHeight="1">
      <c r="A26" s="112">
        <v>2013</v>
      </c>
      <c r="B26" s="35">
        <v>470.668</v>
      </c>
      <c r="C26" s="29">
        <v>11.35865883</v>
      </c>
      <c r="D26" s="35">
        <v>5870.085</v>
      </c>
      <c r="E26" s="34">
        <v>0.08240277242457834</v>
      </c>
      <c r="F26" s="35">
        <v>587.689</v>
      </c>
      <c r="G26" s="35">
        <v>964.829</v>
      </c>
      <c r="H26" s="34">
        <v>0.609112081000882</v>
      </c>
    </row>
    <row r="27" spans="1:8" ht="12.75" customHeight="1">
      <c r="A27" s="287"/>
      <c r="B27" s="287"/>
      <c r="C27" s="287"/>
      <c r="D27" s="287"/>
      <c r="E27" s="287"/>
      <c r="F27" s="287"/>
      <c r="G27" s="287"/>
      <c r="H27" s="287"/>
    </row>
    <row r="28" spans="1:8" s="111" customFormat="1" ht="12.75" customHeight="1">
      <c r="A28" s="276" t="s">
        <v>355</v>
      </c>
      <c r="B28" s="272"/>
      <c r="C28" s="272"/>
      <c r="D28" s="272"/>
      <c r="E28" s="272"/>
      <c r="F28" s="272"/>
      <c r="G28" s="272"/>
      <c r="H28" s="272"/>
    </row>
    <row r="29" spans="1:8" ht="12.75">
      <c r="A29" s="291" t="s">
        <v>61</v>
      </c>
      <c r="B29" s="291"/>
      <c r="C29" s="291"/>
      <c r="D29" s="291"/>
      <c r="E29" s="291"/>
      <c r="F29" s="291"/>
      <c r="G29" s="291"/>
      <c r="H29" s="291"/>
    </row>
  </sheetData>
  <sheetProtection/>
  <mergeCells count="7">
    <mergeCell ref="A29:H29"/>
    <mergeCell ref="A27:H27"/>
    <mergeCell ref="A4:H4"/>
    <mergeCell ref="A1:H1"/>
    <mergeCell ref="A2:H2"/>
    <mergeCell ref="A3:H3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zoomScalePageLayoutView="0" workbookViewId="0" topLeftCell="A1">
      <pane ySplit="7" topLeftCell="A31" activePane="bottomLeft" state="frozen"/>
      <selection pane="topLeft" activeCell="A1" sqref="A1:M1"/>
      <selection pane="bottomLeft" activeCell="A57" sqref="A57"/>
    </sheetView>
  </sheetViews>
  <sheetFormatPr defaultColWidth="11.421875" defaultRowHeight="12.75" customHeight="1"/>
  <cols>
    <col min="1" max="1" width="10.57421875" style="2" bestFit="1" customWidth="1"/>
    <col min="2" max="2" width="7.7109375" style="2" customWidth="1"/>
    <col min="3" max="3" width="8.28125" style="2" customWidth="1"/>
    <col min="4" max="4" width="10.57421875" style="2" customWidth="1"/>
    <col min="5" max="5" width="8.28125" style="2" customWidth="1"/>
    <col min="6" max="6" width="10.57421875" style="2" customWidth="1"/>
    <col min="7" max="7" width="6.421875" style="2" customWidth="1"/>
    <col min="8" max="8" width="10.57421875" style="2" customWidth="1"/>
    <col min="9" max="9" width="6.421875" style="2" customWidth="1"/>
    <col min="10" max="10" width="10.57421875" style="2" customWidth="1"/>
    <col min="11" max="16384" width="11.421875" style="2" customWidth="1"/>
  </cols>
  <sheetData>
    <row r="1" spans="1:10" s="3" customFormat="1" ht="18">
      <c r="A1" s="292" t="s">
        <v>75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s="6" customFormat="1" ht="12.75" customHeight="1">
      <c r="A2" s="293" t="s">
        <v>21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2.75" customHeight="1">
      <c r="A4" s="295" t="s">
        <v>88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s="1" customFormat="1" ht="12.75" customHeight="1">
      <c r="A6" s="181" t="s">
        <v>53</v>
      </c>
      <c r="B6" s="182" t="s">
        <v>1</v>
      </c>
      <c r="C6" s="298" t="s">
        <v>63</v>
      </c>
      <c r="D6" s="298"/>
      <c r="E6" s="298" t="s">
        <v>22</v>
      </c>
      <c r="F6" s="298"/>
      <c r="G6" s="298"/>
      <c r="H6" s="298"/>
      <c r="I6" s="298"/>
      <c r="J6" s="298"/>
    </row>
    <row r="7" spans="1:10" ht="12.75" customHeight="1">
      <c r="A7" s="181"/>
      <c r="B7" s="182" t="s">
        <v>23</v>
      </c>
      <c r="C7" s="183" t="s">
        <v>24</v>
      </c>
      <c r="D7" s="183" t="s">
        <v>6</v>
      </c>
      <c r="E7" s="183" t="s">
        <v>24</v>
      </c>
      <c r="F7" s="183" t="s">
        <v>6</v>
      </c>
      <c r="G7" s="183" t="s">
        <v>25</v>
      </c>
      <c r="H7" s="183" t="s">
        <v>6</v>
      </c>
      <c r="I7" s="183" t="s">
        <v>26</v>
      </c>
      <c r="J7" s="183" t="s">
        <v>6</v>
      </c>
    </row>
    <row r="8" spans="1:10" ht="12.75" customHeight="1">
      <c r="A8" s="110">
        <v>1970</v>
      </c>
      <c r="B8" s="9">
        <v>3</v>
      </c>
      <c r="C8" s="5" t="s">
        <v>14</v>
      </c>
      <c r="D8" s="4" t="s">
        <v>14</v>
      </c>
      <c r="E8" s="36">
        <v>272</v>
      </c>
      <c r="F8" s="10"/>
      <c r="G8" s="5" t="s">
        <v>14</v>
      </c>
      <c r="H8" s="4" t="s">
        <v>14</v>
      </c>
      <c r="I8" s="5" t="s">
        <v>14</v>
      </c>
      <c r="J8" s="4" t="s">
        <v>14</v>
      </c>
    </row>
    <row r="9" spans="1:10" ht="12.75" customHeight="1">
      <c r="A9" s="110">
        <v>1971</v>
      </c>
      <c r="B9" s="9">
        <v>3</v>
      </c>
      <c r="C9" s="5" t="s">
        <v>14</v>
      </c>
      <c r="D9" s="4" t="s">
        <v>14</v>
      </c>
      <c r="E9" s="36">
        <v>298</v>
      </c>
      <c r="F9" s="11">
        <v>0.09558823529411768</v>
      </c>
      <c r="G9" s="5" t="s">
        <v>14</v>
      </c>
      <c r="H9" s="4" t="s">
        <v>14</v>
      </c>
      <c r="I9" s="5" t="s">
        <v>14</v>
      </c>
      <c r="J9" s="4" t="s">
        <v>14</v>
      </c>
    </row>
    <row r="10" spans="1:10" ht="12.75" customHeight="1">
      <c r="A10" s="110">
        <v>1972</v>
      </c>
      <c r="B10" s="9">
        <v>3</v>
      </c>
      <c r="C10" s="5" t="s">
        <v>14</v>
      </c>
      <c r="D10" s="4" t="s">
        <v>14</v>
      </c>
      <c r="E10" s="36">
        <v>304</v>
      </c>
      <c r="F10" s="11">
        <v>0.020134228187919517</v>
      </c>
      <c r="G10" s="5" t="s">
        <v>14</v>
      </c>
      <c r="H10" s="4" t="s">
        <v>14</v>
      </c>
      <c r="I10" s="5" t="s">
        <v>14</v>
      </c>
      <c r="J10" s="4" t="s">
        <v>14</v>
      </c>
    </row>
    <row r="11" spans="1:10" ht="12.75" customHeight="1">
      <c r="A11" s="110">
        <v>1973</v>
      </c>
      <c r="B11" s="9">
        <v>3</v>
      </c>
      <c r="C11" s="5" t="s">
        <v>14</v>
      </c>
      <c r="D11" s="4" t="s">
        <v>14</v>
      </c>
      <c r="E11" s="36">
        <v>335</v>
      </c>
      <c r="F11" s="12">
        <v>0.10197368421052644</v>
      </c>
      <c r="G11" s="5" t="s">
        <v>14</v>
      </c>
      <c r="H11" s="4" t="s">
        <v>14</v>
      </c>
      <c r="I11" s="5" t="s">
        <v>14</v>
      </c>
      <c r="J11" s="4" t="s">
        <v>14</v>
      </c>
    </row>
    <row r="12" spans="1:10" ht="12.75" customHeight="1">
      <c r="A12" s="110">
        <v>1974</v>
      </c>
      <c r="B12" s="9">
        <v>3</v>
      </c>
      <c r="C12" s="5" t="s">
        <v>14</v>
      </c>
      <c r="D12" s="4" t="s">
        <v>14</v>
      </c>
      <c r="E12" s="36">
        <v>354</v>
      </c>
      <c r="F12" s="11">
        <v>0.05671641791044763</v>
      </c>
      <c r="G12" s="5" t="s">
        <v>14</v>
      </c>
      <c r="H12" s="4" t="s">
        <v>14</v>
      </c>
      <c r="I12" s="5" t="s">
        <v>14</v>
      </c>
      <c r="J12" s="4" t="s">
        <v>14</v>
      </c>
    </row>
    <row r="13" spans="1:10" ht="12.75" customHeight="1">
      <c r="A13" s="110">
        <v>1975</v>
      </c>
      <c r="B13" s="9">
        <v>3</v>
      </c>
      <c r="C13" s="5" t="s">
        <v>14</v>
      </c>
      <c r="D13" s="4" t="s">
        <v>14</v>
      </c>
      <c r="E13" s="36">
        <v>368</v>
      </c>
      <c r="F13" s="11">
        <v>0.03954802259887003</v>
      </c>
      <c r="G13" s="13">
        <v>220</v>
      </c>
      <c r="H13" s="4" t="s">
        <v>14</v>
      </c>
      <c r="I13" s="13">
        <v>148</v>
      </c>
      <c r="J13" s="4" t="s">
        <v>14</v>
      </c>
    </row>
    <row r="14" spans="1:10" ht="12.75" customHeight="1">
      <c r="A14" s="110">
        <v>1976</v>
      </c>
      <c r="B14" s="9">
        <v>3</v>
      </c>
      <c r="C14" s="5" t="s">
        <v>14</v>
      </c>
      <c r="D14" s="4" t="s">
        <v>14</v>
      </c>
      <c r="E14" s="36">
        <v>378</v>
      </c>
      <c r="F14" s="11">
        <v>0.02717391304347814</v>
      </c>
      <c r="G14" s="5" t="s">
        <v>14</v>
      </c>
      <c r="H14" s="4" t="s">
        <v>14</v>
      </c>
      <c r="I14" s="5" t="s">
        <v>14</v>
      </c>
      <c r="J14" s="4" t="s">
        <v>14</v>
      </c>
    </row>
    <row r="15" spans="1:10" ht="12.75" customHeight="1">
      <c r="A15" s="110">
        <v>1977</v>
      </c>
      <c r="B15" s="9">
        <v>3</v>
      </c>
      <c r="C15" s="5" t="s">
        <v>14</v>
      </c>
      <c r="D15" s="4" t="s">
        <v>14</v>
      </c>
      <c r="E15" s="36">
        <v>383</v>
      </c>
      <c r="F15" s="11">
        <v>0.013227513227513157</v>
      </c>
      <c r="G15" s="5" t="s">
        <v>14</v>
      </c>
      <c r="H15" s="4" t="s">
        <v>14</v>
      </c>
      <c r="I15" s="5" t="s">
        <v>14</v>
      </c>
      <c r="J15" s="4" t="s">
        <v>14</v>
      </c>
    </row>
    <row r="16" spans="1:10" ht="12.75" customHeight="1">
      <c r="A16" s="110">
        <v>1978</v>
      </c>
      <c r="B16" s="9">
        <v>3</v>
      </c>
      <c r="C16" s="5" t="s">
        <v>14</v>
      </c>
      <c r="D16" s="4" t="s">
        <v>14</v>
      </c>
      <c r="E16" s="36">
        <v>419</v>
      </c>
      <c r="F16" s="11">
        <v>0.09399477806788525</v>
      </c>
      <c r="G16" s="5" t="s">
        <v>14</v>
      </c>
      <c r="H16" s="4" t="s">
        <v>14</v>
      </c>
      <c r="I16" s="5" t="s">
        <v>14</v>
      </c>
      <c r="J16" s="4" t="s">
        <v>14</v>
      </c>
    </row>
    <row r="17" spans="1:10" ht="12.75" customHeight="1">
      <c r="A17" s="110">
        <v>1979</v>
      </c>
      <c r="B17" s="9">
        <v>3</v>
      </c>
      <c r="C17" s="5" t="s">
        <v>14</v>
      </c>
      <c r="D17" s="4" t="s">
        <v>14</v>
      </c>
      <c r="E17" s="36">
        <v>450</v>
      </c>
      <c r="F17" s="11">
        <v>0.07398568019093077</v>
      </c>
      <c r="G17" s="5" t="s">
        <v>14</v>
      </c>
      <c r="H17" s="4" t="s">
        <v>14</v>
      </c>
      <c r="I17" s="5" t="s">
        <v>14</v>
      </c>
      <c r="J17" s="4" t="s">
        <v>14</v>
      </c>
    </row>
    <row r="18" spans="1:10" ht="12.75" customHeight="1">
      <c r="A18" s="110">
        <v>1980</v>
      </c>
      <c r="B18" s="9">
        <v>3</v>
      </c>
      <c r="C18" s="5" t="s">
        <v>14</v>
      </c>
      <c r="D18" s="4" t="s">
        <v>14</v>
      </c>
      <c r="E18" s="36">
        <v>485</v>
      </c>
      <c r="F18" s="11">
        <v>0.07777777777777771</v>
      </c>
      <c r="G18" s="5" t="s">
        <v>14</v>
      </c>
      <c r="H18" s="4" t="s">
        <v>14</v>
      </c>
      <c r="I18" s="5" t="s">
        <v>14</v>
      </c>
      <c r="J18" s="4" t="s">
        <v>14</v>
      </c>
    </row>
    <row r="19" spans="1:10" ht="12.75" customHeight="1">
      <c r="A19" s="110">
        <v>1981</v>
      </c>
      <c r="B19" s="9">
        <v>3</v>
      </c>
      <c r="C19" s="5" t="s">
        <v>14</v>
      </c>
      <c r="D19" s="4" t="s">
        <v>14</v>
      </c>
      <c r="E19" s="36">
        <v>552</v>
      </c>
      <c r="F19" s="12">
        <v>0.13814432989690714</v>
      </c>
      <c r="G19" s="5" t="s">
        <v>14</v>
      </c>
      <c r="H19" s="4" t="s">
        <v>14</v>
      </c>
      <c r="I19" s="5" t="s">
        <v>14</v>
      </c>
      <c r="J19" s="4" t="s">
        <v>14</v>
      </c>
    </row>
    <row r="20" spans="1:10" ht="12.75" customHeight="1">
      <c r="A20" s="110">
        <v>1982</v>
      </c>
      <c r="B20" s="9">
        <v>3</v>
      </c>
      <c r="C20" s="5" t="s">
        <v>14</v>
      </c>
      <c r="D20" s="4" t="s">
        <v>14</v>
      </c>
      <c r="E20" s="36">
        <v>601</v>
      </c>
      <c r="F20" s="11">
        <v>0.08876811594202891</v>
      </c>
      <c r="G20" s="5" t="s">
        <v>14</v>
      </c>
      <c r="H20" s="4" t="s">
        <v>14</v>
      </c>
      <c r="I20" s="5" t="s">
        <v>14</v>
      </c>
      <c r="J20" s="4" t="s">
        <v>14</v>
      </c>
    </row>
    <row r="21" spans="1:10" ht="12.75" customHeight="1">
      <c r="A21" s="110">
        <v>1983</v>
      </c>
      <c r="B21" s="9">
        <v>3</v>
      </c>
      <c r="C21" s="5" t="s">
        <v>14</v>
      </c>
      <c r="D21" s="4" t="s">
        <v>14</v>
      </c>
      <c r="E21" s="36">
        <v>633</v>
      </c>
      <c r="F21" s="11">
        <v>0.0532445923460898</v>
      </c>
      <c r="G21" s="5" t="s">
        <v>14</v>
      </c>
      <c r="H21" s="4" t="s">
        <v>14</v>
      </c>
      <c r="I21" s="5" t="s">
        <v>14</v>
      </c>
      <c r="J21" s="4" t="s">
        <v>14</v>
      </c>
    </row>
    <row r="22" spans="1:10" ht="12.75" customHeight="1">
      <c r="A22" s="110">
        <v>1984</v>
      </c>
      <c r="B22" s="9">
        <v>3</v>
      </c>
      <c r="C22" s="5" t="s">
        <v>14</v>
      </c>
      <c r="D22" s="4" t="s">
        <v>14</v>
      </c>
      <c r="E22" s="36">
        <v>681</v>
      </c>
      <c r="F22" s="11">
        <v>0.07582938388625593</v>
      </c>
      <c r="G22" s="5" t="s">
        <v>14</v>
      </c>
      <c r="H22" s="4" t="s">
        <v>14</v>
      </c>
      <c r="I22" s="5" t="s">
        <v>14</v>
      </c>
      <c r="J22" s="4" t="s">
        <v>14</v>
      </c>
    </row>
    <row r="23" spans="1:10" ht="12.75" customHeight="1">
      <c r="A23" s="110">
        <v>1985</v>
      </c>
      <c r="B23" s="9">
        <v>3</v>
      </c>
      <c r="C23" s="5" t="s">
        <v>14</v>
      </c>
      <c r="D23" s="4" t="s">
        <v>14</v>
      </c>
      <c r="E23" s="36">
        <v>723</v>
      </c>
      <c r="F23" s="11">
        <v>0.06167400881057276</v>
      </c>
      <c r="G23" s="14">
        <v>406</v>
      </c>
      <c r="H23" s="4" t="s">
        <v>14</v>
      </c>
      <c r="I23" s="14">
        <v>317</v>
      </c>
      <c r="J23" s="4" t="s">
        <v>14</v>
      </c>
    </row>
    <row r="24" spans="1:10" ht="12.75" customHeight="1">
      <c r="A24" s="110">
        <v>1986</v>
      </c>
      <c r="B24" s="9">
        <v>3</v>
      </c>
      <c r="C24" s="5" t="s">
        <v>14</v>
      </c>
      <c r="D24" s="4" t="s">
        <v>14</v>
      </c>
      <c r="E24" s="36">
        <v>819</v>
      </c>
      <c r="F24" s="12">
        <v>0.13278008298755195</v>
      </c>
      <c r="G24" s="5" t="s">
        <v>14</v>
      </c>
      <c r="H24" s="4" t="s">
        <v>14</v>
      </c>
      <c r="I24" s="5" t="s">
        <v>14</v>
      </c>
      <c r="J24" s="4" t="s">
        <v>14</v>
      </c>
    </row>
    <row r="25" spans="1:10" ht="12.75" customHeight="1">
      <c r="A25" s="110">
        <v>1987</v>
      </c>
      <c r="B25" s="9">
        <v>3</v>
      </c>
      <c r="C25" s="5" t="s">
        <v>14</v>
      </c>
      <c r="D25" s="4" t="s">
        <v>14</v>
      </c>
      <c r="E25" s="36">
        <v>930</v>
      </c>
      <c r="F25" s="12">
        <v>0.13553113553113547</v>
      </c>
      <c r="G25" s="5" t="s">
        <v>14</v>
      </c>
      <c r="H25" s="4" t="s">
        <v>14</v>
      </c>
      <c r="I25" s="5" t="s">
        <v>14</v>
      </c>
      <c r="J25" s="4" t="s">
        <v>14</v>
      </c>
    </row>
    <row r="26" spans="1:10" ht="12.75" customHeight="1">
      <c r="A26" s="110">
        <v>1988</v>
      </c>
      <c r="B26" s="9">
        <v>3</v>
      </c>
      <c r="C26" s="5" t="s">
        <v>14</v>
      </c>
      <c r="D26" s="4" t="s">
        <v>14</v>
      </c>
      <c r="E26" s="36">
        <v>1009</v>
      </c>
      <c r="F26" s="11">
        <v>0.08494623655913984</v>
      </c>
      <c r="G26" s="5" t="s">
        <v>14</v>
      </c>
      <c r="H26" s="4" t="s">
        <v>14</v>
      </c>
      <c r="I26" s="5" t="s">
        <v>14</v>
      </c>
      <c r="J26" s="4" t="s">
        <v>14</v>
      </c>
    </row>
    <row r="27" spans="1:10" s="6" customFormat="1" ht="12.75" customHeight="1">
      <c r="A27" s="110">
        <v>1989</v>
      </c>
      <c r="B27" s="9">
        <v>3</v>
      </c>
      <c r="C27" s="5" t="s">
        <v>14</v>
      </c>
      <c r="D27" s="4" t="s">
        <v>14</v>
      </c>
      <c r="E27" s="36">
        <v>1089</v>
      </c>
      <c r="F27" s="11">
        <v>0.07928642220019824</v>
      </c>
      <c r="G27" s="5" t="s">
        <v>14</v>
      </c>
      <c r="H27" s="4" t="s">
        <v>14</v>
      </c>
      <c r="I27" s="5" t="s">
        <v>14</v>
      </c>
      <c r="J27" s="4" t="s">
        <v>14</v>
      </c>
    </row>
    <row r="28" spans="1:10" ht="12.75" customHeight="1">
      <c r="A28" s="110">
        <v>1990</v>
      </c>
      <c r="B28" s="9">
        <v>3</v>
      </c>
      <c r="C28" s="5" t="s">
        <v>14</v>
      </c>
      <c r="D28" s="4" t="s">
        <v>14</v>
      </c>
      <c r="E28" s="36">
        <v>1144</v>
      </c>
      <c r="F28" s="11">
        <v>0.05050505050505038</v>
      </c>
      <c r="G28" s="5" t="s">
        <v>14</v>
      </c>
      <c r="H28" s="4" t="s">
        <v>14</v>
      </c>
      <c r="I28" s="5" t="s">
        <v>14</v>
      </c>
      <c r="J28" s="4" t="s">
        <v>14</v>
      </c>
    </row>
    <row r="29" spans="1:10" ht="12.75" customHeight="1">
      <c r="A29" s="110">
        <v>1991</v>
      </c>
      <c r="B29" s="9">
        <v>3</v>
      </c>
      <c r="C29" s="5" t="s">
        <v>14</v>
      </c>
      <c r="D29" s="4" t="s">
        <v>14</v>
      </c>
      <c r="E29" s="36">
        <v>1148</v>
      </c>
      <c r="F29" s="11">
        <v>0.003496503496503465</v>
      </c>
      <c r="G29" s="14">
        <v>602</v>
      </c>
      <c r="H29" s="4" t="s">
        <v>14</v>
      </c>
      <c r="I29" s="14">
        <v>546</v>
      </c>
      <c r="J29" s="4" t="s">
        <v>14</v>
      </c>
    </row>
    <row r="30" spans="1:10" ht="12.75" customHeight="1">
      <c r="A30" s="110">
        <v>1992</v>
      </c>
      <c r="B30" s="9">
        <v>4</v>
      </c>
      <c r="C30" s="5" t="s">
        <v>14</v>
      </c>
      <c r="D30" s="4" t="s">
        <v>14</v>
      </c>
      <c r="E30" s="36">
        <v>1166</v>
      </c>
      <c r="F30" s="11">
        <v>0.015679442508710936</v>
      </c>
      <c r="G30" s="5" t="s">
        <v>14</v>
      </c>
      <c r="H30" s="4" t="s">
        <v>14</v>
      </c>
      <c r="I30" s="5" t="s">
        <v>14</v>
      </c>
      <c r="J30" s="4" t="s">
        <v>14</v>
      </c>
    </row>
    <row r="31" spans="1:10" ht="12.75" customHeight="1">
      <c r="A31" s="110">
        <v>1993</v>
      </c>
      <c r="B31" s="9">
        <v>5</v>
      </c>
      <c r="C31" s="5" t="s">
        <v>14</v>
      </c>
      <c r="D31" s="4" t="s">
        <v>14</v>
      </c>
      <c r="E31" s="36">
        <v>1232</v>
      </c>
      <c r="F31" s="11">
        <v>0.05660377358490564</v>
      </c>
      <c r="G31" s="5" t="s">
        <v>14</v>
      </c>
      <c r="H31" s="4" t="s">
        <v>14</v>
      </c>
      <c r="I31" s="5" t="s">
        <v>14</v>
      </c>
      <c r="J31" s="4" t="s">
        <v>14</v>
      </c>
    </row>
    <row r="32" spans="1:10" ht="12.75" customHeight="1">
      <c r="A32" s="110">
        <v>1994</v>
      </c>
      <c r="B32" s="9">
        <v>5</v>
      </c>
      <c r="C32" s="5" t="s">
        <v>14</v>
      </c>
      <c r="D32" s="4" t="s">
        <v>14</v>
      </c>
      <c r="E32" s="36">
        <v>1296</v>
      </c>
      <c r="F32" s="11">
        <v>0.051948051948051986</v>
      </c>
      <c r="G32" s="5" t="s">
        <v>14</v>
      </c>
      <c r="H32" s="4" t="s">
        <v>14</v>
      </c>
      <c r="I32" s="5" t="s">
        <v>14</v>
      </c>
      <c r="J32" s="4" t="s">
        <v>14</v>
      </c>
    </row>
    <row r="33" spans="1:10" ht="12.75" customHeight="1">
      <c r="A33" s="110">
        <v>1995</v>
      </c>
      <c r="B33" s="9">
        <v>5</v>
      </c>
      <c r="C33" s="5" t="s">
        <v>14</v>
      </c>
      <c r="D33" s="4" t="s">
        <v>14</v>
      </c>
      <c r="E33" s="36">
        <v>1353</v>
      </c>
      <c r="F33" s="11">
        <v>0.04398148148148138</v>
      </c>
      <c r="G33" s="5" t="s">
        <v>14</v>
      </c>
      <c r="H33" s="4" t="s">
        <v>14</v>
      </c>
      <c r="I33" s="5" t="s">
        <v>14</v>
      </c>
      <c r="J33" s="4" t="s">
        <v>14</v>
      </c>
    </row>
    <row r="34" spans="1:10" ht="12.75" customHeight="1">
      <c r="A34" s="110">
        <v>1996</v>
      </c>
      <c r="B34" s="9">
        <v>5</v>
      </c>
      <c r="C34" s="5" t="s">
        <v>14</v>
      </c>
      <c r="D34" s="4" t="s">
        <v>14</v>
      </c>
      <c r="E34" s="36">
        <v>1386</v>
      </c>
      <c r="F34" s="11">
        <v>0.02439024390243901</v>
      </c>
      <c r="G34" s="36">
        <v>796</v>
      </c>
      <c r="H34" s="4" t="s">
        <v>14</v>
      </c>
      <c r="I34" s="14">
        <v>590</v>
      </c>
      <c r="J34" s="4" t="s">
        <v>14</v>
      </c>
    </row>
    <row r="35" spans="1:10" ht="12.75" customHeight="1">
      <c r="A35" s="110">
        <v>1997</v>
      </c>
      <c r="B35" s="9">
        <v>5</v>
      </c>
      <c r="C35" s="5" t="s">
        <v>14</v>
      </c>
      <c r="D35" s="4" t="s">
        <v>14</v>
      </c>
      <c r="E35" s="36">
        <v>1407</v>
      </c>
      <c r="F35" s="11">
        <v>0.015151515151515013</v>
      </c>
      <c r="G35" s="36">
        <v>819</v>
      </c>
      <c r="H35" s="10">
        <v>0.028894472361808993</v>
      </c>
      <c r="I35" s="14">
        <v>588</v>
      </c>
      <c r="J35" s="10">
        <v>-0.0033898305084746026</v>
      </c>
    </row>
    <row r="36" spans="1:10" s="6" customFormat="1" ht="12.75" customHeight="1">
      <c r="A36" s="110">
        <v>1998</v>
      </c>
      <c r="B36" s="9">
        <v>6</v>
      </c>
      <c r="C36" s="36">
        <v>1447</v>
      </c>
      <c r="D36" s="4" t="s">
        <v>14</v>
      </c>
      <c r="E36" s="36">
        <v>1555</v>
      </c>
      <c r="F36" s="11">
        <v>0.10518834399431426</v>
      </c>
      <c r="G36" s="36">
        <v>866</v>
      </c>
      <c r="H36" s="10">
        <v>0.05738705738705732</v>
      </c>
      <c r="I36" s="14">
        <v>689</v>
      </c>
      <c r="J36" s="10">
        <v>0.17176870748299322</v>
      </c>
    </row>
    <row r="37" spans="1:10" s="6" customFormat="1" ht="12.75" customHeight="1">
      <c r="A37" s="110">
        <v>1999</v>
      </c>
      <c r="B37" s="9">
        <v>12</v>
      </c>
      <c r="C37" s="36">
        <v>1532</v>
      </c>
      <c r="D37" s="10">
        <v>0.0587422252937111</v>
      </c>
      <c r="E37" s="36">
        <v>1641</v>
      </c>
      <c r="F37" s="11">
        <v>0.05530546623794209</v>
      </c>
      <c r="G37" s="36">
        <v>934</v>
      </c>
      <c r="H37" s="10">
        <v>0.07852193995381057</v>
      </c>
      <c r="I37" s="14">
        <v>707</v>
      </c>
      <c r="J37" s="10">
        <v>0.026124818577648767</v>
      </c>
    </row>
    <row r="38" spans="1:10" s="6" customFormat="1" ht="12.75" customHeight="1">
      <c r="A38" s="110">
        <v>2000</v>
      </c>
      <c r="B38" s="9">
        <v>14</v>
      </c>
      <c r="C38" s="36">
        <v>1659</v>
      </c>
      <c r="D38" s="10">
        <v>0.08289817232375996</v>
      </c>
      <c r="E38" s="36">
        <v>1773</v>
      </c>
      <c r="F38" s="11">
        <v>0.08043875685557594</v>
      </c>
      <c r="G38" s="36">
        <v>1015</v>
      </c>
      <c r="H38" s="10">
        <v>0.08672376873661676</v>
      </c>
      <c r="I38" s="14">
        <v>758</v>
      </c>
      <c r="J38" s="10">
        <v>0.07213578500707214</v>
      </c>
    </row>
    <row r="39" spans="1:10" s="6" customFormat="1" ht="12.75" customHeight="1">
      <c r="A39" s="110">
        <v>2001</v>
      </c>
      <c r="B39" s="9">
        <v>17</v>
      </c>
      <c r="C39" s="36">
        <v>1633</v>
      </c>
      <c r="D39" s="10">
        <v>-0.01567209162145872</v>
      </c>
      <c r="E39" s="36">
        <v>1769</v>
      </c>
      <c r="F39" s="11">
        <v>-0.002256063169768652</v>
      </c>
      <c r="G39" s="36">
        <v>986</v>
      </c>
      <c r="H39" s="10">
        <v>-0.02857142857142847</v>
      </c>
      <c r="I39" s="14">
        <v>783</v>
      </c>
      <c r="J39" s="10">
        <v>0.032981530343007964</v>
      </c>
    </row>
    <row r="40" spans="1:10" s="6" customFormat="1" ht="12.75" customHeight="1">
      <c r="A40" s="110">
        <v>2002</v>
      </c>
      <c r="B40" s="9">
        <v>17</v>
      </c>
      <c r="C40" s="36">
        <v>1614</v>
      </c>
      <c r="D40" s="10">
        <v>-0.011635027556644245</v>
      </c>
      <c r="E40" s="36">
        <v>1785</v>
      </c>
      <c r="F40" s="11">
        <v>0.009044657998869355</v>
      </c>
      <c r="G40" s="36">
        <v>1017</v>
      </c>
      <c r="H40" s="10">
        <v>0.031440162271805294</v>
      </c>
      <c r="I40" s="14">
        <v>813</v>
      </c>
      <c r="J40" s="10">
        <v>0.0383141762452108</v>
      </c>
    </row>
    <row r="41" spans="1:10" s="6" customFormat="1" ht="12.75" customHeight="1">
      <c r="A41" s="110">
        <v>2003</v>
      </c>
      <c r="B41" s="9">
        <v>16</v>
      </c>
      <c r="C41" s="36">
        <v>1486</v>
      </c>
      <c r="D41" s="10">
        <v>-0.07930607187112755</v>
      </c>
      <c r="E41" s="36">
        <v>1629</v>
      </c>
      <c r="F41" s="11">
        <v>-0.10983606557377058</v>
      </c>
      <c r="G41" s="36">
        <v>922</v>
      </c>
      <c r="H41" s="10">
        <v>-0.0934119960668633</v>
      </c>
      <c r="I41" s="14">
        <v>707</v>
      </c>
      <c r="J41" s="10">
        <v>-0.13038130381303817</v>
      </c>
    </row>
    <row r="42" spans="1:10" s="6" customFormat="1" ht="12.75" customHeight="1">
      <c r="A42" s="110">
        <v>2004</v>
      </c>
      <c r="B42" s="9">
        <v>15</v>
      </c>
      <c r="C42" s="36">
        <v>1494</v>
      </c>
      <c r="D42" s="10">
        <v>0.005383580080753774</v>
      </c>
      <c r="E42" s="36">
        <v>1636</v>
      </c>
      <c r="F42" s="11">
        <v>0.0042971147943524106</v>
      </c>
      <c r="G42" s="36">
        <v>920</v>
      </c>
      <c r="H42" s="10">
        <v>-0.002169197396963085</v>
      </c>
      <c r="I42" s="14">
        <v>716</v>
      </c>
      <c r="J42" s="10">
        <v>0.012729844413012757</v>
      </c>
    </row>
    <row r="43" spans="1:10" s="6" customFormat="1" ht="12.75" customHeight="1">
      <c r="A43" s="110">
        <v>2005</v>
      </c>
      <c r="B43" s="9">
        <v>15</v>
      </c>
      <c r="C43" s="36">
        <v>1573.2</v>
      </c>
      <c r="D43" s="10">
        <v>0.05301204819277117</v>
      </c>
      <c r="E43" s="36">
        <v>1719</v>
      </c>
      <c r="F43" s="11">
        <v>0.05073349633251823</v>
      </c>
      <c r="G43" s="36">
        <v>983</v>
      </c>
      <c r="H43" s="10">
        <v>0.06847826086956516</v>
      </c>
      <c r="I43" s="14">
        <v>736</v>
      </c>
      <c r="J43" s="10">
        <v>0.027932960893854643</v>
      </c>
    </row>
    <row r="44" spans="1:10" s="6" customFormat="1" ht="12.75" customHeight="1">
      <c r="A44" s="110">
        <v>2006</v>
      </c>
      <c r="B44" s="9">
        <v>15</v>
      </c>
      <c r="C44" s="36">
        <v>1717.6</v>
      </c>
      <c r="D44" s="10">
        <v>0.09178743961352652</v>
      </c>
      <c r="E44" s="36">
        <v>1849</v>
      </c>
      <c r="F44" s="11">
        <v>0.0756253635834787</v>
      </c>
      <c r="G44" s="36">
        <v>1071</v>
      </c>
      <c r="H44" s="10">
        <v>0.08952187182095628</v>
      </c>
      <c r="I44" s="14">
        <v>778</v>
      </c>
      <c r="J44" s="10">
        <v>0.057065217391304233</v>
      </c>
    </row>
    <row r="45" spans="1:10" s="6" customFormat="1" ht="12.75" customHeight="1">
      <c r="A45" s="110">
        <v>2007</v>
      </c>
      <c r="B45" s="9">
        <v>15</v>
      </c>
      <c r="C45" s="36">
        <v>1883</v>
      </c>
      <c r="D45" s="10">
        <v>0.09629715882626926</v>
      </c>
      <c r="E45" s="36">
        <v>2034</v>
      </c>
      <c r="F45" s="11">
        <v>0.10005408328826391</v>
      </c>
      <c r="G45" s="36">
        <v>1153</v>
      </c>
      <c r="H45" s="10">
        <v>0.0765639589169001</v>
      </c>
      <c r="I45" s="14">
        <v>881</v>
      </c>
      <c r="J45" s="10">
        <v>0.13239074550128535</v>
      </c>
    </row>
    <row r="46" spans="1:10" s="6" customFormat="1" ht="12.75" customHeight="1">
      <c r="A46" s="110">
        <v>2008</v>
      </c>
      <c r="B46" s="9">
        <v>15</v>
      </c>
      <c r="C46" s="36">
        <v>1964</v>
      </c>
      <c r="D46" s="10">
        <v>0.04301646309081263</v>
      </c>
      <c r="E46" s="36">
        <v>2159</v>
      </c>
      <c r="F46" s="11">
        <v>0.0614552605703048</v>
      </c>
      <c r="G46" s="36">
        <v>1198</v>
      </c>
      <c r="H46" s="10">
        <v>0.03902862098872504</v>
      </c>
      <c r="I46" s="14">
        <v>961</v>
      </c>
      <c r="J46" s="10">
        <v>0.09080590238365488</v>
      </c>
    </row>
    <row r="47" spans="1:10" s="6" customFormat="1" ht="12.75" customHeight="1">
      <c r="A47" s="110">
        <v>2009</v>
      </c>
      <c r="B47" s="9">
        <v>15</v>
      </c>
      <c r="C47" s="36">
        <v>1930</v>
      </c>
      <c r="D47" s="10">
        <v>-0.017311608961303335</v>
      </c>
      <c r="E47" s="36">
        <v>2099</v>
      </c>
      <c r="F47" s="11">
        <v>-0.027790643816581737</v>
      </c>
      <c r="G47" s="36">
        <v>1179</v>
      </c>
      <c r="H47" s="10">
        <v>-0.01585976627712853</v>
      </c>
      <c r="I47" s="14">
        <v>920</v>
      </c>
      <c r="J47" s="10">
        <v>-0.04266389177939644</v>
      </c>
    </row>
    <row r="48" spans="1:10" s="6" customFormat="1" ht="12.75" customHeight="1">
      <c r="A48" s="110">
        <v>2010</v>
      </c>
      <c r="B48" s="9">
        <v>16</v>
      </c>
      <c r="C48" s="36">
        <v>1958.83</v>
      </c>
      <c r="D48" s="10">
        <v>0.014937823834196848</v>
      </c>
      <c r="E48" s="36">
        <v>2117</v>
      </c>
      <c r="F48" s="11">
        <v>0.008575512148642161</v>
      </c>
      <c r="G48" s="36">
        <v>1210</v>
      </c>
      <c r="H48" s="10">
        <v>0.010016694490818025</v>
      </c>
      <c r="I48" s="14">
        <v>907</v>
      </c>
      <c r="J48" s="10">
        <v>-0.014130434782608746</v>
      </c>
    </row>
    <row r="49" spans="1:10" s="6" customFormat="1" ht="12.75" customHeight="1">
      <c r="A49" s="110">
        <v>2011</v>
      </c>
      <c r="B49" s="9">
        <v>16</v>
      </c>
      <c r="C49" s="36">
        <v>1955.36</v>
      </c>
      <c r="D49" s="10">
        <v>-0.0017714656197833278</v>
      </c>
      <c r="E49" s="36">
        <v>2109</v>
      </c>
      <c r="F49" s="11">
        <v>-0.003778932451582477</v>
      </c>
      <c r="G49" s="36">
        <v>1219</v>
      </c>
      <c r="H49" s="10">
        <v>0.007438016528925715</v>
      </c>
      <c r="I49" s="14">
        <v>890</v>
      </c>
      <c r="J49" s="10">
        <v>-0.018743109151047436</v>
      </c>
    </row>
    <row r="50" spans="1:10" s="6" customFormat="1" ht="12.75" customHeight="1">
      <c r="A50" s="110">
        <v>2012</v>
      </c>
      <c r="B50" s="9">
        <v>16</v>
      </c>
      <c r="C50" s="36">
        <v>1908</v>
      </c>
      <c r="D50" s="10">
        <v>-0.024220603878569592</v>
      </c>
      <c r="E50" s="36">
        <v>2059</v>
      </c>
      <c r="F50" s="11">
        <v>-0.023707918444760594</v>
      </c>
      <c r="G50" s="36">
        <v>1191</v>
      </c>
      <c r="H50" s="10">
        <v>-0.022969647251845658</v>
      </c>
      <c r="I50" s="14">
        <v>868</v>
      </c>
      <c r="J50" s="10">
        <v>-0.024719101123595523</v>
      </c>
    </row>
    <row r="51" spans="1:10" s="6" customFormat="1" ht="12.75" customHeight="1">
      <c r="A51" s="110">
        <v>2013</v>
      </c>
      <c r="B51" s="9">
        <v>16</v>
      </c>
      <c r="C51" s="36">
        <v>1901.05</v>
      </c>
      <c r="D51" s="10">
        <v>-0.003642557651991751</v>
      </c>
      <c r="E51" s="36">
        <v>2049</v>
      </c>
      <c r="F51" s="11">
        <v>-0.004856726566294327</v>
      </c>
      <c r="G51" s="36">
        <v>1208</v>
      </c>
      <c r="H51" s="10">
        <v>0.01427371956339215</v>
      </c>
      <c r="I51" s="14">
        <v>841</v>
      </c>
      <c r="J51" s="10">
        <v>-0.031105990783410108</v>
      </c>
    </row>
    <row r="52" spans="1:10" ht="12.75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</row>
    <row r="53" spans="1:10" s="1" customFormat="1" ht="12.75" customHeight="1">
      <c r="A53" s="276" t="s">
        <v>355</v>
      </c>
      <c r="B53" s="276"/>
      <c r="C53" s="276"/>
      <c r="D53" s="276"/>
      <c r="E53" s="276"/>
      <c r="F53" s="276"/>
      <c r="G53" s="276"/>
      <c r="H53" s="276"/>
      <c r="I53" s="276"/>
      <c r="J53" s="276"/>
    </row>
    <row r="54" spans="1:10" ht="12.75" customHeight="1">
      <c r="A54" s="296" t="s">
        <v>93</v>
      </c>
      <c r="B54" s="296"/>
      <c r="C54" s="296"/>
      <c r="D54" s="296"/>
      <c r="E54" s="296"/>
      <c r="F54" s="296"/>
      <c r="G54" s="296"/>
      <c r="H54" s="296"/>
      <c r="I54" s="296"/>
      <c r="J54" s="296"/>
    </row>
    <row r="55" spans="1:10" ht="24.75" customHeight="1">
      <c r="A55" s="297" t="s">
        <v>94</v>
      </c>
      <c r="B55" s="297"/>
      <c r="C55" s="297"/>
      <c r="D55" s="297"/>
      <c r="E55" s="297"/>
      <c r="F55" s="297"/>
      <c r="G55" s="297"/>
      <c r="H55" s="297"/>
      <c r="I55" s="297"/>
      <c r="J55" s="297"/>
    </row>
    <row r="56" spans="1:10" ht="25.5" customHeight="1">
      <c r="A56" s="297" t="s">
        <v>62</v>
      </c>
      <c r="B56" s="297"/>
      <c r="C56" s="297"/>
      <c r="D56" s="297"/>
      <c r="E56" s="297"/>
      <c r="F56" s="297"/>
      <c r="G56" s="297"/>
      <c r="H56" s="297"/>
      <c r="I56" s="297"/>
      <c r="J56" s="297"/>
    </row>
    <row r="57" spans="1:10" ht="12.75" customHeight="1">
      <c r="A57" s="8"/>
      <c r="B57" s="7"/>
      <c r="C57" s="1"/>
      <c r="D57" s="1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sheetProtection/>
  <mergeCells count="12">
    <mergeCell ref="A55:J55"/>
    <mergeCell ref="A56:J56"/>
    <mergeCell ref="A52:J52"/>
    <mergeCell ref="C6:D6"/>
    <mergeCell ref="A53:J53"/>
    <mergeCell ref="E6:J6"/>
    <mergeCell ref="A1:J1"/>
    <mergeCell ref="A2:J2"/>
    <mergeCell ref="A3:J3"/>
    <mergeCell ref="A4:J4"/>
    <mergeCell ref="A5:J5"/>
    <mergeCell ref="A54:J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1"/>
  <sheetViews>
    <sheetView zoomScale="115" zoomScaleNormal="115" zoomScalePageLayoutView="0" workbookViewId="0" topLeftCell="A1">
      <pane ySplit="8" topLeftCell="A123" activePane="bottomLeft" state="frozen"/>
      <selection pane="topLeft" activeCell="A1" sqref="A1:M1"/>
      <selection pane="bottomLeft" activeCell="A149" sqref="A149:J149"/>
    </sheetView>
  </sheetViews>
  <sheetFormatPr defaultColWidth="11.421875" defaultRowHeight="12.75" customHeight="1"/>
  <cols>
    <col min="1" max="1" width="7.7109375" style="1" customWidth="1"/>
    <col min="2" max="2" width="12.57421875" style="1" bestFit="1" customWidth="1"/>
    <col min="3" max="3" width="14.140625" style="1" bestFit="1" customWidth="1"/>
    <col min="4" max="4" width="10.00390625" style="1" bestFit="1" customWidth="1"/>
    <col min="5" max="6" width="13.8515625" style="1" bestFit="1" customWidth="1"/>
    <col min="7" max="7" width="16.140625" style="1" bestFit="1" customWidth="1"/>
    <col min="8" max="8" width="19.00390625" style="1" bestFit="1" customWidth="1"/>
    <col min="9" max="9" width="8.7109375" style="1" bestFit="1" customWidth="1"/>
    <col min="10" max="10" width="17.421875" style="1" bestFit="1" customWidth="1"/>
    <col min="11" max="16384" width="11.421875" style="1" customWidth="1"/>
  </cols>
  <sheetData>
    <row r="1" spans="1:10" s="39" customFormat="1" ht="18" customHeight="1">
      <c r="A1" s="288" t="s">
        <v>315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s="39" customFormat="1" ht="12.75" customHeight="1">
      <c r="A2" s="301" t="s">
        <v>27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s="39" customFormat="1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2.75" customHeight="1">
      <c r="A4" s="303" t="s">
        <v>89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168" t="s">
        <v>28</v>
      </c>
      <c r="B6" s="179" t="s">
        <v>55</v>
      </c>
      <c r="C6" s="175" t="s">
        <v>52</v>
      </c>
      <c r="D6" s="175" t="s">
        <v>13</v>
      </c>
      <c r="E6" s="300" t="s">
        <v>29</v>
      </c>
      <c r="F6" s="300"/>
      <c r="G6" s="300"/>
      <c r="H6" s="300"/>
      <c r="I6" s="175" t="s">
        <v>30</v>
      </c>
      <c r="J6" s="175" t="s">
        <v>31</v>
      </c>
    </row>
    <row r="7" spans="1:10" ht="12.75" customHeight="1">
      <c r="A7" s="170"/>
      <c r="B7" s="178"/>
      <c r="C7" s="176"/>
      <c r="D7" s="178"/>
      <c r="E7" s="171" t="s">
        <v>56</v>
      </c>
      <c r="F7" s="171" t="s">
        <v>56</v>
      </c>
      <c r="G7" s="171" t="s">
        <v>57</v>
      </c>
      <c r="H7" s="176" t="s">
        <v>64</v>
      </c>
      <c r="I7" s="175" t="s">
        <v>32</v>
      </c>
      <c r="J7" s="175" t="s">
        <v>76</v>
      </c>
    </row>
    <row r="8" spans="1:10" ht="12.75" customHeight="1">
      <c r="A8" s="170"/>
      <c r="B8" s="180"/>
      <c r="C8" s="176"/>
      <c r="D8" s="180"/>
      <c r="E8" s="171" t="s">
        <v>34</v>
      </c>
      <c r="F8" s="171" t="s">
        <v>35</v>
      </c>
      <c r="G8" s="171" t="s">
        <v>36</v>
      </c>
      <c r="H8" s="176" t="s">
        <v>36</v>
      </c>
      <c r="I8" s="175" t="s">
        <v>33</v>
      </c>
      <c r="J8" s="175" t="s">
        <v>58</v>
      </c>
    </row>
    <row r="9" spans="1:10" ht="12.75" customHeight="1">
      <c r="A9" s="37">
        <v>29221</v>
      </c>
      <c r="B9" s="38">
        <v>5.83</v>
      </c>
      <c r="C9" s="38">
        <v>4.91</v>
      </c>
      <c r="D9" s="38">
        <v>4.16</v>
      </c>
      <c r="E9" s="38">
        <v>3.5</v>
      </c>
      <c r="F9" s="38">
        <v>4.25</v>
      </c>
      <c r="G9" s="38">
        <v>3.66</v>
      </c>
      <c r="H9" s="38">
        <v>3.83</v>
      </c>
      <c r="I9" s="38">
        <v>4.91</v>
      </c>
      <c r="J9" s="38">
        <v>4.12</v>
      </c>
    </row>
    <row r="10" spans="1:10" ht="12.75" customHeight="1">
      <c r="A10" s="37">
        <v>29312</v>
      </c>
      <c r="B10" s="38">
        <v>6.66</v>
      </c>
      <c r="C10" s="38">
        <v>5.58</v>
      </c>
      <c r="D10" s="38">
        <v>4.66</v>
      </c>
      <c r="E10" s="38">
        <v>4</v>
      </c>
      <c r="F10" s="38">
        <v>4.75</v>
      </c>
      <c r="G10" s="38">
        <v>4.16</v>
      </c>
      <c r="H10" s="38">
        <v>4.33</v>
      </c>
      <c r="I10" s="38">
        <v>5.41</v>
      </c>
      <c r="J10" s="38">
        <v>4.5</v>
      </c>
    </row>
    <row r="11" spans="1:10" ht="12.75" customHeight="1">
      <c r="A11" s="37">
        <v>29403</v>
      </c>
      <c r="B11" s="38">
        <v>6.83</v>
      </c>
      <c r="C11" s="38">
        <v>5.91</v>
      </c>
      <c r="D11" s="38">
        <v>4.66</v>
      </c>
      <c r="E11" s="38">
        <v>4</v>
      </c>
      <c r="F11" s="38">
        <v>4.75</v>
      </c>
      <c r="G11" s="38">
        <v>4.16</v>
      </c>
      <c r="H11" s="38">
        <v>4.33</v>
      </c>
      <c r="I11" s="38">
        <v>5.58</v>
      </c>
      <c r="J11" s="38">
        <v>4.62</v>
      </c>
    </row>
    <row r="12" spans="1:10" ht="12.75" customHeight="1">
      <c r="A12" s="37">
        <v>29495</v>
      </c>
      <c r="B12" s="38">
        <v>6.83</v>
      </c>
      <c r="C12" s="38">
        <v>5.91</v>
      </c>
      <c r="D12" s="38">
        <v>4.66</v>
      </c>
      <c r="E12" s="38">
        <v>4</v>
      </c>
      <c r="F12" s="38">
        <v>4.75</v>
      </c>
      <c r="G12" s="38">
        <v>4.16</v>
      </c>
      <c r="H12" s="38">
        <v>4.33</v>
      </c>
      <c r="I12" s="38">
        <v>5.75</v>
      </c>
      <c r="J12" s="38">
        <v>4.62</v>
      </c>
    </row>
    <row r="13" spans="1:10" ht="12.75" customHeight="1">
      <c r="A13" s="37">
        <v>29587</v>
      </c>
      <c r="B13" s="38">
        <v>6.92</v>
      </c>
      <c r="C13" s="38">
        <v>5.92</v>
      </c>
      <c r="D13" s="38">
        <v>5.06</v>
      </c>
      <c r="E13" s="38">
        <v>4.06</v>
      </c>
      <c r="F13" s="38">
        <v>4.75</v>
      </c>
      <c r="G13" s="38">
        <v>4.06</v>
      </c>
      <c r="H13" s="38">
        <v>4.31</v>
      </c>
      <c r="I13" s="38">
        <v>5.75</v>
      </c>
      <c r="J13" s="38">
        <v>4.5</v>
      </c>
    </row>
    <row r="14" spans="1:10" ht="12.75" customHeight="1">
      <c r="A14" s="37">
        <v>29677</v>
      </c>
      <c r="B14" s="38">
        <v>7.44</v>
      </c>
      <c r="C14" s="38">
        <v>6.42</v>
      </c>
      <c r="D14" s="38">
        <v>5.5</v>
      </c>
      <c r="E14" s="38">
        <v>4.5</v>
      </c>
      <c r="F14" s="38">
        <v>5.25</v>
      </c>
      <c r="G14" s="38">
        <v>4.5</v>
      </c>
      <c r="H14" s="38">
        <v>4.75</v>
      </c>
      <c r="I14" s="38">
        <v>6</v>
      </c>
      <c r="J14" s="38">
        <v>4.75</v>
      </c>
    </row>
    <row r="15" spans="1:10" ht="12.75" customHeight="1">
      <c r="A15" s="37">
        <v>29768</v>
      </c>
      <c r="B15" s="38">
        <v>8.33</v>
      </c>
      <c r="C15" s="38">
        <v>7.42</v>
      </c>
      <c r="D15" s="38">
        <v>5.53</v>
      </c>
      <c r="E15" s="38">
        <v>4.53</v>
      </c>
      <c r="F15" s="38">
        <v>5.25</v>
      </c>
      <c r="G15" s="38">
        <v>4.53</v>
      </c>
      <c r="H15" s="38">
        <v>4.78</v>
      </c>
      <c r="I15" s="38">
        <v>6.13</v>
      </c>
      <c r="J15" s="38">
        <v>5.25</v>
      </c>
    </row>
    <row r="16" spans="1:10" ht="12.75" customHeight="1">
      <c r="A16" s="37">
        <v>29860</v>
      </c>
      <c r="B16" s="38">
        <v>9</v>
      </c>
      <c r="C16" s="38">
        <v>7.83</v>
      </c>
      <c r="D16" s="38">
        <v>5.75</v>
      </c>
      <c r="E16" s="38">
        <v>4.75</v>
      </c>
      <c r="F16" s="38">
        <v>6</v>
      </c>
      <c r="G16" s="38">
        <v>4.75</v>
      </c>
      <c r="H16" s="38">
        <v>5</v>
      </c>
      <c r="I16" s="38">
        <v>6.88</v>
      </c>
      <c r="J16" s="38">
        <v>5.5</v>
      </c>
    </row>
    <row r="17" spans="1:10" ht="12.75" customHeight="1">
      <c r="A17" s="37">
        <v>29952</v>
      </c>
      <c r="B17" s="38">
        <v>9</v>
      </c>
      <c r="C17" s="38">
        <v>7.83</v>
      </c>
      <c r="D17" s="38">
        <v>5.42</v>
      </c>
      <c r="E17" s="38">
        <v>4.75</v>
      </c>
      <c r="F17" s="38">
        <v>6</v>
      </c>
      <c r="G17" s="38">
        <v>4.75</v>
      </c>
      <c r="H17" s="38">
        <v>5</v>
      </c>
      <c r="I17" s="38">
        <v>8</v>
      </c>
      <c r="J17" s="38">
        <v>5.5</v>
      </c>
    </row>
    <row r="18" spans="1:10" ht="12.75" customHeight="1">
      <c r="A18" s="37">
        <v>30042</v>
      </c>
      <c r="B18" s="38">
        <v>8.5</v>
      </c>
      <c r="C18" s="38">
        <v>7.75</v>
      </c>
      <c r="D18" s="38">
        <v>5.42</v>
      </c>
      <c r="E18" s="38">
        <v>4.75</v>
      </c>
      <c r="F18" s="38">
        <v>6</v>
      </c>
      <c r="G18" s="38">
        <v>4.75</v>
      </c>
      <c r="H18" s="38">
        <v>5</v>
      </c>
      <c r="I18" s="38">
        <v>8</v>
      </c>
      <c r="J18" s="38">
        <v>5.5</v>
      </c>
    </row>
    <row r="19" spans="1:10" ht="12.75" customHeight="1">
      <c r="A19" s="37">
        <v>30133</v>
      </c>
      <c r="B19" s="38">
        <v>8</v>
      </c>
      <c r="C19" s="38">
        <v>7.17</v>
      </c>
      <c r="D19" s="38">
        <v>5.42</v>
      </c>
      <c r="E19" s="38">
        <v>4.75</v>
      </c>
      <c r="F19" s="38">
        <v>6</v>
      </c>
      <c r="G19" s="38">
        <v>4.75</v>
      </c>
      <c r="H19" s="38">
        <v>5</v>
      </c>
      <c r="I19" s="38">
        <v>7.38</v>
      </c>
      <c r="J19" s="38">
        <v>5.5</v>
      </c>
    </row>
    <row r="20" spans="1:10" ht="12.75" customHeight="1">
      <c r="A20" s="37">
        <v>30225</v>
      </c>
      <c r="B20" s="38">
        <v>7.67</v>
      </c>
      <c r="C20" s="38">
        <v>6.5</v>
      </c>
      <c r="D20" s="38">
        <v>5.42</v>
      </c>
      <c r="E20" s="38">
        <v>4.75</v>
      </c>
      <c r="F20" s="38">
        <v>6</v>
      </c>
      <c r="G20" s="38">
        <v>4.75</v>
      </c>
      <c r="H20" s="38">
        <v>5</v>
      </c>
      <c r="I20" s="38">
        <v>6.71</v>
      </c>
      <c r="J20" s="38">
        <v>5.25</v>
      </c>
    </row>
    <row r="21" spans="1:10" ht="12.75" customHeight="1">
      <c r="A21" s="37">
        <v>30317</v>
      </c>
      <c r="B21" s="38">
        <v>7.5</v>
      </c>
      <c r="C21" s="38">
        <v>6.25</v>
      </c>
      <c r="D21" s="38">
        <v>5.5</v>
      </c>
      <c r="E21" s="38">
        <v>4.75</v>
      </c>
      <c r="F21" s="38">
        <v>5.92</v>
      </c>
      <c r="G21" s="38">
        <v>4.83</v>
      </c>
      <c r="H21" s="38">
        <v>5</v>
      </c>
      <c r="I21" s="38">
        <v>6.46</v>
      </c>
      <c r="J21" s="38">
        <v>5.44</v>
      </c>
    </row>
    <row r="22" spans="1:10" ht="12.75" customHeight="1">
      <c r="A22" s="37">
        <v>30407</v>
      </c>
      <c r="B22" s="38">
        <v>7.42</v>
      </c>
      <c r="C22" s="38">
        <v>6.25</v>
      </c>
      <c r="D22" s="38">
        <v>5.25</v>
      </c>
      <c r="E22" s="38">
        <v>4.5</v>
      </c>
      <c r="F22" s="38">
        <v>5.5</v>
      </c>
      <c r="G22" s="38">
        <v>4.58</v>
      </c>
      <c r="H22" s="38">
        <v>4.75</v>
      </c>
      <c r="I22" s="38">
        <v>6.46</v>
      </c>
      <c r="J22" s="38">
        <v>5.44</v>
      </c>
    </row>
    <row r="23" spans="1:10" ht="12.75" customHeight="1">
      <c r="A23" s="37">
        <v>30498</v>
      </c>
      <c r="B23" s="38">
        <v>7.72</v>
      </c>
      <c r="C23" s="38">
        <v>6.25</v>
      </c>
      <c r="D23" s="38">
        <v>5.25</v>
      </c>
      <c r="E23" s="38">
        <v>4.5</v>
      </c>
      <c r="F23" s="38">
        <v>5.5</v>
      </c>
      <c r="G23" s="38">
        <v>4.58</v>
      </c>
      <c r="H23" s="38">
        <v>4.75</v>
      </c>
      <c r="I23" s="38">
        <v>6.46</v>
      </c>
      <c r="J23" s="38">
        <v>5.44</v>
      </c>
    </row>
    <row r="24" spans="1:10" ht="12.75" customHeight="1">
      <c r="A24" s="37">
        <v>30590</v>
      </c>
      <c r="B24" s="38">
        <v>7.42</v>
      </c>
      <c r="C24" s="38">
        <v>6.25</v>
      </c>
      <c r="D24" s="38">
        <v>5.25</v>
      </c>
      <c r="E24" s="38">
        <v>4.5</v>
      </c>
      <c r="F24" s="38">
        <v>5.5</v>
      </c>
      <c r="G24" s="38">
        <v>4.58</v>
      </c>
      <c r="H24" s="38">
        <v>4.75</v>
      </c>
      <c r="I24" s="38">
        <v>6.46</v>
      </c>
      <c r="J24" s="38">
        <v>5.44</v>
      </c>
    </row>
    <row r="25" spans="1:10" ht="12.75" customHeight="1">
      <c r="A25" s="37">
        <v>30682</v>
      </c>
      <c r="B25" s="38">
        <v>7.42</v>
      </c>
      <c r="C25" s="38">
        <v>6.17</v>
      </c>
      <c r="D25" s="38">
        <v>5.17</v>
      </c>
      <c r="E25" s="38">
        <v>4.5</v>
      </c>
      <c r="F25" s="38">
        <v>5.5</v>
      </c>
      <c r="G25" s="38">
        <v>4.58</v>
      </c>
      <c r="H25" s="38">
        <v>4.75</v>
      </c>
      <c r="I25" s="38">
        <v>6.42</v>
      </c>
      <c r="J25" s="38">
        <v>5.25</v>
      </c>
    </row>
    <row r="26" spans="1:10" ht="12.75" customHeight="1">
      <c r="A26" s="37">
        <v>30773</v>
      </c>
      <c r="B26" s="38">
        <v>7.42</v>
      </c>
      <c r="C26" s="38">
        <v>6.17</v>
      </c>
      <c r="D26" s="38">
        <v>5.17</v>
      </c>
      <c r="E26" s="38">
        <v>4.5</v>
      </c>
      <c r="F26" s="38">
        <v>5.5</v>
      </c>
      <c r="G26" s="38">
        <v>4.58</v>
      </c>
      <c r="H26" s="38">
        <v>4.75</v>
      </c>
      <c r="I26" s="38">
        <v>6.42</v>
      </c>
      <c r="J26" s="38">
        <v>5.25</v>
      </c>
    </row>
    <row r="27" spans="1:10" ht="12.75" customHeight="1">
      <c r="A27" s="37">
        <v>30864</v>
      </c>
      <c r="B27" s="38">
        <v>7.42</v>
      </c>
      <c r="C27" s="38">
        <v>6.17</v>
      </c>
      <c r="D27" s="38">
        <v>5.17</v>
      </c>
      <c r="E27" s="38">
        <v>4.5</v>
      </c>
      <c r="F27" s="38">
        <v>5.5</v>
      </c>
      <c r="G27" s="38">
        <v>4.58</v>
      </c>
      <c r="H27" s="38">
        <v>4.75</v>
      </c>
      <c r="I27" s="38">
        <v>6.42</v>
      </c>
      <c r="J27" s="38">
        <v>5.25</v>
      </c>
    </row>
    <row r="28" spans="1:10" ht="12.75" customHeight="1">
      <c r="A28" s="37">
        <v>30956</v>
      </c>
      <c r="B28" s="38">
        <v>7.42</v>
      </c>
      <c r="C28" s="38">
        <v>6.17</v>
      </c>
      <c r="D28" s="38">
        <v>5.17</v>
      </c>
      <c r="E28" s="38">
        <v>4.5</v>
      </c>
      <c r="F28" s="38">
        <v>5.5</v>
      </c>
      <c r="G28" s="38">
        <v>4.58</v>
      </c>
      <c r="H28" s="38">
        <v>4.75</v>
      </c>
      <c r="I28" s="38">
        <v>6.42</v>
      </c>
      <c r="J28" s="38">
        <v>5.25</v>
      </c>
    </row>
    <row r="29" spans="1:10" ht="12.75" customHeight="1">
      <c r="A29" s="37">
        <v>31048</v>
      </c>
      <c r="B29" s="38">
        <v>7.42</v>
      </c>
      <c r="C29" s="38">
        <v>6.17</v>
      </c>
      <c r="D29" s="38">
        <v>5.17</v>
      </c>
      <c r="E29" s="38">
        <v>4.5</v>
      </c>
      <c r="F29" s="38">
        <v>5.5</v>
      </c>
      <c r="G29" s="38">
        <v>4.58</v>
      </c>
      <c r="H29" s="38">
        <v>4.75</v>
      </c>
      <c r="I29" s="38">
        <v>6.08</v>
      </c>
      <c r="J29" s="38">
        <v>5.25</v>
      </c>
    </row>
    <row r="30" spans="1:10" ht="12.75" customHeight="1">
      <c r="A30" s="37">
        <v>31138</v>
      </c>
      <c r="B30" s="38">
        <v>7.42</v>
      </c>
      <c r="C30" s="38">
        <v>6.17</v>
      </c>
      <c r="D30" s="38">
        <v>5.17</v>
      </c>
      <c r="E30" s="38">
        <v>4.5</v>
      </c>
      <c r="F30" s="38">
        <v>5.5</v>
      </c>
      <c r="G30" s="38">
        <v>4.58</v>
      </c>
      <c r="H30" s="38">
        <v>4.75</v>
      </c>
      <c r="I30" s="38">
        <v>6.08</v>
      </c>
      <c r="J30" s="38">
        <v>5.25</v>
      </c>
    </row>
    <row r="31" spans="1:10" ht="12.75" customHeight="1">
      <c r="A31" s="37">
        <v>31229</v>
      </c>
      <c r="B31" s="38">
        <v>7.42</v>
      </c>
      <c r="C31" s="38">
        <v>6.17</v>
      </c>
      <c r="D31" s="38">
        <v>5.17</v>
      </c>
      <c r="E31" s="38">
        <v>4.5</v>
      </c>
      <c r="F31" s="38">
        <v>5.5</v>
      </c>
      <c r="G31" s="38">
        <v>4.58</v>
      </c>
      <c r="H31" s="38">
        <v>4.75</v>
      </c>
      <c r="I31" s="38">
        <v>6.08</v>
      </c>
      <c r="J31" s="38">
        <v>5.25</v>
      </c>
    </row>
    <row r="32" spans="1:10" ht="12.75" customHeight="1">
      <c r="A32" s="37">
        <v>31321</v>
      </c>
      <c r="B32" s="38">
        <v>7.08</v>
      </c>
      <c r="C32" s="38">
        <v>6.17</v>
      </c>
      <c r="D32" s="38">
        <v>5.17</v>
      </c>
      <c r="E32" s="38">
        <v>4.5</v>
      </c>
      <c r="F32" s="38">
        <v>5.5</v>
      </c>
      <c r="G32" s="38">
        <v>4.58</v>
      </c>
      <c r="H32" s="38">
        <v>4.75</v>
      </c>
      <c r="I32" s="38">
        <v>6.08</v>
      </c>
      <c r="J32" s="38">
        <v>5.25</v>
      </c>
    </row>
    <row r="33" spans="1:10" ht="12.75" customHeight="1">
      <c r="A33" s="37">
        <v>31413</v>
      </c>
      <c r="B33" s="38">
        <v>7.09</v>
      </c>
      <c r="C33" s="38">
        <v>6.17</v>
      </c>
      <c r="D33" s="38">
        <v>5.17</v>
      </c>
      <c r="E33" s="38">
        <v>4.5</v>
      </c>
      <c r="F33" s="38">
        <v>5.5</v>
      </c>
      <c r="G33" s="38">
        <v>4.5</v>
      </c>
      <c r="H33" s="38">
        <v>4.75</v>
      </c>
      <c r="I33" s="38">
        <v>6</v>
      </c>
      <c r="J33" s="38">
        <v>5.25</v>
      </c>
    </row>
    <row r="34" spans="1:10" ht="12.75" customHeight="1">
      <c r="A34" s="37">
        <v>31503</v>
      </c>
      <c r="B34" s="38">
        <v>7.09</v>
      </c>
      <c r="C34" s="38">
        <v>6</v>
      </c>
      <c r="D34" s="38">
        <v>5.17</v>
      </c>
      <c r="E34" s="38">
        <v>4.5</v>
      </c>
      <c r="F34" s="38">
        <v>5.5</v>
      </c>
      <c r="G34" s="38">
        <v>4.5</v>
      </c>
      <c r="H34" s="38">
        <v>4.75</v>
      </c>
      <c r="I34" s="38">
        <v>5.92</v>
      </c>
      <c r="J34" s="38">
        <v>5.25</v>
      </c>
    </row>
    <row r="35" spans="1:10" ht="12.75" customHeight="1">
      <c r="A35" s="37">
        <v>31594</v>
      </c>
      <c r="B35" s="38">
        <v>7.09</v>
      </c>
      <c r="C35" s="38">
        <v>6</v>
      </c>
      <c r="D35" s="38">
        <v>5.17</v>
      </c>
      <c r="E35" s="38">
        <v>4.5</v>
      </c>
      <c r="F35" s="38">
        <v>5.5</v>
      </c>
      <c r="G35" s="38">
        <v>4.5</v>
      </c>
      <c r="H35" s="38">
        <v>4.75</v>
      </c>
      <c r="I35" s="38">
        <v>5.92</v>
      </c>
      <c r="J35" s="38">
        <v>5.25</v>
      </c>
    </row>
    <row r="36" spans="1:10" ht="12.75" customHeight="1">
      <c r="A36" s="37">
        <v>31686</v>
      </c>
      <c r="B36" s="38">
        <v>7.09</v>
      </c>
      <c r="C36" s="38">
        <v>6</v>
      </c>
      <c r="D36" s="38">
        <v>5.17</v>
      </c>
      <c r="E36" s="38">
        <v>4.5</v>
      </c>
      <c r="F36" s="38">
        <v>5.5</v>
      </c>
      <c r="G36" s="38">
        <v>4.5</v>
      </c>
      <c r="H36" s="38">
        <v>4.75</v>
      </c>
      <c r="I36" s="38">
        <v>5.92</v>
      </c>
      <c r="J36" s="38">
        <v>5.25</v>
      </c>
    </row>
    <row r="37" spans="1:10" ht="12.75" customHeight="1">
      <c r="A37" s="37">
        <v>31778</v>
      </c>
      <c r="B37" s="38">
        <v>7.08</v>
      </c>
      <c r="C37" s="38">
        <v>5.92</v>
      </c>
      <c r="D37" s="38">
        <v>4.58</v>
      </c>
      <c r="E37" s="38">
        <v>4.25</v>
      </c>
      <c r="F37" s="38">
        <v>4.92</v>
      </c>
      <c r="G37" s="38">
        <v>4.25</v>
      </c>
      <c r="H37" s="38">
        <v>4.42</v>
      </c>
      <c r="I37" s="38">
        <v>5.83</v>
      </c>
      <c r="J37" s="38">
        <v>4.62</v>
      </c>
    </row>
    <row r="38" spans="1:10" ht="12.75" customHeight="1">
      <c r="A38" s="37">
        <v>31868</v>
      </c>
      <c r="B38" s="38">
        <v>6.92</v>
      </c>
      <c r="C38" s="38">
        <v>5.67</v>
      </c>
      <c r="D38" s="38">
        <v>4.58</v>
      </c>
      <c r="E38" s="38">
        <v>4.25</v>
      </c>
      <c r="F38" s="38">
        <v>4.75</v>
      </c>
      <c r="G38" s="38">
        <v>4.25</v>
      </c>
      <c r="H38" s="38">
        <v>4.42</v>
      </c>
      <c r="I38" s="38">
        <v>5.67</v>
      </c>
      <c r="J38" s="38">
        <v>4.62</v>
      </c>
    </row>
    <row r="39" spans="1:10" ht="12.75" customHeight="1">
      <c r="A39" s="37">
        <v>31959</v>
      </c>
      <c r="B39" s="38">
        <v>6.92</v>
      </c>
      <c r="C39" s="38">
        <v>5.67</v>
      </c>
      <c r="D39" s="38">
        <v>4.58</v>
      </c>
      <c r="E39" s="38">
        <v>4.25</v>
      </c>
      <c r="F39" s="38">
        <v>4.75</v>
      </c>
      <c r="G39" s="38">
        <v>4.25</v>
      </c>
      <c r="H39" s="38">
        <v>4.42</v>
      </c>
      <c r="I39" s="38">
        <v>5.67</v>
      </c>
      <c r="J39" s="38">
        <v>4.62</v>
      </c>
    </row>
    <row r="40" spans="1:10" ht="12.75" customHeight="1">
      <c r="A40" s="37">
        <v>32051</v>
      </c>
      <c r="B40" s="38">
        <v>6.92</v>
      </c>
      <c r="C40" s="38">
        <v>5.67</v>
      </c>
      <c r="D40" s="38">
        <v>4.58</v>
      </c>
      <c r="E40" s="38">
        <v>4.25</v>
      </c>
      <c r="F40" s="38">
        <v>4.75</v>
      </c>
      <c r="G40" s="38">
        <v>4.25</v>
      </c>
      <c r="H40" s="38">
        <v>4.42</v>
      </c>
      <c r="I40" s="38">
        <v>5.67</v>
      </c>
      <c r="J40" s="38">
        <v>4.62</v>
      </c>
    </row>
    <row r="41" spans="1:10" ht="12.75" customHeight="1">
      <c r="A41" s="37">
        <v>32143</v>
      </c>
      <c r="B41" s="38">
        <v>6.91</v>
      </c>
      <c r="C41" s="38">
        <v>6</v>
      </c>
      <c r="D41" s="38">
        <v>4.58</v>
      </c>
      <c r="E41" s="38">
        <v>4.25</v>
      </c>
      <c r="F41" s="38">
        <v>4.75</v>
      </c>
      <c r="G41" s="38">
        <v>4.25</v>
      </c>
      <c r="H41" s="38">
        <v>4.41</v>
      </c>
      <c r="I41" s="38">
        <v>6.16</v>
      </c>
      <c r="J41" s="38">
        <v>4.25</v>
      </c>
    </row>
    <row r="42" spans="1:10" ht="12.75" customHeight="1">
      <c r="A42" s="37">
        <v>32234</v>
      </c>
      <c r="B42" s="38">
        <v>6.91</v>
      </c>
      <c r="C42" s="38">
        <v>6</v>
      </c>
      <c r="D42" s="38">
        <v>4.58</v>
      </c>
      <c r="E42" s="38">
        <v>4.25</v>
      </c>
      <c r="F42" s="38">
        <v>4.75</v>
      </c>
      <c r="G42" s="38">
        <v>4.25</v>
      </c>
      <c r="H42" s="38">
        <v>4.41</v>
      </c>
      <c r="I42" s="38">
        <v>6.16</v>
      </c>
      <c r="J42" s="38">
        <v>4.25</v>
      </c>
    </row>
    <row r="43" spans="1:10" ht="12.75" customHeight="1">
      <c r="A43" s="37">
        <v>32325</v>
      </c>
      <c r="B43" s="38">
        <v>6.66</v>
      </c>
      <c r="C43" s="38">
        <v>5.75</v>
      </c>
      <c r="D43" s="38">
        <v>4.33</v>
      </c>
      <c r="E43" s="38">
        <v>4</v>
      </c>
      <c r="F43" s="38">
        <v>4.5</v>
      </c>
      <c r="G43" s="38">
        <v>4</v>
      </c>
      <c r="H43" s="38">
        <v>4.16</v>
      </c>
      <c r="I43" s="38">
        <v>5.91</v>
      </c>
      <c r="J43" s="38">
        <v>4</v>
      </c>
    </row>
    <row r="44" spans="1:10" ht="12.75" customHeight="1">
      <c r="A44" s="37">
        <v>32417</v>
      </c>
      <c r="B44" s="38">
        <v>6.66</v>
      </c>
      <c r="C44" s="38">
        <v>5.75</v>
      </c>
      <c r="D44" s="38">
        <v>4.33</v>
      </c>
      <c r="E44" s="38">
        <v>4</v>
      </c>
      <c r="F44" s="38">
        <v>4.5</v>
      </c>
      <c r="G44" s="38">
        <v>4</v>
      </c>
      <c r="H44" s="38">
        <v>4.16</v>
      </c>
      <c r="I44" s="38">
        <v>5.91</v>
      </c>
      <c r="J44" s="38">
        <v>4</v>
      </c>
    </row>
    <row r="45" spans="1:10" ht="12.75" customHeight="1">
      <c r="A45" s="37">
        <v>32509</v>
      </c>
      <c r="B45" s="38">
        <v>6.66</v>
      </c>
      <c r="C45" s="38">
        <v>5.75</v>
      </c>
      <c r="D45" s="38">
        <v>4.33</v>
      </c>
      <c r="E45" s="38">
        <v>4</v>
      </c>
      <c r="F45" s="38">
        <v>4.5</v>
      </c>
      <c r="G45" s="38">
        <v>4</v>
      </c>
      <c r="H45" s="38">
        <v>4.16</v>
      </c>
      <c r="I45" s="38">
        <v>6.08</v>
      </c>
      <c r="J45" s="38">
        <v>4</v>
      </c>
    </row>
    <row r="46" spans="1:10" ht="12.75" customHeight="1">
      <c r="A46" s="37">
        <v>32599</v>
      </c>
      <c r="B46" s="38">
        <v>7.08</v>
      </c>
      <c r="C46" s="38">
        <v>6.25</v>
      </c>
      <c r="D46" s="38">
        <v>4.33</v>
      </c>
      <c r="E46" s="38">
        <v>4</v>
      </c>
      <c r="F46" s="38">
        <v>4.5</v>
      </c>
      <c r="G46" s="38">
        <v>4</v>
      </c>
      <c r="H46" s="38">
        <v>4.16</v>
      </c>
      <c r="I46" s="38">
        <v>6.58</v>
      </c>
      <c r="J46" s="38">
        <v>4</v>
      </c>
    </row>
    <row r="47" spans="1:10" ht="12.75" customHeight="1">
      <c r="A47" s="37">
        <v>32690</v>
      </c>
      <c r="B47" s="38">
        <v>8.08</v>
      </c>
      <c r="C47" s="38">
        <v>7.25</v>
      </c>
      <c r="D47" s="38">
        <v>4.83</v>
      </c>
      <c r="E47" s="38">
        <v>4.5</v>
      </c>
      <c r="F47" s="38">
        <v>5</v>
      </c>
      <c r="G47" s="38">
        <v>4.5</v>
      </c>
      <c r="H47" s="38">
        <v>4.75</v>
      </c>
      <c r="I47" s="38">
        <v>7.58</v>
      </c>
      <c r="J47" s="38">
        <v>4.5</v>
      </c>
    </row>
    <row r="48" spans="1:10" ht="12.75" customHeight="1">
      <c r="A48" s="37">
        <v>32782</v>
      </c>
      <c r="B48" s="38">
        <v>8.16</v>
      </c>
      <c r="C48" s="38">
        <v>7.41</v>
      </c>
      <c r="D48" s="38">
        <v>4.83</v>
      </c>
      <c r="E48" s="38">
        <v>4.5</v>
      </c>
      <c r="F48" s="38">
        <v>5</v>
      </c>
      <c r="G48" s="38">
        <v>4.5</v>
      </c>
      <c r="H48" s="38">
        <v>4.75</v>
      </c>
      <c r="I48" s="38">
        <v>7.75</v>
      </c>
      <c r="J48" s="38">
        <v>4.5</v>
      </c>
    </row>
    <row r="49" spans="1:10" ht="12.75" customHeight="1">
      <c r="A49" s="37">
        <v>32874</v>
      </c>
      <c r="B49" s="38">
        <v>9</v>
      </c>
      <c r="C49" s="38">
        <v>7.84</v>
      </c>
      <c r="D49" s="38">
        <v>5.25</v>
      </c>
      <c r="E49" s="38">
        <v>4.75</v>
      </c>
      <c r="F49" s="38">
        <v>5.25</v>
      </c>
      <c r="G49" s="38">
        <v>4.75</v>
      </c>
      <c r="H49" s="38">
        <v>5</v>
      </c>
      <c r="I49" s="38">
        <v>7.5</v>
      </c>
      <c r="J49" s="38">
        <v>4.75</v>
      </c>
    </row>
    <row r="50" spans="1:10" ht="12.75" customHeight="1">
      <c r="A50" s="37">
        <v>32964</v>
      </c>
      <c r="B50" s="38">
        <v>9.84</v>
      </c>
      <c r="C50" s="38">
        <v>8.84</v>
      </c>
      <c r="D50" s="38">
        <v>6</v>
      </c>
      <c r="E50" s="38">
        <v>5.34</v>
      </c>
      <c r="F50" s="38">
        <v>6</v>
      </c>
      <c r="G50" s="38">
        <v>5.5</v>
      </c>
      <c r="H50" s="38">
        <v>5.67</v>
      </c>
      <c r="I50" s="38">
        <v>8.75</v>
      </c>
      <c r="J50" s="38">
        <v>5</v>
      </c>
    </row>
    <row r="51" spans="1:10" ht="12.75" customHeight="1">
      <c r="A51" s="37">
        <v>33055</v>
      </c>
      <c r="B51" s="38">
        <v>10.09</v>
      </c>
      <c r="C51" s="38">
        <v>9.17</v>
      </c>
      <c r="D51" s="38">
        <v>6.5</v>
      </c>
      <c r="E51" s="38">
        <v>5.84</v>
      </c>
      <c r="F51" s="38">
        <v>6.34</v>
      </c>
      <c r="G51" s="38">
        <v>5.84</v>
      </c>
      <c r="H51" s="38">
        <v>6</v>
      </c>
      <c r="I51" s="38">
        <v>8.75</v>
      </c>
      <c r="J51" s="38">
        <v>5.5</v>
      </c>
    </row>
    <row r="52" spans="1:10" ht="12.75" customHeight="1">
      <c r="A52" s="37">
        <v>33147</v>
      </c>
      <c r="B52" s="38">
        <v>10.09</v>
      </c>
      <c r="C52" s="38">
        <v>9.17</v>
      </c>
      <c r="D52" s="38">
        <v>6.67</v>
      </c>
      <c r="E52" s="38">
        <v>6</v>
      </c>
      <c r="F52" s="38">
        <v>6.5</v>
      </c>
      <c r="G52" s="38">
        <v>6</v>
      </c>
      <c r="H52" s="38">
        <v>6.25</v>
      </c>
      <c r="I52" s="38">
        <v>8.75</v>
      </c>
      <c r="J52" s="38">
        <v>5.63</v>
      </c>
    </row>
    <row r="53" spans="1:10" ht="12.75" customHeight="1">
      <c r="A53" s="37">
        <v>33239</v>
      </c>
      <c r="B53" s="38">
        <v>9.75</v>
      </c>
      <c r="C53" s="38">
        <v>9.16</v>
      </c>
      <c r="D53" s="38">
        <v>7.5</v>
      </c>
      <c r="E53" s="38">
        <v>6.58</v>
      </c>
      <c r="F53" s="38">
        <v>7.08</v>
      </c>
      <c r="G53" s="38">
        <v>6.58</v>
      </c>
      <c r="H53" s="38">
        <v>6.83</v>
      </c>
      <c r="I53" s="38">
        <v>9.16</v>
      </c>
      <c r="J53" s="38">
        <v>4.16</v>
      </c>
    </row>
    <row r="54" spans="1:10" ht="12.75" customHeight="1">
      <c r="A54" s="37">
        <v>33329</v>
      </c>
      <c r="B54" s="38">
        <v>9.75</v>
      </c>
      <c r="C54" s="38">
        <v>9.16</v>
      </c>
      <c r="D54" s="38">
        <v>7.41</v>
      </c>
      <c r="E54" s="38">
        <v>6.5</v>
      </c>
      <c r="F54" s="38">
        <v>7</v>
      </c>
      <c r="G54" s="38">
        <v>6.5</v>
      </c>
      <c r="H54" s="38">
        <v>6.75</v>
      </c>
      <c r="I54" s="38">
        <v>9.16</v>
      </c>
      <c r="J54" s="38">
        <v>4.16</v>
      </c>
    </row>
    <row r="55" spans="1:10" ht="12.75" customHeight="1">
      <c r="A55" s="37">
        <v>33420</v>
      </c>
      <c r="B55" s="38">
        <v>9.75</v>
      </c>
      <c r="C55" s="38">
        <v>9.16</v>
      </c>
      <c r="D55" s="38">
        <v>7.41</v>
      </c>
      <c r="E55" s="38">
        <v>6.5</v>
      </c>
      <c r="F55" s="38">
        <v>7</v>
      </c>
      <c r="G55" s="38">
        <v>6.5</v>
      </c>
      <c r="H55" s="38">
        <v>6.75</v>
      </c>
      <c r="I55" s="38">
        <v>9.16</v>
      </c>
      <c r="J55" s="38">
        <v>4.16</v>
      </c>
    </row>
    <row r="56" spans="1:10" ht="12.75" customHeight="1">
      <c r="A56" s="37">
        <v>33512</v>
      </c>
      <c r="B56" s="38">
        <v>9.75</v>
      </c>
      <c r="C56" s="38">
        <v>9.16</v>
      </c>
      <c r="D56" s="38">
        <v>7.41</v>
      </c>
      <c r="E56" s="38">
        <v>6.5</v>
      </c>
      <c r="F56" s="38">
        <v>7</v>
      </c>
      <c r="G56" s="38">
        <v>6.5</v>
      </c>
      <c r="H56" s="38">
        <v>6.75</v>
      </c>
      <c r="I56" s="38">
        <v>9.16</v>
      </c>
      <c r="J56" s="38">
        <v>4.41</v>
      </c>
    </row>
    <row r="57" spans="1:10" ht="12.75" customHeight="1">
      <c r="A57" s="37">
        <v>33604</v>
      </c>
      <c r="B57" s="38">
        <v>9.67</v>
      </c>
      <c r="C57" s="38">
        <v>9.17</v>
      </c>
      <c r="D57" s="38">
        <v>7.59</v>
      </c>
      <c r="E57" s="38">
        <v>6.84</v>
      </c>
      <c r="F57" s="38">
        <v>7.25</v>
      </c>
      <c r="G57" s="38">
        <v>7.09</v>
      </c>
      <c r="H57" s="38">
        <v>7.34</v>
      </c>
      <c r="I57" s="38">
        <v>9.17</v>
      </c>
      <c r="J57" s="38">
        <v>7</v>
      </c>
    </row>
    <row r="58" spans="1:10" ht="12.75" customHeight="1">
      <c r="A58" s="37">
        <v>33695</v>
      </c>
      <c r="B58" s="38">
        <v>9.67</v>
      </c>
      <c r="C58" s="38">
        <v>9.17</v>
      </c>
      <c r="D58" s="38">
        <v>7.59</v>
      </c>
      <c r="E58" s="38">
        <v>6.75</v>
      </c>
      <c r="F58" s="38">
        <v>7.25</v>
      </c>
      <c r="G58" s="38">
        <v>7</v>
      </c>
      <c r="H58" s="38">
        <v>7.25</v>
      </c>
      <c r="I58" s="38">
        <v>9.17</v>
      </c>
      <c r="J58" s="38">
        <v>7</v>
      </c>
    </row>
    <row r="59" spans="1:10" ht="12.75" customHeight="1">
      <c r="A59" s="37">
        <v>33786</v>
      </c>
      <c r="B59" s="38">
        <v>10.25</v>
      </c>
      <c r="C59" s="38">
        <v>9.75</v>
      </c>
      <c r="D59" s="38">
        <v>7.59</v>
      </c>
      <c r="E59" s="38">
        <v>6.75</v>
      </c>
      <c r="F59" s="38">
        <v>7.25</v>
      </c>
      <c r="G59" s="38">
        <v>7</v>
      </c>
      <c r="H59" s="38">
        <v>7.25</v>
      </c>
      <c r="I59" s="38">
        <v>9.57</v>
      </c>
      <c r="J59" s="38">
        <v>7</v>
      </c>
    </row>
    <row r="60" spans="1:10" ht="12.75" customHeight="1">
      <c r="A60" s="37">
        <v>33878</v>
      </c>
      <c r="B60" s="38">
        <v>10</v>
      </c>
      <c r="C60" s="38">
        <v>9.25</v>
      </c>
      <c r="D60" s="38">
        <v>7.59</v>
      </c>
      <c r="E60" s="38">
        <v>6.75</v>
      </c>
      <c r="F60" s="38">
        <v>7.25</v>
      </c>
      <c r="G60" s="38">
        <v>7</v>
      </c>
      <c r="H60" s="38">
        <v>7.25</v>
      </c>
      <c r="I60" s="38">
        <v>9.32</v>
      </c>
      <c r="J60" s="38">
        <v>7</v>
      </c>
    </row>
    <row r="61" spans="1:10" ht="12.75" customHeight="1">
      <c r="A61" s="37">
        <v>33970</v>
      </c>
      <c r="B61" s="38">
        <v>9.19</v>
      </c>
      <c r="C61" s="38">
        <v>8.69</v>
      </c>
      <c r="D61" s="38">
        <v>7.5</v>
      </c>
      <c r="E61" s="38">
        <v>6.33</v>
      </c>
      <c r="F61" s="38">
        <v>6.83</v>
      </c>
      <c r="G61" s="38">
        <v>6.33</v>
      </c>
      <c r="H61" s="38">
        <v>6.67</v>
      </c>
      <c r="I61" s="38">
        <v>8.5</v>
      </c>
      <c r="J61" s="38">
        <v>6.63</v>
      </c>
    </row>
    <row r="62" spans="1:10" ht="12.75" customHeight="1">
      <c r="A62" s="37">
        <v>34060</v>
      </c>
      <c r="B62" s="38">
        <v>8.2</v>
      </c>
      <c r="C62" s="38">
        <v>7.55</v>
      </c>
      <c r="D62" s="38">
        <v>6.58</v>
      </c>
      <c r="E62" s="38">
        <v>5.58</v>
      </c>
      <c r="F62" s="38">
        <v>6.08</v>
      </c>
      <c r="G62" s="38">
        <v>5.58</v>
      </c>
      <c r="H62" s="38">
        <v>6.17</v>
      </c>
      <c r="I62" s="38">
        <v>7.5</v>
      </c>
      <c r="J62" s="38">
        <v>6</v>
      </c>
    </row>
    <row r="63" spans="1:10" ht="12.75" customHeight="1">
      <c r="A63" s="37">
        <v>34151</v>
      </c>
      <c r="B63" s="38">
        <v>7.7</v>
      </c>
      <c r="C63" s="38">
        <v>7.15</v>
      </c>
      <c r="D63" s="38">
        <v>6.25</v>
      </c>
      <c r="E63" s="38">
        <v>5.42</v>
      </c>
      <c r="F63" s="38">
        <v>5.92</v>
      </c>
      <c r="G63" s="38">
        <v>5.42</v>
      </c>
      <c r="H63" s="38">
        <v>5.92</v>
      </c>
      <c r="I63" s="38">
        <v>6.88</v>
      </c>
      <c r="J63" s="38">
        <v>5.75</v>
      </c>
    </row>
    <row r="64" spans="1:10" ht="12.75" customHeight="1">
      <c r="A64" s="37">
        <v>34243</v>
      </c>
      <c r="B64" s="38">
        <v>7.2</v>
      </c>
      <c r="C64" s="38">
        <v>6.6</v>
      </c>
      <c r="D64" s="38">
        <v>5.92</v>
      </c>
      <c r="E64" s="38">
        <v>5.17</v>
      </c>
      <c r="F64" s="38">
        <v>5.67</v>
      </c>
      <c r="G64" s="38">
        <v>5.17</v>
      </c>
      <c r="H64" s="38">
        <v>5.58</v>
      </c>
      <c r="I64" s="38">
        <v>6.63</v>
      </c>
      <c r="J64" s="38">
        <v>5.38</v>
      </c>
    </row>
    <row r="65" spans="1:10" ht="12.75" customHeight="1">
      <c r="A65" s="37">
        <v>34335</v>
      </c>
      <c r="B65" s="38">
        <v>7.25</v>
      </c>
      <c r="C65" s="38">
        <v>6.5</v>
      </c>
      <c r="D65" s="38">
        <v>5.33</v>
      </c>
      <c r="E65" s="38">
        <v>5</v>
      </c>
      <c r="F65" s="38">
        <v>5.5</v>
      </c>
      <c r="G65" s="38">
        <v>5</v>
      </c>
      <c r="H65" s="38">
        <v>5.33</v>
      </c>
      <c r="I65" s="38">
        <v>6.25</v>
      </c>
      <c r="J65" s="38">
        <v>5</v>
      </c>
    </row>
    <row r="66" spans="1:10" ht="12.75" customHeight="1">
      <c r="A66" s="37">
        <v>34425</v>
      </c>
      <c r="B66" s="38">
        <v>7</v>
      </c>
      <c r="C66" s="38">
        <v>6.3</v>
      </c>
      <c r="D66" s="38">
        <v>5.08</v>
      </c>
      <c r="E66" s="38">
        <v>4.75</v>
      </c>
      <c r="F66" s="38">
        <v>5.25</v>
      </c>
      <c r="G66" s="38">
        <v>4.75</v>
      </c>
      <c r="H66" s="38">
        <v>5.08</v>
      </c>
      <c r="I66" s="38">
        <v>6</v>
      </c>
      <c r="J66" s="38">
        <v>4.75</v>
      </c>
    </row>
    <row r="67" spans="1:10" ht="12.75" customHeight="1">
      <c r="A67" s="37">
        <v>34516</v>
      </c>
      <c r="B67" s="38">
        <v>7</v>
      </c>
      <c r="C67" s="38">
        <v>6.3</v>
      </c>
      <c r="D67" s="38">
        <v>5.08</v>
      </c>
      <c r="E67" s="38">
        <v>4.75</v>
      </c>
      <c r="F67" s="38">
        <v>5.25</v>
      </c>
      <c r="G67" s="38">
        <v>4.75</v>
      </c>
      <c r="H67" s="38">
        <v>5.08</v>
      </c>
      <c r="I67" s="38">
        <v>6</v>
      </c>
      <c r="J67" s="38">
        <v>4.75</v>
      </c>
    </row>
    <row r="68" spans="1:10" ht="12.75" customHeight="1">
      <c r="A68" s="37">
        <v>34608</v>
      </c>
      <c r="B68" s="38">
        <v>7</v>
      </c>
      <c r="C68" s="38">
        <v>6.3</v>
      </c>
      <c r="D68" s="38">
        <v>5.08</v>
      </c>
      <c r="E68" s="38">
        <v>4.75</v>
      </c>
      <c r="F68" s="38">
        <v>5.25</v>
      </c>
      <c r="G68" s="38">
        <v>4.75</v>
      </c>
      <c r="H68" s="38">
        <v>5.08</v>
      </c>
      <c r="I68" s="38">
        <v>6</v>
      </c>
      <c r="J68" s="38">
        <v>4.75</v>
      </c>
    </row>
    <row r="69" spans="1:10" ht="12.75" customHeight="1">
      <c r="A69" s="37">
        <v>34700</v>
      </c>
      <c r="B69" s="38">
        <v>7.45</v>
      </c>
      <c r="C69" s="38">
        <v>6.45</v>
      </c>
      <c r="D69" s="38">
        <v>5.08</v>
      </c>
      <c r="E69" s="38">
        <v>4.75</v>
      </c>
      <c r="F69" s="38">
        <v>5.25</v>
      </c>
      <c r="G69" s="38">
        <v>4.92</v>
      </c>
      <c r="H69" s="38">
        <v>5.29</v>
      </c>
      <c r="I69" s="38">
        <v>7.13</v>
      </c>
      <c r="J69" s="38">
        <v>4.75</v>
      </c>
    </row>
    <row r="70" spans="1:10" ht="12.75" customHeight="1">
      <c r="A70" s="37">
        <v>34790</v>
      </c>
      <c r="B70" s="38">
        <v>7.38</v>
      </c>
      <c r="C70" s="38">
        <v>6.43</v>
      </c>
      <c r="D70" s="38">
        <v>5.08</v>
      </c>
      <c r="E70" s="38">
        <v>4.75</v>
      </c>
      <c r="F70" s="38">
        <v>5.25</v>
      </c>
      <c r="G70" s="38">
        <v>4.92</v>
      </c>
      <c r="H70" s="38">
        <v>5.29</v>
      </c>
      <c r="I70" s="38">
        <v>7.09</v>
      </c>
      <c r="J70" s="38">
        <v>4.75</v>
      </c>
    </row>
    <row r="71" spans="1:10" ht="12.75" customHeight="1">
      <c r="A71" s="37">
        <v>34881</v>
      </c>
      <c r="B71" s="38">
        <v>7.25</v>
      </c>
      <c r="C71" s="38">
        <v>6.3</v>
      </c>
      <c r="D71" s="38">
        <v>5.04</v>
      </c>
      <c r="E71" s="38">
        <v>4.71</v>
      </c>
      <c r="F71" s="38">
        <v>5.21</v>
      </c>
      <c r="G71" s="38">
        <v>4.88</v>
      </c>
      <c r="H71" s="38">
        <v>5.25</v>
      </c>
      <c r="I71" s="38">
        <v>6.94</v>
      </c>
      <c r="J71" s="38">
        <v>4.63</v>
      </c>
    </row>
    <row r="72" spans="1:10" ht="12.75" customHeight="1">
      <c r="A72" s="37">
        <v>34973</v>
      </c>
      <c r="B72" s="38">
        <v>7.05</v>
      </c>
      <c r="C72" s="38">
        <v>6.05</v>
      </c>
      <c r="D72" s="38">
        <v>4.79</v>
      </c>
      <c r="E72" s="38">
        <v>4.46</v>
      </c>
      <c r="F72" s="38">
        <v>4.96</v>
      </c>
      <c r="G72" s="38">
        <v>4.63</v>
      </c>
      <c r="H72" s="38">
        <v>5</v>
      </c>
      <c r="I72" s="38">
        <v>6.75</v>
      </c>
      <c r="J72" s="38">
        <v>4.5</v>
      </c>
    </row>
    <row r="73" spans="1:10" ht="12.75" customHeight="1">
      <c r="A73" s="37">
        <v>35065</v>
      </c>
      <c r="B73" s="38">
        <v>6.65</v>
      </c>
      <c r="C73" s="38">
        <v>5.8</v>
      </c>
      <c r="D73" s="38">
        <v>4.75</v>
      </c>
      <c r="E73" s="38">
        <v>4.08</v>
      </c>
      <c r="F73" s="38">
        <v>4.58</v>
      </c>
      <c r="G73" s="38">
        <v>4.08</v>
      </c>
      <c r="H73" s="38">
        <v>4.46</v>
      </c>
      <c r="I73" s="38">
        <v>6.56</v>
      </c>
      <c r="J73" s="38">
        <v>4.63</v>
      </c>
    </row>
    <row r="74" spans="1:10" ht="12.75" customHeight="1">
      <c r="A74" s="37">
        <v>35156</v>
      </c>
      <c r="B74" s="38">
        <v>6.65</v>
      </c>
      <c r="C74" s="38">
        <v>5.8</v>
      </c>
      <c r="D74" s="38">
        <v>4.75</v>
      </c>
      <c r="E74" s="38">
        <v>4.08</v>
      </c>
      <c r="F74" s="38">
        <v>4.58</v>
      </c>
      <c r="G74" s="38">
        <v>4.08</v>
      </c>
      <c r="H74" s="38">
        <v>4.46</v>
      </c>
      <c r="I74" s="38">
        <v>6.56</v>
      </c>
      <c r="J74" s="38">
        <v>4.63</v>
      </c>
    </row>
    <row r="75" spans="1:10" ht="12.75" customHeight="1">
      <c r="A75" s="37">
        <v>35247</v>
      </c>
      <c r="B75" s="38">
        <v>6.65</v>
      </c>
      <c r="C75" s="38">
        <v>5.8</v>
      </c>
      <c r="D75" s="38">
        <v>4.75</v>
      </c>
      <c r="E75" s="38">
        <v>4.08</v>
      </c>
      <c r="F75" s="38">
        <v>4.58</v>
      </c>
      <c r="G75" s="38">
        <v>4.08</v>
      </c>
      <c r="H75" s="38">
        <v>4.46</v>
      </c>
      <c r="I75" s="38">
        <v>6.56</v>
      </c>
      <c r="J75" s="38">
        <v>4.63</v>
      </c>
    </row>
    <row r="76" spans="1:10" ht="12.75" customHeight="1">
      <c r="A76" s="37">
        <v>35339</v>
      </c>
      <c r="B76" s="38">
        <v>6.58</v>
      </c>
      <c r="C76" s="38">
        <v>5.68</v>
      </c>
      <c r="D76" s="38">
        <v>4.67</v>
      </c>
      <c r="E76" s="38">
        <v>4</v>
      </c>
      <c r="F76" s="38">
        <v>4.5</v>
      </c>
      <c r="G76" s="38">
        <v>4</v>
      </c>
      <c r="H76" s="38">
        <v>4.38</v>
      </c>
      <c r="I76" s="38">
        <v>6.53</v>
      </c>
      <c r="J76" s="38">
        <v>4.5</v>
      </c>
    </row>
    <row r="77" spans="1:10" ht="12.75" customHeight="1">
      <c r="A77" s="37">
        <v>35431</v>
      </c>
      <c r="B77" s="38">
        <v>6.45</v>
      </c>
      <c r="C77" s="38">
        <v>5.4</v>
      </c>
      <c r="D77" s="38">
        <v>4.42</v>
      </c>
      <c r="E77" s="38">
        <v>3.92</v>
      </c>
      <c r="F77" s="38">
        <v>4.42</v>
      </c>
      <c r="G77" s="38">
        <v>3.92</v>
      </c>
      <c r="H77" s="38">
        <v>4.33</v>
      </c>
      <c r="I77" s="38">
        <v>6.31</v>
      </c>
      <c r="J77" s="38">
        <v>4.5</v>
      </c>
    </row>
    <row r="78" spans="1:10" ht="12.75" customHeight="1">
      <c r="A78" s="37">
        <v>35521</v>
      </c>
      <c r="B78" s="38">
        <v>6.45</v>
      </c>
      <c r="C78" s="38">
        <v>5.4</v>
      </c>
      <c r="D78" s="38">
        <v>4.42</v>
      </c>
      <c r="E78" s="38">
        <v>3.92</v>
      </c>
      <c r="F78" s="38">
        <v>4.42</v>
      </c>
      <c r="G78" s="38">
        <v>3.92</v>
      </c>
      <c r="H78" s="38">
        <v>4.33</v>
      </c>
      <c r="I78" s="38">
        <v>6.31</v>
      </c>
      <c r="J78" s="38">
        <v>4.5</v>
      </c>
    </row>
    <row r="79" spans="1:10" ht="12.75" customHeight="1">
      <c r="A79" s="37">
        <v>35612</v>
      </c>
      <c r="B79" s="38">
        <v>6.4</v>
      </c>
      <c r="C79" s="38">
        <v>5.25</v>
      </c>
      <c r="D79" s="38">
        <v>4.17</v>
      </c>
      <c r="E79" s="38">
        <v>3.75</v>
      </c>
      <c r="F79" s="38">
        <v>4.33</v>
      </c>
      <c r="G79" s="38">
        <v>3.75</v>
      </c>
      <c r="H79" s="38">
        <v>4.17</v>
      </c>
      <c r="I79" s="38">
        <v>6.25</v>
      </c>
      <c r="J79" s="38">
        <v>4.38</v>
      </c>
    </row>
    <row r="80" spans="1:10" ht="12.75" customHeight="1">
      <c r="A80" s="37">
        <v>35704</v>
      </c>
      <c r="B80" s="38">
        <v>6.05</v>
      </c>
      <c r="C80" s="38">
        <v>5</v>
      </c>
      <c r="D80" s="38">
        <v>4.17</v>
      </c>
      <c r="E80" s="38">
        <v>3.58</v>
      </c>
      <c r="F80" s="38">
        <v>4.17</v>
      </c>
      <c r="G80" s="38">
        <v>3.58</v>
      </c>
      <c r="H80" s="38">
        <v>4</v>
      </c>
      <c r="I80" s="38">
        <v>5.94</v>
      </c>
      <c r="J80" s="38">
        <v>4.13</v>
      </c>
    </row>
    <row r="81" spans="1:10" ht="12.75" customHeight="1">
      <c r="A81" s="37">
        <v>35796</v>
      </c>
      <c r="B81" s="38">
        <v>5.75</v>
      </c>
      <c r="C81" s="38">
        <v>4.71</v>
      </c>
      <c r="D81" s="38">
        <v>4</v>
      </c>
      <c r="E81" s="38">
        <v>3.42</v>
      </c>
      <c r="F81" s="38">
        <v>4</v>
      </c>
      <c r="G81" s="38">
        <v>3.42</v>
      </c>
      <c r="H81" s="38">
        <v>3.92</v>
      </c>
      <c r="I81" s="38">
        <v>5.35</v>
      </c>
      <c r="J81" s="38">
        <v>4.13</v>
      </c>
    </row>
    <row r="82" spans="1:10" ht="12.75" customHeight="1">
      <c r="A82" s="37">
        <v>35886</v>
      </c>
      <c r="B82" s="38">
        <v>5.75</v>
      </c>
      <c r="C82" s="38">
        <v>4.71</v>
      </c>
      <c r="D82" s="38">
        <v>3.83</v>
      </c>
      <c r="E82" s="38">
        <v>3.25</v>
      </c>
      <c r="F82" s="38">
        <v>3.83</v>
      </c>
      <c r="G82" s="38">
        <v>3.25</v>
      </c>
      <c r="H82" s="38">
        <v>3.75</v>
      </c>
      <c r="I82" s="38">
        <v>5.35</v>
      </c>
      <c r="J82" s="38">
        <v>4</v>
      </c>
    </row>
    <row r="83" spans="1:10" ht="12.75" customHeight="1">
      <c r="A83" s="37">
        <v>35977</v>
      </c>
      <c r="B83" s="38">
        <v>5.75</v>
      </c>
      <c r="C83" s="38">
        <v>4.71</v>
      </c>
      <c r="D83" s="38">
        <v>3.83</v>
      </c>
      <c r="E83" s="38">
        <v>3.25</v>
      </c>
      <c r="F83" s="38">
        <v>3.83</v>
      </c>
      <c r="G83" s="38">
        <v>3.25</v>
      </c>
      <c r="H83" s="38">
        <v>3.75</v>
      </c>
      <c r="I83" s="38">
        <v>5.35</v>
      </c>
      <c r="J83" s="38">
        <v>4</v>
      </c>
    </row>
    <row r="84" spans="1:10" ht="12.75" customHeight="1">
      <c r="A84" s="37">
        <v>36069</v>
      </c>
      <c r="B84" s="38">
        <v>5.55</v>
      </c>
      <c r="C84" s="38">
        <v>4.67</v>
      </c>
      <c r="D84" s="38">
        <v>3.83</v>
      </c>
      <c r="E84" s="38">
        <v>3.25</v>
      </c>
      <c r="F84" s="38">
        <v>3.83</v>
      </c>
      <c r="G84" s="38">
        <v>3.25</v>
      </c>
      <c r="H84" s="38">
        <v>3.75</v>
      </c>
      <c r="I84" s="38">
        <v>5.15</v>
      </c>
      <c r="J84" s="38">
        <v>3.88</v>
      </c>
    </row>
    <row r="85" spans="1:10" ht="12.75" customHeight="1">
      <c r="A85" s="37">
        <v>36161</v>
      </c>
      <c r="B85" s="38">
        <v>5.84</v>
      </c>
      <c r="C85" s="38">
        <v>4.33</v>
      </c>
      <c r="D85" s="38">
        <v>3.67</v>
      </c>
      <c r="E85" s="38">
        <v>3.1</v>
      </c>
      <c r="F85" s="38">
        <v>3.67</v>
      </c>
      <c r="G85" s="38">
        <v>3</v>
      </c>
      <c r="H85" s="38">
        <v>3.5</v>
      </c>
      <c r="I85" s="38">
        <v>4.88</v>
      </c>
      <c r="J85" s="38">
        <v>3.5</v>
      </c>
    </row>
    <row r="86" spans="1:10" ht="12.75" customHeight="1">
      <c r="A86" s="37">
        <v>36251</v>
      </c>
      <c r="B86" s="38">
        <v>5.75</v>
      </c>
      <c r="C86" s="38">
        <v>4.17</v>
      </c>
      <c r="D86" s="38">
        <v>3.67</v>
      </c>
      <c r="E86" s="38">
        <v>3.1</v>
      </c>
      <c r="F86" s="38">
        <v>3.67</v>
      </c>
      <c r="G86" s="38">
        <v>3</v>
      </c>
      <c r="H86" s="38">
        <v>3.5</v>
      </c>
      <c r="I86" s="38">
        <v>4.79</v>
      </c>
      <c r="J86" s="38">
        <v>3.5</v>
      </c>
    </row>
    <row r="87" spans="1:10" ht="12.75" customHeight="1">
      <c r="A87" s="37">
        <v>36342</v>
      </c>
      <c r="B87" s="38">
        <v>5.5</v>
      </c>
      <c r="C87" s="38">
        <v>3.97</v>
      </c>
      <c r="D87" s="38">
        <v>3.42</v>
      </c>
      <c r="E87" s="38">
        <v>2.95</v>
      </c>
      <c r="F87" s="38">
        <v>3.58</v>
      </c>
      <c r="G87" s="38">
        <v>2.75</v>
      </c>
      <c r="H87" s="38">
        <v>3.33</v>
      </c>
      <c r="I87" s="38">
        <v>4.54</v>
      </c>
      <c r="J87" s="38">
        <v>3.25</v>
      </c>
    </row>
    <row r="88" spans="1:10" ht="12.75" customHeight="1">
      <c r="A88" s="37">
        <v>36434</v>
      </c>
      <c r="B88" s="38">
        <v>5.58</v>
      </c>
      <c r="C88" s="38">
        <v>3.98</v>
      </c>
      <c r="D88" s="38">
        <v>3.42</v>
      </c>
      <c r="E88" s="38">
        <v>2.95</v>
      </c>
      <c r="F88" s="38">
        <v>3.58</v>
      </c>
      <c r="G88" s="38">
        <v>2.75</v>
      </c>
      <c r="H88" s="38">
        <v>3.33</v>
      </c>
      <c r="I88" s="38">
        <v>4.67</v>
      </c>
      <c r="J88" s="38">
        <v>3.25</v>
      </c>
    </row>
    <row r="89" spans="1:10" ht="12.75" customHeight="1">
      <c r="A89" s="37">
        <v>36526</v>
      </c>
      <c r="B89" s="38">
        <v>5.72</v>
      </c>
      <c r="C89" s="38">
        <v>3.95</v>
      </c>
      <c r="D89" s="38">
        <v>3.75</v>
      </c>
      <c r="E89" s="38">
        <v>3.05</v>
      </c>
      <c r="F89" s="38">
        <v>3.5</v>
      </c>
      <c r="G89" s="38">
        <v>2.75</v>
      </c>
      <c r="H89" s="38">
        <v>3.44</v>
      </c>
      <c r="I89" s="38">
        <v>4.61</v>
      </c>
      <c r="J89" s="38">
        <v>2.75</v>
      </c>
    </row>
    <row r="90" spans="1:10" ht="12.75" customHeight="1">
      <c r="A90" s="37">
        <v>36617</v>
      </c>
      <c r="B90" s="38">
        <v>6.13</v>
      </c>
      <c r="C90" s="38">
        <v>4.28</v>
      </c>
      <c r="D90" s="38">
        <v>3.75</v>
      </c>
      <c r="E90" s="38">
        <v>3.05</v>
      </c>
      <c r="F90" s="38">
        <v>3.5</v>
      </c>
      <c r="G90" s="38">
        <v>2.75</v>
      </c>
      <c r="H90" s="38">
        <v>3.4</v>
      </c>
      <c r="I90" s="38">
        <v>5.05</v>
      </c>
      <c r="J90" s="38">
        <v>2.75</v>
      </c>
    </row>
    <row r="91" spans="1:10" ht="12.75" customHeight="1">
      <c r="A91" s="37">
        <v>36708</v>
      </c>
      <c r="B91" s="38">
        <v>6.54</v>
      </c>
      <c r="C91" s="38">
        <v>4.73</v>
      </c>
      <c r="D91" s="38">
        <v>4.25</v>
      </c>
      <c r="E91" s="38">
        <v>3.35</v>
      </c>
      <c r="F91" s="38">
        <v>4</v>
      </c>
      <c r="G91" s="38">
        <v>3.25</v>
      </c>
      <c r="H91" s="38">
        <v>3.7</v>
      </c>
      <c r="I91" s="38">
        <v>5.48</v>
      </c>
      <c r="J91" s="38">
        <v>3.25</v>
      </c>
    </row>
    <row r="92" spans="1:10" ht="12.75" customHeight="1">
      <c r="A92" s="37">
        <v>36800</v>
      </c>
      <c r="B92" s="38">
        <v>6.68</v>
      </c>
      <c r="C92" s="38">
        <v>5.01</v>
      </c>
      <c r="D92" s="38">
        <v>4.33</v>
      </c>
      <c r="E92" s="38">
        <v>3.5</v>
      </c>
      <c r="F92" s="38">
        <v>4.08</v>
      </c>
      <c r="G92" s="38">
        <v>3.33</v>
      </c>
      <c r="H92" s="38">
        <v>3.95</v>
      </c>
      <c r="I92" s="38">
        <v>5.55</v>
      </c>
      <c r="J92" s="38">
        <v>3.25</v>
      </c>
    </row>
    <row r="93" spans="1:10" ht="12.75" customHeight="1">
      <c r="A93" s="37">
        <v>36892</v>
      </c>
      <c r="B93" s="38">
        <v>6.93</v>
      </c>
      <c r="C93" s="38">
        <v>4.66</v>
      </c>
      <c r="D93" s="38">
        <v>4.42</v>
      </c>
      <c r="E93" s="38">
        <v>3.75</v>
      </c>
      <c r="F93" s="38">
        <v>4.38</v>
      </c>
      <c r="G93" s="38">
        <v>3.75</v>
      </c>
      <c r="H93" s="38">
        <v>4.19</v>
      </c>
      <c r="I93" s="38">
        <v>5.5</v>
      </c>
      <c r="J93" s="38">
        <v>4.25</v>
      </c>
    </row>
    <row r="94" spans="1:10" ht="12.75" customHeight="1">
      <c r="A94" s="37">
        <v>36982</v>
      </c>
      <c r="B94" s="38">
        <v>6.98</v>
      </c>
      <c r="C94" s="38">
        <v>4.75</v>
      </c>
      <c r="D94" s="38">
        <v>4.31</v>
      </c>
      <c r="E94" s="38">
        <v>3.75</v>
      </c>
      <c r="F94" s="38">
        <v>4.38</v>
      </c>
      <c r="G94" s="38">
        <v>3.75</v>
      </c>
      <c r="H94" s="38">
        <v>4</v>
      </c>
      <c r="I94" s="38">
        <v>5.67</v>
      </c>
      <c r="J94" s="38">
        <v>4.25</v>
      </c>
    </row>
    <row r="95" spans="1:10" ht="12.75" customHeight="1">
      <c r="A95" s="37">
        <v>37073</v>
      </c>
      <c r="B95" s="38">
        <v>6.85</v>
      </c>
      <c r="C95" s="38">
        <v>4.72</v>
      </c>
      <c r="D95" s="38">
        <v>4.31</v>
      </c>
      <c r="E95" s="38">
        <v>3.75</v>
      </c>
      <c r="F95" s="38">
        <v>4.35</v>
      </c>
      <c r="G95" s="38">
        <v>3.75</v>
      </c>
      <c r="H95" s="38">
        <v>4</v>
      </c>
      <c r="I95" s="38">
        <v>5.54</v>
      </c>
      <c r="J95" s="38">
        <v>4.25</v>
      </c>
    </row>
    <row r="96" spans="1:10" ht="12.75" customHeight="1">
      <c r="A96" s="37">
        <v>37165</v>
      </c>
      <c r="B96" s="38">
        <v>6.42</v>
      </c>
      <c r="C96" s="38">
        <v>4.55</v>
      </c>
      <c r="D96" s="38">
        <v>4.31</v>
      </c>
      <c r="E96" s="38">
        <v>3.75</v>
      </c>
      <c r="F96" s="38">
        <v>4.35</v>
      </c>
      <c r="G96" s="38">
        <v>3.75</v>
      </c>
      <c r="H96" s="38">
        <v>4.2</v>
      </c>
      <c r="I96" s="38">
        <v>5.35</v>
      </c>
      <c r="J96" s="38">
        <v>4.25</v>
      </c>
    </row>
    <row r="97" spans="1:10" ht="12.75" customHeight="1">
      <c r="A97" s="37">
        <v>37257</v>
      </c>
      <c r="B97" s="38">
        <v>6.08</v>
      </c>
      <c r="C97" s="38">
        <v>4.02</v>
      </c>
      <c r="D97" s="38">
        <v>4.13</v>
      </c>
      <c r="E97" s="38">
        <v>3.42</v>
      </c>
      <c r="F97" s="38">
        <v>3.88</v>
      </c>
      <c r="G97" s="38">
        <v>3.71</v>
      </c>
      <c r="H97" s="38">
        <v>4.08</v>
      </c>
      <c r="I97" s="38">
        <v>4.44</v>
      </c>
      <c r="J97" s="38">
        <v>3.83</v>
      </c>
    </row>
    <row r="98" spans="1:10" ht="12.75" customHeight="1">
      <c r="A98" s="37">
        <v>37347</v>
      </c>
      <c r="B98" s="38">
        <v>5.96</v>
      </c>
      <c r="C98" s="38">
        <v>3.98</v>
      </c>
      <c r="D98" s="38">
        <v>3.94</v>
      </c>
      <c r="E98" s="38">
        <v>3.31</v>
      </c>
      <c r="F98" s="38">
        <v>3.75</v>
      </c>
      <c r="G98" s="38">
        <v>3.5</v>
      </c>
      <c r="H98" s="38">
        <v>3.94</v>
      </c>
      <c r="I98" s="38">
        <v>4.29</v>
      </c>
      <c r="J98" s="38">
        <v>3.58</v>
      </c>
    </row>
    <row r="99" spans="1:10" ht="12.75" customHeight="1">
      <c r="A99" s="37">
        <v>37438</v>
      </c>
      <c r="B99" s="38">
        <v>5.8</v>
      </c>
      <c r="C99" s="38">
        <v>3.82</v>
      </c>
      <c r="D99" s="38">
        <v>3.88</v>
      </c>
      <c r="E99" s="38">
        <v>3.27</v>
      </c>
      <c r="F99" s="38">
        <v>3.7</v>
      </c>
      <c r="G99" s="38">
        <v>3.5</v>
      </c>
      <c r="H99" s="38">
        <v>3.88</v>
      </c>
      <c r="I99" s="38">
        <v>4.25</v>
      </c>
      <c r="J99" s="38">
        <v>3.5</v>
      </c>
    </row>
    <row r="100" spans="1:10" ht="12.75" customHeight="1">
      <c r="A100" s="37">
        <v>37530</v>
      </c>
      <c r="B100" s="38">
        <v>5.52</v>
      </c>
      <c r="C100" s="38">
        <v>3.49</v>
      </c>
      <c r="D100" s="38">
        <v>3.56</v>
      </c>
      <c r="E100" s="38">
        <v>3.08</v>
      </c>
      <c r="F100" s="38">
        <v>3.52</v>
      </c>
      <c r="G100" s="38">
        <v>3.25</v>
      </c>
      <c r="H100" s="38">
        <v>3.63</v>
      </c>
      <c r="I100" s="38">
        <v>3.97</v>
      </c>
      <c r="J100" s="38">
        <v>3.33</v>
      </c>
    </row>
    <row r="101" spans="1:10" ht="12.75" customHeight="1">
      <c r="A101" s="37">
        <v>37622</v>
      </c>
      <c r="B101" s="38">
        <v>4.89</v>
      </c>
      <c r="C101" s="38">
        <v>3.45</v>
      </c>
      <c r="D101" s="38">
        <v>2.83</v>
      </c>
      <c r="E101" s="38">
        <v>3.13</v>
      </c>
      <c r="F101" s="38">
        <v>3.65</v>
      </c>
      <c r="G101" s="38">
        <v>3.21</v>
      </c>
      <c r="H101" s="38">
        <v>3.58</v>
      </c>
      <c r="I101" s="38">
        <v>4.38</v>
      </c>
      <c r="J101" s="38">
        <v>3.33</v>
      </c>
    </row>
    <row r="102" spans="1:10" ht="12.75" customHeight="1">
      <c r="A102" s="37">
        <v>37712</v>
      </c>
      <c r="B102" s="38">
        <v>4.72</v>
      </c>
      <c r="C102" s="38">
        <v>3.33</v>
      </c>
      <c r="D102" s="38">
        <v>2.68</v>
      </c>
      <c r="E102" s="38">
        <v>2.96</v>
      </c>
      <c r="F102" s="38">
        <v>3.48</v>
      </c>
      <c r="G102" s="38">
        <v>2.96</v>
      </c>
      <c r="H102" s="38">
        <v>3.38</v>
      </c>
      <c r="I102" s="38">
        <v>4.23</v>
      </c>
      <c r="J102" s="38">
        <v>3.25</v>
      </c>
    </row>
    <row r="103" spans="1:10" ht="12.75" customHeight="1">
      <c r="A103" s="37">
        <v>37803</v>
      </c>
      <c r="B103" s="38">
        <v>4.69</v>
      </c>
      <c r="C103" s="38">
        <v>3.29</v>
      </c>
      <c r="D103" s="38">
        <v>2.55</v>
      </c>
      <c r="E103" s="38">
        <v>2.81</v>
      </c>
      <c r="F103" s="38">
        <v>3.29</v>
      </c>
      <c r="G103" s="38">
        <v>2.75</v>
      </c>
      <c r="H103" s="38">
        <v>3.2</v>
      </c>
      <c r="I103" s="38">
        <v>4.14</v>
      </c>
      <c r="J103" s="38">
        <v>3.08</v>
      </c>
    </row>
    <row r="104" spans="1:10" ht="12.75" customHeight="1">
      <c r="A104" s="37">
        <v>37895</v>
      </c>
      <c r="B104" s="38">
        <v>4.67</v>
      </c>
      <c r="C104" s="38">
        <v>3.29</v>
      </c>
      <c r="D104" s="38">
        <v>2.55</v>
      </c>
      <c r="E104" s="38">
        <v>2.81</v>
      </c>
      <c r="F104" s="38">
        <v>3.29</v>
      </c>
      <c r="G104" s="38">
        <v>2.75</v>
      </c>
      <c r="H104" s="38">
        <v>3.2</v>
      </c>
      <c r="I104" s="38">
        <v>4.14</v>
      </c>
      <c r="J104" s="38">
        <v>3.08</v>
      </c>
    </row>
    <row r="105" spans="1:10" ht="12.75" customHeight="1">
      <c r="A105" s="37">
        <v>37987</v>
      </c>
      <c r="B105" s="38">
        <v>4.63</v>
      </c>
      <c r="C105" s="38">
        <v>3.33</v>
      </c>
      <c r="D105" s="38">
        <v>2.75</v>
      </c>
      <c r="E105" s="38">
        <v>2.81</v>
      </c>
      <c r="F105" s="38">
        <v>3.29</v>
      </c>
      <c r="G105" s="38">
        <v>2.75</v>
      </c>
      <c r="H105" s="38">
        <v>3.2</v>
      </c>
      <c r="I105" s="38">
        <v>4.25</v>
      </c>
      <c r="J105" s="38">
        <v>2.75</v>
      </c>
    </row>
    <row r="106" spans="1:10" ht="12.75" customHeight="1">
      <c r="A106" s="37">
        <v>38078</v>
      </c>
      <c r="B106" s="38">
        <v>4.64</v>
      </c>
      <c r="C106" s="38">
        <v>3.32</v>
      </c>
      <c r="D106" s="38">
        <v>2.75</v>
      </c>
      <c r="E106" s="38">
        <v>2.78</v>
      </c>
      <c r="F106" s="38">
        <v>3.29</v>
      </c>
      <c r="G106" s="38">
        <v>2.75</v>
      </c>
      <c r="H106" s="38">
        <v>3.2</v>
      </c>
      <c r="I106" s="38">
        <v>4.25</v>
      </c>
      <c r="J106" s="38">
        <v>2.75</v>
      </c>
    </row>
    <row r="107" spans="1:10" ht="12.75" customHeight="1">
      <c r="A107" s="37">
        <v>38169</v>
      </c>
      <c r="B107" s="38">
        <v>4.65</v>
      </c>
      <c r="C107" s="38">
        <v>3.36</v>
      </c>
      <c r="D107" s="38">
        <v>2.75</v>
      </c>
      <c r="E107" s="38">
        <v>2.59</v>
      </c>
      <c r="F107" s="38">
        <v>3.21</v>
      </c>
      <c r="G107" s="38">
        <v>2.75</v>
      </c>
      <c r="H107" s="38">
        <v>3.2</v>
      </c>
      <c r="I107" s="38">
        <v>4.21</v>
      </c>
      <c r="J107" s="38">
        <v>2.75</v>
      </c>
    </row>
    <row r="108" spans="1:10" ht="12.75" customHeight="1">
      <c r="A108" s="37">
        <v>38261</v>
      </c>
      <c r="B108" s="38">
        <v>4.69</v>
      </c>
      <c r="C108" s="38">
        <v>3.36</v>
      </c>
      <c r="D108" s="38">
        <v>2.75</v>
      </c>
      <c r="E108" s="38">
        <v>2.63</v>
      </c>
      <c r="F108" s="38">
        <v>3.21</v>
      </c>
      <c r="G108" s="38">
        <v>2.75</v>
      </c>
      <c r="H108" s="38">
        <v>3.2</v>
      </c>
      <c r="I108" s="38">
        <v>4.25</v>
      </c>
      <c r="J108" s="38">
        <v>2.75</v>
      </c>
    </row>
    <row r="109" spans="1:10" ht="12.75" customHeight="1">
      <c r="A109" s="37">
        <v>38353</v>
      </c>
      <c r="B109" s="38">
        <v>5.22</v>
      </c>
      <c r="C109" s="38">
        <v>3.4</v>
      </c>
      <c r="D109" s="38">
        <v>2.97</v>
      </c>
      <c r="E109" s="38">
        <v>2.75</v>
      </c>
      <c r="F109" s="38">
        <v>3.21</v>
      </c>
      <c r="G109" s="38">
        <v>2.75</v>
      </c>
      <c r="H109" s="38">
        <v>3.15</v>
      </c>
      <c r="I109" s="38">
        <v>4.14</v>
      </c>
      <c r="J109" s="38">
        <v>2.92</v>
      </c>
    </row>
    <row r="110" spans="1:10" ht="12.75" customHeight="1">
      <c r="A110" s="37">
        <v>38443</v>
      </c>
      <c r="B110" s="38">
        <v>5.23</v>
      </c>
      <c r="C110" s="38">
        <v>3.39</v>
      </c>
      <c r="D110" s="38">
        <v>2.97</v>
      </c>
      <c r="E110" s="38">
        <v>2.75</v>
      </c>
      <c r="F110" s="38">
        <v>3.21</v>
      </c>
      <c r="G110" s="38">
        <v>2.75</v>
      </c>
      <c r="H110" s="38">
        <v>3.15</v>
      </c>
      <c r="I110" s="38">
        <v>4.15</v>
      </c>
      <c r="J110" s="38">
        <v>2.92</v>
      </c>
    </row>
    <row r="111" spans="1:10" ht="12.75" customHeight="1">
      <c r="A111" s="37">
        <v>38534</v>
      </c>
      <c r="B111" s="38">
        <v>5.48</v>
      </c>
      <c r="C111" s="38">
        <v>3.36</v>
      </c>
      <c r="D111" s="38">
        <v>2.97</v>
      </c>
      <c r="E111" s="38">
        <v>2.75</v>
      </c>
      <c r="F111" s="38">
        <v>3.21</v>
      </c>
      <c r="G111" s="38">
        <v>2.75</v>
      </c>
      <c r="H111" s="38">
        <v>3.15</v>
      </c>
      <c r="I111" s="38">
        <v>4.5</v>
      </c>
      <c r="J111" s="38">
        <v>2.92</v>
      </c>
    </row>
    <row r="112" spans="1:10" ht="12.75" customHeight="1">
      <c r="A112" s="37">
        <v>38626</v>
      </c>
      <c r="B112" s="38">
        <v>5.49</v>
      </c>
      <c r="C112" s="38">
        <v>3.42</v>
      </c>
      <c r="D112" s="38">
        <v>2.97</v>
      </c>
      <c r="E112" s="38">
        <v>2.75</v>
      </c>
      <c r="F112" s="38">
        <v>3.21</v>
      </c>
      <c r="G112" s="38">
        <v>2.75</v>
      </c>
      <c r="H112" s="38">
        <v>3.15</v>
      </c>
      <c r="I112" s="38">
        <v>4.52</v>
      </c>
      <c r="J112" s="38">
        <v>2.92</v>
      </c>
    </row>
    <row r="113" spans="1:10" ht="12.75" customHeight="1">
      <c r="A113" s="37">
        <v>38718</v>
      </c>
      <c r="B113" s="38">
        <v>5.54</v>
      </c>
      <c r="C113" s="38">
        <v>3.83</v>
      </c>
      <c r="D113" s="38">
        <v>3.3</v>
      </c>
      <c r="E113" s="38">
        <v>2.64</v>
      </c>
      <c r="F113" s="38">
        <v>3.13</v>
      </c>
      <c r="G113" s="38">
        <v>2.69</v>
      </c>
      <c r="H113" s="38">
        <v>3.05</v>
      </c>
      <c r="I113" s="38">
        <v>4.53</v>
      </c>
      <c r="J113" s="38">
        <v>2.63</v>
      </c>
    </row>
    <row r="114" spans="1:10" ht="12.75" customHeight="1">
      <c r="A114" s="37">
        <v>38808</v>
      </c>
      <c r="B114" s="38">
        <v>5.74</v>
      </c>
      <c r="C114" s="38">
        <v>3.54</v>
      </c>
      <c r="D114" s="38">
        <v>3.35</v>
      </c>
      <c r="E114" s="38">
        <v>2.68</v>
      </c>
      <c r="F114" s="38">
        <v>3.18</v>
      </c>
      <c r="G114" s="38">
        <v>2.75</v>
      </c>
      <c r="H114" s="38">
        <v>3.12</v>
      </c>
      <c r="I114" s="38">
        <v>4.61</v>
      </c>
      <c r="J114" s="38">
        <v>2.68</v>
      </c>
    </row>
    <row r="115" spans="1:10" ht="12.75" customHeight="1">
      <c r="A115" s="37">
        <v>38899</v>
      </c>
      <c r="B115" s="38">
        <v>5.83</v>
      </c>
      <c r="C115" s="38">
        <v>3.72</v>
      </c>
      <c r="D115" s="38">
        <v>3.45</v>
      </c>
      <c r="E115" s="38">
        <v>2.76</v>
      </c>
      <c r="F115" s="38">
        <v>3.25</v>
      </c>
      <c r="G115" s="38">
        <v>2.81</v>
      </c>
      <c r="H115" s="38">
        <v>3.2</v>
      </c>
      <c r="I115" s="38">
        <v>4.66</v>
      </c>
      <c r="J115" s="38">
        <v>2.75</v>
      </c>
    </row>
    <row r="116" spans="1:10" ht="12.75" customHeight="1">
      <c r="A116" s="37">
        <v>38991</v>
      </c>
      <c r="B116" s="38">
        <v>5.96</v>
      </c>
      <c r="C116" s="38">
        <v>3.89</v>
      </c>
      <c r="D116" s="38">
        <v>3.5</v>
      </c>
      <c r="E116" s="38">
        <v>2.81</v>
      </c>
      <c r="F116" s="38">
        <v>3.33</v>
      </c>
      <c r="G116" s="38">
        <v>2.88</v>
      </c>
      <c r="H116" s="38">
        <v>3.3</v>
      </c>
      <c r="I116" s="38">
        <v>4.73</v>
      </c>
      <c r="J116" s="38">
        <v>2.88</v>
      </c>
    </row>
    <row r="117" spans="1:10" ht="12.75" customHeight="1">
      <c r="A117" s="37">
        <v>39083</v>
      </c>
      <c r="B117" s="38">
        <v>6.14</v>
      </c>
      <c r="C117" s="38">
        <v>3.92</v>
      </c>
      <c r="D117" s="38">
        <v>3.5</v>
      </c>
      <c r="E117" s="38">
        <v>2.89</v>
      </c>
      <c r="F117" s="38">
        <v>3.33</v>
      </c>
      <c r="G117" s="38">
        <v>2.88</v>
      </c>
      <c r="H117" s="38">
        <v>3.3</v>
      </c>
      <c r="I117" s="38">
        <v>5.02</v>
      </c>
      <c r="J117" s="38">
        <v>2.81</v>
      </c>
    </row>
    <row r="118" spans="1:10" ht="12.75" customHeight="1">
      <c r="A118" s="37">
        <v>39173</v>
      </c>
      <c r="B118" s="38">
        <v>6.18</v>
      </c>
      <c r="C118" s="38">
        <v>4.02</v>
      </c>
      <c r="D118" s="38">
        <v>3.46</v>
      </c>
      <c r="E118" s="38">
        <v>2.87</v>
      </c>
      <c r="F118" s="38">
        <v>3.3</v>
      </c>
      <c r="G118" s="38">
        <v>2.88</v>
      </c>
      <c r="H118" s="38">
        <v>3.3</v>
      </c>
      <c r="I118" s="38">
        <v>5</v>
      </c>
      <c r="J118" s="38">
        <v>2.81</v>
      </c>
    </row>
    <row r="119" spans="1:10" ht="12.75" customHeight="1">
      <c r="A119" s="37">
        <v>39264</v>
      </c>
      <c r="B119" s="38">
        <v>6.47</v>
      </c>
      <c r="C119" s="38">
        <v>4.15</v>
      </c>
      <c r="D119" s="38">
        <v>3.46</v>
      </c>
      <c r="E119" s="38">
        <v>2.89</v>
      </c>
      <c r="F119" s="38">
        <v>3.3</v>
      </c>
      <c r="G119" s="38">
        <v>2.88</v>
      </c>
      <c r="H119" s="38">
        <v>3.3</v>
      </c>
      <c r="I119" s="38">
        <v>5.4</v>
      </c>
      <c r="J119" s="38">
        <v>2.81</v>
      </c>
    </row>
    <row r="120" spans="1:10" ht="12.75" customHeight="1">
      <c r="A120" s="37">
        <v>39356</v>
      </c>
      <c r="B120" s="38">
        <v>6.49</v>
      </c>
      <c r="C120" s="38">
        <v>4.44</v>
      </c>
      <c r="D120" s="38">
        <v>3.61</v>
      </c>
      <c r="E120" s="38">
        <v>3.03</v>
      </c>
      <c r="F120" s="38">
        <v>3.51</v>
      </c>
      <c r="G120" s="38">
        <v>3.06</v>
      </c>
      <c r="H120" s="38">
        <v>3.45</v>
      </c>
      <c r="I120" s="38">
        <v>5.31</v>
      </c>
      <c r="J120" s="38">
        <v>2.88</v>
      </c>
    </row>
    <row r="121" spans="1:10" ht="12.75" customHeight="1">
      <c r="A121" s="37">
        <v>39448</v>
      </c>
      <c r="B121" s="38">
        <v>5.9318181818181825</v>
      </c>
      <c r="C121" s="38">
        <v>3.986428571428572</v>
      </c>
      <c r="D121" s="38">
        <v>3.15</v>
      </c>
      <c r="E121" s="38">
        <v>2.9390000000000005</v>
      </c>
      <c r="F121" s="38">
        <v>3.5357142857142856</v>
      </c>
      <c r="G121" s="38">
        <v>3.1875</v>
      </c>
      <c r="H121" s="38">
        <v>3.3583333333333334</v>
      </c>
      <c r="I121" s="38">
        <v>4.13</v>
      </c>
      <c r="J121" s="38">
        <v>2.725</v>
      </c>
    </row>
    <row r="122" spans="1:10" ht="12.75" customHeight="1">
      <c r="A122" s="37">
        <v>39539</v>
      </c>
      <c r="B122" s="38">
        <v>5.954545454545455</v>
      </c>
      <c r="C122" s="38">
        <v>4.02</v>
      </c>
      <c r="D122" s="38">
        <v>3.1</v>
      </c>
      <c r="E122" s="38">
        <v>2.95</v>
      </c>
      <c r="F122" s="38">
        <v>3.5357142857142856</v>
      </c>
      <c r="G122" s="38">
        <v>3.1875</v>
      </c>
      <c r="H122" s="38">
        <v>3.3583333333333334</v>
      </c>
      <c r="I122" s="38">
        <v>4.13</v>
      </c>
      <c r="J122" s="38">
        <v>2.725</v>
      </c>
    </row>
    <row r="123" spans="1:10" ht="12.75" customHeight="1">
      <c r="A123" s="37">
        <v>39630</v>
      </c>
      <c r="B123" s="38">
        <v>5.977272727272728</v>
      </c>
      <c r="C123" s="38">
        <v>4.019642857142856</v>
      </c>
      <c r="D123" s="38">
        <v>3.15</v>
      </c>
      <c r="E123" s="38">
        <v>2.975</v>
      </c>
      <c r="F123" s="38">
        <v>3.571428571428571</v>
      </c>
      <c r="G123" s="38">
        <v>3.25</v>
      </c>
      <c r="H123" s="38">
        <v>3.4</v>
      </c>
      <c r="I123" s="38">
        <v>4.18</v>
      </c>
      <c r="J123" s="38">
        <v>2.7875</v>
      </c>
    </row>
    <row r="124" spans="1:10" ht="12.75" customHeight="1">
      <c r="A124" s="37">
        <v>39722</v>
      </c>
      <c r="B124" s="38">
        <v>6.045454545454546</v>
      </c>
      <c r="C124" s="38">
        <v>3.8639285714285707</v>
      </c>
      <c r="D124" s="38">
        <v>3.25</v>
      </c>
      <c r="E124" s="38">
        <v>3.1</v>
      </c>
      <c r="F124" s="38">
        <v>3.678571428571429</v>
      </c>
      <c r="G124" s="38">
        <v>3.375</v>
      </c>
      <c r="H124" s="38">
        <v>3.4833333333333334</v>
      </c>
      <c r="I124" s="38">
        <v>4.23</v>
      </c>
      <c r="J124" s="38">
        <v>2.7875</v>
      </c>
    </row>
    <row r="125" spans="1:10" ht="12.75" customHeight="1">
      <c r="A125" s="37">
        <v>39814</v>
      </c>
      <c r="B125" s="38">
        <v>5.7</v>
      </c>
      <c r="C125" s="38">
        <v>3.24</v>
      </c>
      <c r="D125" s="38">
        <v>3.05</v>
      </c>
      <c r="E125" s="38">
        <v>2.78</v>
      </c>
      <c r="F125" s="38">
        <v>3.32</v>
      </c>
      <c r="G125" s="38">
        <v>2.94</v>
      </c>
      <c r="H125" s="38">
        <v>3.23</v>
      </c>
      <c r="I125" s="38">
        <v>3.5</v>
      </c>
      <c r="J125" s="38">
        <v>3.35</v>
      </c>
    </row>
    <row r="126" spans="1:10" ht="12.75" customHeight="1">
      <c r="A126" s="37">
        <v>39904</v>
      </c>
      <c r="B126" s="38">
        <v>5.39</v>
      </c>
      <c r="C126" s="38">
        <v>2.86</v>
      </c>
      <c r="D126" s="38">
        <v>2.6</v>
      </c>
      <c r="E126" s="38">
        <v>2.47</v>
      </c>
      <c r="F126" s="38">
        <v>2.96</v>
      </c>
      <c r="G126" s="38">
        <v>2.56</v>
      </c>
      <c r="H126" s="38">
        <v>2.83</v>
      </c>
      <c r="I126" s="38">
        <v>3.22</v>
      </c>
      <c r="J126" s="38">
        <v>3.16</v>
      </c>
    </row>
    <row r="127" spans="1:10" ht="12.75" customHeight="1">
      <c r="A127" s="37">
        <v>39995</v>
      </c>
      <c r="B127" s="38">
        <v>5.39</v>
      </c>
      <c r="C127" s="38">
        <v>2.77</v>
      </c>
      <c r="D127" s="38">
        <v>2.6</v>
      </c>
      <c r="E127" s="38">
        <v>2.47</v>
      </c>
      <c r="F127" s="38">
        <v>2.96</v>
      </c>
      <c r="G127" s="38">
        <v>2.56</v>
      </c>
      <c r="H127" s="38">
        <v>2.83</v>
      </c>
      <c r="I127" s="38">
        <v>3.22</v>
      </c>
      <c r="J127" s="38">
        <v>3.16</v>
      </c>
    </row>
    <row r="128" spans="1:10" ht="12.75" customHeight="1">
      <c r="A128" s="37">
        <v>40087</v>
      </c>
      <c r="B128" s="38">
        <v>5.42</v>
      </c>
      <c r="C128" s="38">
        <v>2.74</v>
      </c>
      <c r="D128" s="38">
        <v>2.6</v>
      </c>
      <c r="E128" s="38">
        <v>2.47</v>
      </c>
      <c r="F128" s="38">
        <v>2.96</v>
      </c>
      <c r="G128" s="38">
        <v>2.56</v>
      </c>
      <c r="H128" s="38">
        <v>2.83</v>
      </c>
      <c r="I128" s="38">
        <v>3.26</v>
      </c>
      <c r="J128" s="38">
        <v>3.16</v>
      </c>
    </row>
    <row r="129" spans="1:10" ht="12.75" customHeight="1">
      <c r="A129" s="37">
        <v>40179</v>
      </c>
      <c r="B129" s="38">
        <v>5.14</v>
      </c>
      <c r="C129" s="38">
        <v>2.74</v>
      </c>
      <c r="D129" s="38">
        <v>2.58</v>
      </c>
      <c r="E129" s="38">
        <v>2.56</v>
      </c>
      <c r="F129" s="38">
        <v>3.07</v>
      </c>
      <c r="G129" s="38">
        <v>2.75</v>
      </c>
      <c r="H129" s="38">
        <v>2.88</v>
      </c>
      <c r="I129" s="38">
        <v>3.94</v>
      </c>
      <c r="J129" s="38">
        <v>3.35</v>
      </c>
    </row>
    <row r="130" spans="1:10" ht="12.75" customHeight="1">
      <c r="A130" s="37">
        <v>40269</v>
      </c>
      <c r="B130" s="38">
        <v>5.07</v>
      </c>
      <c r="C130" s="38">
        <v>2.7</v>
      </c>
      <c r="D130" s="38">
        <v>2.46</v>
      </c>
      <c r="E130" s="38">
        <v>2.47</v>
      </c>
      <c r="F130" s="38">
        <v>2.96</v>
      </c>
      <c r="G130" s="38">
        <v>2.58</v>
      </c>
      <c r="H130" s="38">
        <v>2.75</v>
      </c>
      <c r="I130" s="38">
        <v>3.81</v>
      </c>
      <c r="J130" s="38">
        <v>3.16</v>
      </c>
    </row>
    <row r="131" spans="1:10" ht="12.75" customHeight="1">
      <c r="A131" s="37">
        <v>40360</v>
      </c>
      <c r="B131" s="38">
        <v>5.11</v>
      </c>
      <c r="C131" s="38">
        <v>2.67</v>
      </c>
      <c r="D131" s="38">
        <v>2.44</v>
      </c>
      <c r="E131" s="38">
        <v>2.47</v>
      </c>
      <c r="F131" s="38">
        <v>2.96</v>
      </c>
      <c r="G131" s="38">
        <v>2.56</v>
      </c>
      <c r="H131" s="38">
        <v>2.75</v>
      </c>
      <c r="I131" s="38">
        <v>3.81</v>
      </c>
      <c r="J131" s="38">
        <v>3.16</v>
      </c>
    </row>
    <row r="132" spans="1:10" ht="12.75" customHeight="1">
      <c r="A132" s="37">
        <v>40452</v>
      </c>
      <c r="B132" s="38">
        <v>5.11</v>
      </c>
      <c r="C132" s="38">
        <v>2.69</v>
      </c>
      <c r="D132" s="38">
        <v>2.45</v>
      </c>
      <c r="E132" s="38">
        <v>2.47</v>
      </c>
      <c r="F132" s="38">
        <v>2.96</v>
      </c>
      <c r="G132" s="38">
        <v>2.56</v>
      </c>
      <c r="H132" s="38">
        <v>2.75</v>
      </c>
      <c r="I132" s="38">
        <v>3.81</v>
      </c>
      <c r="J132" s="38">
        <v>3.16</v>
      </c>
    </row>
    <row r="133" spans="1:10" ht="12.75" customHeight="1">
      <c r="A133" s="37">
        <v>40544</v>
      </c>
      <c r="B133" s="38">
        <v>5.67</v>
      </c>
      <c r="C133" s="38">
        <v>2.69</v>
      </c>
      <c r="D133" s="38">
        <v>2.53</v>
      </c>
      <c r="E133" s="38">
        <v>2.55</v>
      </c>
      <c r="F133" s="38">
        <v>3.06</v>
      </c>
      <c r="G133" s="38">
        <v>2.67</v>
      </c>
      <c r="H133" s="38">
        <v>3.17</v>
      </c>
      <c r="I133" s="38">
        <v>4.1</v>
      </c>
      <c r="J133" s="38">
        <v>2.5</v>
      </c>
    </row>
    <row r="134" spans="1:10" ht="12.75" customHeight="1">
      <c r="A134" s="37">
        <v>40634</v>
      </c>
      <c r="B134" s="38">
        <v>5.66</v>
      </c>
      <c r="C134" s="38">
        <v>2.8</v>
      </c>
      <c r="D134" s="38">
        <v>2.53</v>
      </c>
      <c r="E134" s="38">
        <v>2.48</v>
      </c>
      <c r="F134" s="38">
        <v>3.06</v>
      </c>
      <c r="G134" s="38">
        <v>2.67</v>
      </c>
      <c r="H134" s="38">
        <v>3</v>
      </c>
      <c r="I134" s="38">
        <v>4.1</v>
      </c>
      <c r="J134" s="38">
        <v>2.5</v>
      </c>
    </row>
    <row r="135" spans="1:10" ht="12.75" customHeight="1">
      <c r="A135" s="37">
        <v>40725</v>
      </c>
      <c r="B135" s="38">
        <v>5.66</v>
      </c>
      <c r="C135" s="38">
        <v>2.83</v>
      </c>
      <c r="D135" s="38">
        <v>2.53</v>
      </c>
      <c r="E135" s="38">
        <v>2.48</v>
      </c>
      <c r="F135" s="38">
        <v>3.06</v>
      </c>
      <c r="G135" s="38">
        <v>2.67</v>
      </c>
      <c r="H135" s="38">
        <v>3</v>
      </c>
      <c r="I135" s="38">
        <v>4.1</v>
      </c>
      <c r="J135" s="38">
        <v>2.5</v>
      </c>
    </row>
    <row r="136" spans="1:10" ht="12.75" customHeight="1">
      <c r="A136" s="37">
        <v>40817</v>
      </c>
      <c r="B136" s="38">
        <v>5.65</v>
      </c>
      <c r="C136" s="38">
        <v>2.79</v>
      </c>
      <c r="D136" s="38">
        <v>2.53</v>
      </c>
      <c r="E136" s="38">
        <v>2.42</v>
      </c>
      <c r="F136" s="38">
        <v>3.06</v>
      </c>
      <c r="G136" s="38">
        <v>2.58</v>
      </c>
      <c r="H136" s="38">
        <v>2.92</v>
      </c>
      <c r="I136" s="38">
        <v>4.1</v>
      </c>
      <c r="J136" s="38">
        <v>2.5</v>
      </c>
    </row>
    <row r="137" spans="1:10" ht="12.75" customHeight="1">
      <c r="A137" s="37">
        <v>40909</v>
      </c>
      <c r="B137" s="38">
        <v>5.03</v>
      </c>
      <c r="C137" s="38">
        <v>2.58</v>
      </c>
      <c r="D137" s="38">
        <v>1.97</v>
      </c>
      <c r="E137" s="38">
        <v>2.09</v>
      </c>
      <c r="F137" s="38">
        <v>2.78</v>
      </c>
      <c r="G137" s="38">
        <v>2.63</v>
      </c>
      <c r="H137" s="38">
        <v>2.81</v>
      </c>
      <c r="I137" s="38">
        <v>3.56</v>
      </c>
      <c r="J137" s="38">
        <v>2.5</v>
      </c>
    </row>
    <row r="138" spans="1:10" ht="12.75" customHeight="1">
      <c r="A138" s="37">
        <v>41000</v>
      </c>
      <c r="B138" s="38">
        <v>4.95</v>
      </c>
      <c r="C138" s="38">
        <v>2.78</v>
      </c>
      <c r="D138" s="38">
        <v>1.97</v>
      </c>
      <c r="E138" s="38">
        <v>2.1</v>
      </c>
      <c r="F138" s="38">
        <v>2.78</v>
      </c>
      <c r="G138" s="38">
        <v>2.63</v>
      </c>
      <c r="H138" s="38">
        <v>2.81</v>
      </c>
      <c r="I138" s="38">
        <v>3.57</v>
      </c>
      <c r="J138" s="38">
        <v>2.5</v>
      </c>
    </row>
    <row r="139" spans="1:10" ht="12.75" customHeight="1">
      <c r="A139" s="37">
        <v>41091</v>
      </c>
      <c r="B139" s="38">
        <v>5.02</v>
      </c>
      <c r="C139" s="38">
        <v>2.73</v>
      </c>
      <c r="D139" s="38">
        <v>1.97</v>
      </c>
      <c r="E139" s="38">
        <v>2.08</v>
      </c>
      <c r="F139" s="38">
        <v>2.76</v>
      </c>
      <c r="G139" s="38">
        <v>2.63</v>
      </c>
      <c r="H139" s="38">
        <v>2.81</v>
      </c>
      <c r="I139" s="38">
        <v>3.57</v>
      </c>
      <c r="J139" s="38">
        <v>2.5</v>
      </c>
    </row>
    <row r="140" spans="1:10" ht="12.75" customHeight="1">
      <c r="A140" s="37">
        <v>41183</v>
      </c>
      <c r="B140" s="38">
        <v>5.01</v>
      </c>
      <c r="C140" s="38">
        <v>2.74</v>
      </c>
      <c r="D140" s="38">
        <v>1.97</v>
      </c>
      <c r="E140" s="38">
        <v>2.08</v>
      </c>
      <c r="F140" s="38">
        <v>2.77</v>
      </c>
      <c r="G140" s="38">
        <v>2.63</v>
      </c>
      <c r="H140" s="38">
        <v>2.81</v>
      </c>
      <c r="I140" s="38">
        <v>3.56</v>
      </c>
      <c r="J140" s="38">
        <v>2.5</v>
      </c>
    </row>
    <row r="141" spans="1:10" ht="12.75" customHeight="1">
      <c r="A141" s="37" t="s">
        <v>350</v>
      </c>
      <c r="B141" s="38">
        <v>4.99</v>
      </c>
      <c r="C141" s="38">
        <v>2.71</v>
      </c>
      <c r="D141" s="38">
        <v>2.63</v>
      </c>
      <c r="E141" s="38">
        <v>1.99</v>
      </c>
      <c r="F141" s="38">
        <v>2.84</v>
      </c>
      <c r="G141" s="38">
        <v>2.63</v>
      </c>
      <c r="H141" s="38">
        <v>2.81</v>
      </c>
      <c r="I141" s="38">
        <v>3.5</v>
      </c>
      <c r="J141" s="38">
        <v>2.5</v>
      </c>
    </row>
    <row r="142" spans="1:10" ht="12.75" customHeight="1">
      <c r="A142" s="37" t="s">
        <v>351</v>
      </c>
      <c r="B142" s="38">
        <v>4.99</v>
      </c>
      <c r="C142" s="38">
        <v>2.7</v>
      </c>
      <c r="D142" s="38">
        <v>2.63</v>
      </c>
      <c r="E142" s="38">
        <v>2</v>
      </c>
      <c r="F142" s="38">
        <v>2.86</v>
      </c>
      <c r="G142" s="38">
        <v>2.63</v>
      </c>
      <c r="H142" s="38">
        <v>2.81</v>
      </c>
      <c r="I142" s="38">
        <v>3.5</v>
      </c>
      <c r="J142" s="38">
        <v>2.5</v>
      </c>
    </row>
    <row r="143" spans="1:10" ht="12.75" customHeight="1">
      <c r="A143" s="37" t="s">
        <v>352</v>
      </c>
      <c r="B143" s="38">
        <v>5.22</v>
      </c>
      <c r="C143" s="38">
        <v>2.68</v>
      </c>
      <c r="D143" s="38">
        <v>2.63</v>
      </c>
      <c r="E143" s="38">
        <v>2.04</v>
      </c>
      <c r="F143" s="38">
        <v>2.91</v>
      </c>
      <c r="G143" s="38">
        <v>2.63</v>
      </c>
      <c r="H143" s="38">
        <v>2.81</v>
      </c>
      <c r="I143" s="38">
        <v>3.5</v>
      </c>
      <c r="J143" s="38">
        <v>2.5</v>
      </c>
    </row>
    <row r="144" spans="1:10" ht="12.75" customHeight="1">
      <c r="A144" s="37" t="s">
        <v>353</v>
      </c>
      <c r="B144" s="38">
        <v>5.22</v>
      </c>
      <c r="C144" s="38">
        <v>2.68</v>
      </c>
      <c r="D144" s="38">
        <v>2.63</v>
      </c>
      <c r="E144" s="38">
        <v>2.03</v>
      </c>
      <c r="F144" s="38">
        <v>2.9</v>
      </c>
      <c r="G144" s="38">
        <v>2.63</v>
      </c>
      <c r="H144" s="38">
        <v>2.81</v>
      </c>
      <c r="I144" s="38">
        <v>3.5</v>
      </c>
      <c r="J144" s="38">
        <v>2.5</v>
      </c>
    </row>
    <row r="145" spans="1:10" ht="12.75" customHeight="1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</row>
    <row r="146" spans="1:10" ht="12.75" customHeight="1">
      <c r="A146" s="296" t="s">
        <v>355</v>
      </c>
      <c r="B146" s="296"/>
      <c r="C146" s="296"/>
      <c r="D146" s="296"/>
      <c r="E146" s="296"/>
      <c r="F146" s="296"/>
      <c r="G146" s="296"/>
      <c r="H146" s="296"/>
      <c r="I146" s="296"/>
      <c r="J146" s="296"/>
    </row>
    <row r="147" spans="1:10" ht="12.75" customHeight="1">
      <c r="A147" s="276" t="s">
        <v>77</v>
      </c>
      <c r="B147" s="276"/>
      <c r="C147" s="276"/>
      <c r="D147" s="276"/>
      <c r="E147" s="276"/>
      <c r="F147" s="276"/>
      <c r="G147" s="276"/>
      <c r="H147" s="276"/>
      <c r="I147" s="276"/>
      <c r="J147" s="276"/>
    </row>
    <row r="148" spans="1:10" ht="12.75" customHeight="1">
      <c r="A148" s="276" t="s">
        <v>65</v>
      </c>
      <c r="B148" s="276"/>
      <c r="C148" s="276"/>
      <c r="D148" s="276"/>
      <c r="E148" s="276"/>
      <c r="F148" s="276"/>
      <c r="G148" s="276"/>
      <c r="H148" s="276"/>
      <c r="I148" s="276"/>
      <c r="J148" s="276"/>
    </row>
    <row r="149" spans="1:10" ht="12.75" customHeight="1">
      <c r="A149" s="276" t="s">
        <v>66</v>
      </c>
      <c r="B149" s="276"/>
      <c r="C149" s="276"/>
      <c r="D149" s="276"/>
      <c r="E149" s="276"/>
      <c r="F149" s="276"/>
      <c r="G149" s="276"/>
      <c r="H149" s="276"/>
      <c r="I149" s="276"/>
      <c r="J149" s="276"/>
    </row>
    <row r="150" ht="12.75" customHeight="1">
      <c r="A150" s="17"/>
    </row>
    <row r="151" ht="12.75" customHeight="1">
      <c r="A151" s="17"/>
    </row>
  </sheetData>
  <sheetProtection/>
  <mergeCells count="11">
    <mergeCell ref="A1:J1"/>
    <mergeCell ref="A2:J2"/>
    <mergeCell ref="A3:J3"/>
    <mergeCell ref="A4:J4"/>
    <mergeCell ref="A5:J5"/>
    <mergeCell ref="A148:J148"/>
    <mergeCell ref="A149:J149"/>
    <mergeCell ref="A145:J145"/>
    <mergeCell ref="A146:J146"/>
    <mergeCell ref="A147:J147"/>
    <mergeCell ref="E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colBreaks count="1" manualBreakCount="1">
    <brk id="10" max="65535" man="1"/>
  </colBreaks>
  <ignoredErrors>
    <ignoredError sqref="A141:A144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7"/>
  <sheetViews>
    <sheetView zoomScale="120" zoomScaleNormal="120" zoomScalePageLayoutView="0" workbookViewId="0" topLeftCell="A1">
      <pane ySplit="8" topLeftCell="A22" activePane="bottomLeft" state="frozen"/>
      <selection pane="topLeft" activeCell="A1" sqref="A1:M1"/>
      <selection pane="bottomLeft" activeCell="A48" sqref="A48"/>
    </sheetView>
  </sheetViews>
  <sheetFormatPr defaultColWidth="11.421875" defaultRowHeight="12.75" customHeight="1"/>
  <cols>
    <col min="1" max="1" width="5.421875" style="1" customWidth="1"/>
    <col min="2" max="2" width="12.57421875" style="1" bestFit="1" customWidth="1"/>
    <col min="3" max="3" width="14.140625" style="1" bestFit="1" customWidth="1"/>
    <col min="4" max="4" width="10.00390625" style="1" bestFit="1" customWidth="1"/>
    <col min="5" max="6" width="13.8515625" style="1" bestFit="1" customWidth="1"/>
    <col min="7" max="7" width="16.140625" style="1" bestFit="1" customWidth="1"/>
    <col min="8" max="8" width="19.00390625" style="1" bestFit="1" customWidth="1"/>
    <col min="9" max="9" width="8.7109375" style="1" bestFit="1" customWidth="1"/>
    <col min="10" max="10" width="17.421875" style="1" bestFit="1" customWidth="1"/>
    <col min="11" max="11" width="11.28125" style="1" customWidth="1"/>
    <col min="12" max="16384" width="11.421875" style="1" customWidth="1"/>
  </cols>
  <sheetData>
    <row r="1" spans="1:10" s="39" customFormat="1" ht="18">
      <c r="A1" s="288" t="s">
        <v>86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s="39" customFormat="1" ht="12.75" customHeight="1">
      <c r="A2" s="301" t="s">
        <v>37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s="39" customFormat="1" ht="12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2.75" customHeight="1">
      <c r="A4" s="306" t="s">
        <v>102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168" t="s">
        <v>38</v>
      </c>
      <c r="B6" s="175" t="s">
        <v>55</v>
      </c>
      <c r="C6" s="175" t="s">
        <v>52</v>
      </c>
      <c r="D6" s="175" t="s">
        <v>13</v>
      </c>
      <c r="E6" s="300" t="s">
        <v>29</v>
      </c>
      <c r="F6" s="300"/>
      <c r="G6" s="300"/>
      <c r="H6" s="300"/>
      <c r="I6" s="175" t="s">
        <v>30</v>
      </c>
      <c r="J6" s="175" t="s">
        <v>31</v>
      </c>
    </row>
    <row r="7" spans="1:10" ht="12.75" customHeight="1">
      <c r="A7" s="170"/>
      <c r="B7" s="176"/>
      <c r="C7" s="176"/>
      <c r="D7" s="176"/>
      <c r="E7" s="176" t="s">
        <v>56</v>
      </c>
      <c r="F7" s="176" t="s">
        <v>56</v>
      </c>
      <c r="G7" s="176" t="s">
        <v>57</v>
      </c>
      <c r="H7" s="176" t="s">
        <v>64</v>
      </c>
      <c r="I7" s="175" t="s">
        <v>32</v>
      </c>
      <c r="J7" s="175" t="s">
        <v>76</v>
      </c>
    </row>
    <row r="8" spans="1:10" ht="12.75" customHeight="1">
      <c r="A8" s="170"/>
      <c r="B8" s="177"/>
      <c r="C8" s="176"/>
      <c r="D8" s="178"/>
      <c r="E8" s="176" t="s">
        <v>34</v>
      </c>
      <c r="F8" s="176" t="s">
        <v>35</v>
      </c>
      <c r="G8" s="176" t="s">
        <v>36</v>
      </c>
      <c r="H8" s="176" t="s">
        <v>36</v>
      </c>
      <c r="I8" s="175" t="s">
        <v>33</v>
      </c>
      <c r="J8" s="175" t="s">
        <v>58</v>
      </c>
    </row>
    <row r="9" spans="1:10" ht="12.75" customHeight="1">
      <c r="A9" s="160">
        <v>1980</v>
      </c>
      <c r="B9" s="38">
        <v>6.5375</v>
      </c>
      <c r="C9" s="38">
        <v>5.5775</v>
      </c>
      <c r="D9" s="38">
        <v>4.535</v>
      </c>
      <c r="E9" s="38">
        <v>3.875</v>
      </c>
      <c r="F9" s="38">
        <v>4.625</v>
      </c>
      <c r="G9" s="38">
        <v>4.035</v>
      </c>
      <c r="H9" s="38">
        <v>4.205</v>
      </c>
      <c r="I9" s="38">
        <v>5.4125</v>
      </c>
      <c r="J9" s="38">
        <v>4.465</v>
      </c>
    </row>
    <row r="10" spans="1:10" ht="12.75" customHeight="1">
      <c r="A10" s="160">
        <v>1981</v>
      </c>
      <c r="B10" s="38">
        <v>7.9225</v>
      </c>
      <c r="C10" s="38">
        <v>6.8975</v>
      </c>
      <c r="D10" s="38">
        <v>5.46</v>
      </c>
      <c r="E10" s="38">
        <v>4.46</v>
      </c>
      <c r="F10" s="38">
        <v>5.3125</v>
      </c>
      <c r="G10" s="38">
        <v>4.46</v>
      </c>
      <c r="H10" s="38">
        <v>4.71</v>
      </c>
      <c r="I10" s="38">
        <v>6.19</v>
      </c>
      <c r="J10" s="38">
        <v>5</v>
      </c>
    </row>
    <row r="11" spans="1:10" ht="12.75" customHeight="1">
      <c r="A11" s="160">
        <v>1982</v>
      </c>
      <c r="B11" s="38">
        <v>8.2925</v>
      </c>
      <c r="C11" s="38">
        <v>7.3125</v>
      </c>
      <c r="D11" s="38">
        <v>5.42</v>
      </c>
      <c r="E11" s="38">
        <v>4.75</v>
      </c>
      <c r="F11" s="38">
        <v>6</v>
      </c>
      <c r="G11" s="38">
        <v>4.75</v>
      </c>
      <c r="H11" s="38">
        <v>5</v>
      </c>
      <c r="I11" s="38">
        <v>7.5225</v>
      </c>
      <c r="J11" s="38">
        <v>5.4375</v>
      </c>
    </row>
    <row r="12" spans="1:10" ht="12.75" customHeight="1">
      <c r="A12" s="160">
        <v>1983</v>
      </c>
      <c r="B12" s="38">
        <v>7.515</v>
      </c>
      <c r="C12" s="38">
        <v>6.25</v>
      </c>
      <c r="D12" s="38">
        <v>5.3125</v>
      </c>
      <c r="E12" s="38">
        <v>4.5625</v>
      </c>
      <c r="F12" s="38">
        <v>5.605</v>
      </c>
      <c r="G12" s="38">
        <v>4.6425</v>
      </c>
      <c r="H12" s="38">
        <v>4.8125</v>
      </c>
      <c r="I12" s="38">
        <v>6.46</v>
      </c>
      <c r="J12" s="38">
        <v>5.44</v>
      </c>
    </row>
    <row r="13" spans="1:10" ht="12.75" customHeight="1">
      <c r="A13" s="160">
        <v>1984</v>
      </c>
      <c r="B13" s="38">
        <v>7.42</v>
      </c>
      <c r="C13" s="38">
        <v>6.17</v>
      </c>
      <c r="D13" s="38">
        <v>5.17</v>
      </c>
      <c r="E13" s="38">
        <v>4.5</v>
      </c>
      <c r="F13" s="38">
        <v>5.5</v>
      </c>
      <c r="G13" s="38">
        <v>4.58</v>
      </c>
      <c r="H13" s="38">
        <v>4.75</v>
      </c>
      <c r="I13" s="38">
        <v>6.42</v>
      </c>
      <c r="J13" s="38">
        <v>5.25</v>
      </c>
    </row>
    <row r="14" spans="1:10" ht="12.75" customHeight="1">
      <c r="A14" s="160">
        <v>1985</v>
      </c>
      <c r="B14" s="38">
        <v>7.335</v>
      </c>
      <c r="C14" s="38">
        <v>6.17</v>
      </c>
      <c r="D14" s="38">
        <v>5.17</v>
      </c>
      <c r="E14" s="38">
        <v>4.5</v>
      </c>
      <c r="F14" s="38">
        <v>5.5</v>
      </c>
      <c r="G14" s="38">
        <v>4.58</v>
      </c>
      <c r="H14" s="38">
        <v>4.75</v>
      </c>
      <c r="I14" s="38">
        <v>6.08</v>
      </c>
      <c r="J14" s="38">
        <v>5.25</v>
      </c>
    </row>
    <row r="15" spans="1:10" ht="12.75" customHeight="1">
      <c r="A15" s="160">
        <v>1986</v>
      </c>
      <c r="B15" s="38">
        <v>7.09</v>
      </c>
      <c r="C15" s="38">
        <v>6.0425</v>
      </c>
      <c r="D15" s="38">
        <v>5.17</v>
      </c>
      <c r="E15" s="38">
        <v>4.5</v>
      </c>
      <c r="F15" s="38">
        <v>5.5</v>
      </c>
      <c r="G15" s="38">
        <v>4.5</v>
      </c>
      <c r="H15" s="38">
        <v>4.75</v>
      </c>
      <c r="I15" s="38">
        <v>5.94</v>
      </c>
      <c r="J15" s="38">
        <v>5.25</v>
      </c>
    </row>
    <row r="16" spans="1:10" ht="12.75" customHeight="1">
      <c r="A16" s="160">
        <v>1987</v>
      </c>
      <c r="B16" s="38">
        <v>6.96</v>
      </c>
      <c r="C16" s="38">
        <v>5.7325</v>
      </c>
      <c r="D16" s="38">
        <v>4.58</v>
      </c>
      <c r="E16" s="38">
        <v>4.25</v>
      </c>
      <c r="F16" s="38">
        <v>4.7925</v>
      </c>
      <c r="G16" s="38">
        <v>4.25</v>
      </c>
      <c r="H16" s="38">
        <v>4.42</v>
      </c>
      <c r="I16" s="38">
        <v>5.71</v>
      </c>
      <c r="J16" s="38">
        <v>4.62</v>
      </c>
    </row>
    <row r="17" spans="1:10" ht="12.75" customHeight="1">
      <c r="A17" s="160">
        <v>1988</v>
      </c>
      <c r="B17" s="38">
        <v>6.785</v>
      </c>
      <c r="C17" s="38">
        <v>5.875</v>
      </c>
      <c r="D17" s="38">
        <v>4.455</v>
      </c>
      <c r="E17" s="38">
        <v>4.125</v>
      </c>
      <c r="F17" s="38">
        <v>4.625</v>
      </c>
      <c r="G17" s="38">
        <v>4.125</v>
      </c>
      <c r="H17" s="38">
        <v>4.285</v>
      </c>
      <c r="I17" s="38">
        <v>6.035</v>
      </c>
      <c r="J17" s="38">
        <v>4.125</v>
      </c>
    </row>
    <row r="18" spans="1:10" ht="12.75" customHeight="1">
      <c r="A18" s="160">
        <v>1989</v>
      </c>
      <c r="B18" s="38">
        <v>7.495</v>
      </c>
      <c r="C18" s="38">
        <v>6.665</v>
      </c>
      <c r="D18" s="38">
        <v>4.58</v>
      </c>
      <c r="E18" s="38">
        <v>4.25</v>
      </c>
      <c r="F18" s="38">
        <v>4.75</v>
      </c>
      <c r="G18" s="38">
        <v>4.25</v>
      </c>
      <c r="H18" s="38">
        <v>4.455</v>
      </c>
      <c r="I18" s="38">
        <v>6.9975</v>
      </c>
      <c r="J18" s="38">
        <v>4.25</v>
      </c>
    </row>
    <row r="19" spans="1:10" ht="12.75" customHeight="1">
      <c r="A19" s="160">
        <v>1990</v>
      </c>
      <c r="B19" s="38">
        <v>9.755</v>
      </c>
      <c r="C19" s="38">
        <v>8.755</v>
      </c>
      <c r="D19" s="38">
        <v>6.105</v>
      </c>
      <c r="E19" s="38">
        <v>5.4825</v>
      </c>
      <c r="F19" s="38">
        <v>6.0225</v>
      </c>
      <c r="G19" s="38">
        <v>5.5225</v>
      </c>
      <c r="H19" s="38">
        <v>5.73</v>
      </c>
      <c r="I19" s="38">
        <v>8.4375</v>
      </c>
      <c r="J19" s="38">
        <v>5.22</v>
      </c>
    </row>
    <row r="20" spans="1:10" ht="12.75" customHeight="1">
      <c r="A20" s="160">
        <v>1991</v>
      </c>
      <c r="B20" s="38">
        <v>9.75</v>
      </c>
      <c r="C20" s="38">
        <v>9.16</v>
      </c>
      <c r="D20" s="38">
        <v>7.4325</v>
      </c>
      <c r="E20" s="38">
        <v>6.52</v>
      </c>
      <c r="F20" s="38">
        <v>7.02</v>
      </c>
      <c r="G20" s="38">
        <v>6.52</v>
      </c>
      <c r="H20" s="38">
        <v>6.77</v>
      </c>
      <c r="I20" s="38">
        <v>9.16</v>
      </c>
      <c r="J20" s="38">
        <v>4.2225</v>
      </c>
    </row>
    <row r="21" spans="1:10" ht="12.75" customHeight="1">
      <c r="A21" s="160">
        <v>1992</v>
      </c>
      <c r="B21" s="38">
        <v>9.8975</v>
      </c>
      <c r="C21" s="38">
        <v>9.335</v>
      </c>
      <c r="D21" s="38">
        <v>7.59</v>
      </c>
      <c r="E21" s="38">
        <v>6.7725</v>
      </c>
      <c r="F21" s="38">
        <v>7.25</v>
      </c>
      <c r="G21" s="38">
        <v>7.0225</v>
      </c>
      <c r="H21" s="38">
        <v>7.2725</v>
      </c>
      <c r="I21" s="38">
        <v>9.3075</v>
      </c>
      <c r="J21" s="38">
        <v>7</v>
      </c>
    </row>
    <row r="22" spans="1:10" ht="12.75" customHeight="1">
      <c r="A22" s="160">
        <v>1993</v>
      </c>
      <c r="B22" s="38">
        <v>8.0725</v>
      </c>
      <c r="C22" s="38">
        <v>7.4975</v>
      </c>
      <c r="D22" s="38">
        <v>6.5625</v>
      </c>
      <c r="E22" s="38">
        <v>5.625</v>
      </c>
      <c r="F22" s="38">
        <v>6.125</v>
      </c>
      <c r="G22" s="38">
        <v>5.625</v>
      </c>
      <c r="H22" s="38">
        <v>6.085</v>
      </c>
      <c r="I22" s="38">
        <v>7.3775</v>
      </c>
      <c r="J22" s="38">
        <v>5.94</v>
      </c>
    </row>
    <row r="23" spans="1:10" ht="12.75" customHeight="1">
      <c r="A23" s="160">
        <v>1994</v>
      </c>
      <c r="B23" s="38">
        <v>7.0625</v>
      </c>
      <c r="C23" s="38">
        <v>6.35</v>
      </c>
      <c r="D23" s="38">
        <v>5.1425</v>
      </c>
      <c r="E23" s="38">
        <v>4.8125</v>
      </c>
      <c r="F23" s="38">
        <v>5.3125</v>
      </c>
      <c r="G23" s="38">
        <v>4.8125</v>
      </c>
      <c r="H23" s="38">
        <v>5.1425</v>
      </c>
      <c r="I23" s="38">
        <v>6.0625</v>
      </c>
      <c r="J23" s="38">
        <v>4.8125</v>
      </c>
    </row>
    <row r="24" spans="1:10" ht="12.75" customHeight="1">
      <c r="A24" s="160">
        <v>1995</v>
      </c>
      <c r="B24" s="38">
        <v>7.2825</v>
      </c>
      <c r="C24" s="38">
        <v>6.3075</v>
      </c>
      <c r="D24" s="38">
        <v>4.9975</v>
      </c>
      <c r="E24" s="38">
        <v>4.6675</v>
      </c>
      <c r="F24" s="38">
        <v>5.1675</v>
      </c>
      <c r="G24" s="38">
        <v>4.8375</v>
      </c>
      <c r="H24" s="38">
        <v>5.2075</v>
      </c>
      <c r="I24" s="38">
        <v>6.9775</v>
      </c>
      <c r="J24" s="38">
        <v>4.6575</v>
      </c>
    </row>
    <row r="25" spans="1:10" ht="12.75" customHeight="1">
      <c r="A25" s="160">
        <v>1996</v>
      </c>
      <c r="B25" s="38">
        <v>6.6325</v>
      </c>
      <c r="C25" s="38">
        <v>5.77</v>
      </c>
      <c r="D25" s="38">
        <v>4.73</v>
      </c>
      <c r="E25" s="38">
        <v>4.06</v>
      </c>
      <c r="F25" s="38">
        <v>4.56</v>
      </c>
      <c r="G25" s="38">
        <v>4.06</v>
      </c>
      <c r="H25" s="38">
        <v>4.44</v>
      </c>
      <c r="I25" s="38">
        <v>6.5525</v>
      </c>
      <c r="J25" s="38">
        <v>4.5975</v>
      </c>
    </row>
    <row r="26" spans="1:10" ht="12.75" customHeight="1">
      <c r="A26" s="160">
        <v>1997</v>
      </c>
      <c r="B26" s="38">
        <v>6.3375</v>
      </c>
      <c r="C26" s="38">
        <v>5.2625</v>
      </c>
      <c r="D26" s="38">
        <v>4.295</v>
      </c>
      <c r="E26" s="38">
        <v>3.7925</v>
      </c>
      <c r="F26" s="38">
        <v>4.335</v>
      </c>
      <c r="G26" s="38">
        <v>3.7925</v>
      </c>
      <c r="H26" s="38">
        <v>4.2075</v>
      </c>
      <c r="I26" s="38">
        <v>6.2025</v>
      </c>
      <c r="J26" s="38">
        <v>4.3775</v>
      </c>
    </row>
    <row r="27" spans="1:10" ht="12.75" customHeight="1">
      <c r="A27" s="160">
        <v>1998</v>
      </c>
      <c r="B27" s="38">
        <v>5.7</v>
      </c>
      <c r="C27" s="38">
        <v>4.7</v>
      </c>
      <c r="D27" s="38">
        <v>3.8725</v>
      </c>
      <c r="E27" s="38">
        <v>3.2925</v>
      </c>
      <c r="F27" s="38">
        <v>3.8725</v>
      </c>
      <c r="G27" s="38">
        <v>3.2925</v>
      </c>
      <c r="H27" s="38">
        <v>3.7925</v>
      </c>
      <c r="I27" s="38">
        <v>5.3</v>
      </c>
      <c r="J27" s="38">
        <v>4.0025</v>
      </c>
    </row>
    <row r="28" spans="1:10" ht="12.75" customHeight="1">
      <c r="A28" s="160">
        <v>1999</v>
      </c>
      <c r="B28" s="38">
        <v>5.6675</v>
      </c>
      <c r="C28" s="38">
        <v>4.1125</v>
      </c>
      <c r="D28" s="38">
        <v>3.545</v>
      </c>
      <c r="E28" s="38">
        <v>3.025</v>
      </c>
      <c r="F28" s="38">
        <v>3.625</v>
      </c>
      <c r="G28" s="38">
        <v>2.875</v>
      </c>
      <c r="H28" s="38">
        <v>3.415</v>
      </c>
      <c r="I28" s="38">
        <v>4.72</v>
      </c>
      <c r="J28" s="38">
        <v>3.375</v>
      </c>
    </row>
    <row r="29" spans="1:10" ht="12.75" customHeight="1">
      <c r="A29" s="160">
        <v>2000</v>
      </c>
      <c r="B29" s="38">
        <v>6.2675</v>
      </c>
      <c r="C29" s="38">
        <v>4.4925</v>
      </c>
      <c r="D29" s="38">
        <v>4.02</v>
      </c>
      <c r="E29" s="38">
        <v>3.2375</v>
      </c>
      <c r="F29" s="38">
        <v>3.77</v>
      </c>
      <c r="G29" s="38">
        <v>3.02</v>
      </c>
      <c r="H29" s="38">
        <v>3.6225</v>
      </c>
      <c r="I29" s="38">
        <v>5.1725</v>
      </c>
      <c r="J29" s="38">
        <v>3</v>
      </c>
    </row>
    <row r="30" spans="1:10" ht="12.75" customHeight="1">
      <c r="A30" s="160">
        <v>2001</v>
      </c>
      <c r="B30" s="38">
        <v>6.795</v>
      </c>
      <c r="C30" s="38">
        <v>4.67</v>
      </c>
      <c r="D30" s="38">
        <v>4.3375</v>
      </c>
      <c r="E30" s="38">
        <v>3.75</v>
      </c>
      <c r="F30" s="38">
        <v>4.365</v>
      </c>
      <c r="G30" s="38">
        <v>3.75</v>
      </c>
      <c r="H30" s="38">
        <v>4.0975</v>
      </c>
      <c r="I30" s="38">
        <v>5.515</v>
      </c>
      <c r="J30" s="38">
        <v>4.25</v>
      </c>
    </row>
    <row r="31" spans="1:10" ht="12.75" customHeight="1">
      <c r="A31" s="160">
        <v>2002</v>
      </c>
      <c r="B31" s="38">
        <v>5.84</v>
      </c>
      <c r="C31" s="38">
        <v>3.83</v>
      </c>
      <c r="D31" s="38">
        <v>3.88</v>
      </c>
      <c r="E31" s="38">
        <v>3.27</v>
      </c>
      <c r="F31" s="38">
        <v>3.71</v>
      </c>
      <c r="G31" s="38">
        <v>3.49</v>
      </c>
      <c r="H31" s="38">
        <v>3.88</v>
      </c>
      <c r="I31" s="38">
        <v>4.24</v>
      </c>
      <c r="J31" s="38">
        <v>3.56</v>
      </c>
    </row>
    <row r="32" spans="1:10" ht="12.75" customHeight="1">
      <c r="A32" s="160">
        <v>2003</v>
      </c>
      <c r="B32" s="38">
        <f>(4.89+4.72+4.69+4.67)/4</f>
        <v>4.7425</v>
      </c>
      <c r="C32" s="38">
        <f>(3.45+3.33+3.29+3.29)/4</f>
        <v>3.34</v>
      </c>
      <c r="D32" s="38">
        <f>(2.83+2.68+2.55+2.55)/4</f>
        <v>2.6525</v>
      </c>
      <c r="E32" s="38">
        <f>(3.13+2.96+2.81+2.81)/4</f>
        <v>2.9275</v>
      </c>
      <c r="F32" s="38">
        <f>(3.65+3.48+3.29+3.29)/4</f>
        <v>3.4275</v>
      </c>
      <c r="G32" s="38">
        <f>(3.21+2.96+2.75+2.75)/4</f>
        <v>2.9175</v>
      </c>
      <c r="H32" s="38">
        <f>(3.58+3.38+3.2+3.2)/4</f>
        <v>3.34</v>
      </c>
      <c r="I32" s="38">
        <f>(4.38+4.23+4.14+4.14)/4</f>
        <v>4.2225</v>
      </c>
      <c r="J32" s="38">
        <f>(3.33+3.25+3.08+3.08)/4</f>
        <v>3.185</v>
      </c>
    </row>
    <row r="33" spans="1:10" ht="12.75" customHeight="1">
      <c r="A33" s="160">
        <v>2004</v>
      </c>
      <c r="B33" s="38">
        <f>(4.63+4.64+4.65+4.69)/4</f>
        <v>4.6525</v>
      </c>
      <c r="C33" s="38">
        <f>(3.33+3.32+3.36+3.36)/4</f>
        <v>3.3425</v>
      </c>
      <c r="D33" s="38">
        <f>(2.75+2.75+2.75+2.75)/4</f>
        <v>2.75</v>
      </c>
      <c r="E33" s="38">
        <f>(2.81+2.78+2.59+2.63)/4</f>
        <v>2.7024999999999997</v>
      </c>
      <c r="F33" s="38">
        <f>(3.29+3.29+3.21+3.21)/4</f>
        <v>3.25</v>
      </c>
      <c r="G33" s="38">
        <f>(2.75+2.75+2.75+2.75)/4</f>
        <v>2.75</v>
      </c>
      <c r="H33" s="38">
        <f>(3.2+3.2+3.2+3.2)/4</f>
        <v>3.2</v>
      </c>
      <c r="I33" s="38">
        <f>(4.25+4.25+4.21+4.25)/4</f>
        <v>4.24</v>
      </c>
      <c r="J33" s="38">
        <f>(2.75+2.75+2.75+2.75)/4</f>
        <v>2.75</v>
      </c>
    </row>
    <row r="34" spans="1:10" ht="12.75" customHeight="1">
      <c r="A34" s="160">
        <v>2005</v>
      </c>
      <c r="B34" s="38">
        <v>5.355</v>
      </c>
      <c r="C34" s="38">
        <v>3.3925</v>
      </c>
      <c r="D34" s="38">
        <v>2.97</v>
      </c>
      <c r="E34" s="38">
        <v>2.75</v>
      </c>
      <c r="F34" s="38">
        <v>3.21</v>
      </c>
      <c r="G34" s="38">
        <v>2.75</v>
      </c>
      <c r="H34" s="38">
        <v>3.15</v>
      </c>
      <c r="I34" s="38">
        <v>4.3275</v>
      </c>
      <c r="J34" s="38">
        <v>2.92</v>
      </c>
    </row>
    <row r="35" spans="1:10" ht="12.75" customHeight="1">
      <c r="A35" s="160">
        <v>2006</v>
      </c>
      <c r="B35" s="38">
        <f>(5.54+5.74+5.83+5.96)/4</f>
        <v>5.7675</v>
      </c>
      <c r="C35" s="38">
        <f>(3.38+3.54+3.72+3.89)/4</f>
        <v>3.6325000000000003</v>
      </c>
      <c r="D35" s="38">
        <f>(3.3+3.35+3.45+3.5)/4</f>
        <v>3.4000000000000004</v>
      </c>
      <c r="E35" s="38">
        <f>(2.64+2.68+2.76+2.81)/4</f>
        <v>2.7225</v>
      </c>
      <c r="F35" s="38">
        <f>(3.13+3.18+3.25+3.33)/4</f>
        <v>3.2225</v>
      </c>
      <c r="G35" s="38">
        <f>(2.69+2.75+2.81+2.88)/4</f>
        <v>2.7824999999999998</v>
      </c>
      <c r="H35" s="38">
        <f>(3.05+3.12+3.2+3.3)/4</f>
        <v>3.1675000000000004</v>
      </c>
      <c r="I35" s="38">
        <f>(4.53+4.61+4.66+4.73)/4</f>
        <v>4.6325</v>
      </c>
      <c r="J35" s="38">
        <f>(2.63+2.68+2.75+2.88)/4</f>
        <v>2.7350000000000003</v>
      </c>
    </row>
    <row r="36" spans="1:10" ht="12.75" customHeight="1">
      <c r="A36" s="160">
        <v>2007</v>
      </c>
      <c r="B36" s="38">
        <f>(6.14+6.18+6.47+6.49)/4</f>
        <v>6.32</v>
      </c>
      <c r="C36" s="38">
        <f>(3.92+4.02+4.15+4.44)/4</f>
        <v>4.1325</v>
      </c>
      <c r="D36" s="38">
        <f>(3.5+3.46+3.46+3.61)/4</f>
        <v>3.5075</v>
      </c>
      <c r="E36" s="38">
        <f>(2.89+2.87+2.89+3.03)/4</f>
        <v>2.92</v>
      </c>
      <c r="F36" s="38">
        <f>(3.33+3.3+3.3+3.51)/4</f>
        <v>3.36</v>
      </c>
      <c r="G36" s="38">
        <f>(2.88+2.88+2.88+3.06)/4</f>
        <v>2.9250000000000003</v>
      </c>
      <c r="H36" s="38">
        <f>(3.3+3.3+3.3+3.45)/4</f>
        <v>3.3374999999999995</v>
      </c>
      <c r="I36" s="38">
        <f>(5.02+5+5.4+5.31)/4</f>
        <v>5.1825</v>
      </c>
      <c r="J36" s="38">
        <f>(2.81+2.81+2.81+2.88)/4</f>
        <v>2.8274999999999997</v>
      </c>
    </row>
    <row r="37" spans="1:10" ht="12.75" customHeight="1">
      <c r="A37" s="160">
        <v>2008</v>
      </c>
      <c r="B37" s="38">
        <v>5.977272727272728</v>
      </c>
      <c r="C37" s="38">
        <v>3.9725</v>
      </c>
      <c r="D37" s="38">
        <v>3.1625</v>
      </c>
      <c r="E37" s="38">
        <v>2.991</v>
      </c>
      <c r="F37" s="38">
        <v>3.580357142857143</v>
      </c>
      <c r="G37" s="38">
        <v>3.25</v>
      </c>
      <c r="H37" s="38">
        <v>3.4</v>
      </c>
      <c r="I37" s="38">
        <v>4.1675</v>
      </c>
      <c r="J37" s="38">
        <v>2.75625</v>
      </c>
    </row>
    <row r="38" spans="1:10" ht="12.75" customHeight="1">
      <c r="A38" s="160">
        <v>2009</v>
      </c>
      <c r="B38" s="38">
        <v>5.475</v>
      </c>
      <c r="C38" s="38">
        <v>2.9025</v>
      </c>
      <c r="D38" s="38">
        <v>2.7125</v>
      </c>
      <c r="E38" s="38">
        <v>2.5475</v>
      </c>
      <c r="F38" s="38">
        <v>3.05</v>
      </c>
      <c r="G38" s="38">
        <v>2.655</v>
      </c>
      <c r="H38" s="38">
        <v>2.93</v>
      </c>
      <c r="I38" s="38">
        <v>3.3</v>
      </c>
      <c r="J38" s="38">
        <v>3.2075</v>
      </c>
    </row>
    <row r="39" spans="1:10" ht="12.75" customHeight="1">
      <c r="A39" s="160">
        <v>2010</v>
      </c>
      <c r="B39" s="38">
        <v>5.1075</v>
      </c>
      <c r="C39" s="38">
        <v>2.7</v>
      </c>
      <c r="D39" s="38">
        <v>2.4825</v>
      </c>
      <c r="E39" s="38">
        <v>2.4925</v>
      </c>
      <c r="F39" s="38">
        <v>2.9875</v>
      </c>
      <c r="G39" s="38">
        <v>2.6125</v>
      </c>
      <c r="H39" s="38">
        <v>2.7825</v>
      </c>
      <c r="I39" s="38">
        <v>3.8425</v>
      </c>
      <c r="J39" s="38">
        <v>3.2075</v>
      </c>
    </row>
    <row r="40" spans="1:10" ht="12.75" customHeight="1">
      <c r="A40" s="160">
        <v>2011</v>
      </c>
      <c r="B40" s="38">
        <v>5.66</v>
      </c>
      <c r="C40" s="38">
        <v>2.7775</v>
      </c>
      <c r="D40" s="38">
        <v>2.53</v>
      </c>
      <c r="E40" s="38">
        <v>2.4825</v>
      </c>
      <c r="F40" s="38">
        <v>3.06</v>
      </c>
      <c r="G40" s="38">
        <v>2.6475</v>
      </c>
      <c r="H40" s="38">
        <v>3.0225</v>
      </c>
      <c r="I40" s="38">
        <v>4.1</v>
      </c>
      <c r="J40" s="38">
        <v>2.5</v>
      </c>
    </row>
    <row r="41" spans="1:10" ht="12.75" customHeight="1">
      <c r="A41" s="160">
        <v>2012</v>
      </c>
      <c r="B41" s="38">
        <v>5.0024999999999995</v>
      </c>
      <c r="C41" s="38">
        <v>2.7075</v>
      </c>
      <c r="D41" s="38">
        <v>1.97</v>
      </c>
      <c r="E41" s="38">
        <v>2.08873125</v>
      </c>
      <c r="F41" s="38">
        <v>2.7725</v>
      </c>
      <c r="G41" s="38">
        <v>2.63</v>
      </c>
      <c r="H41" s="38">
        <v>2.81</v>
      </c>
      <c r="I41" s="38">
        <v>3.565</v>
      </c>
      <c r="J41" s="38">
        <v>2.5</v>
      </c>
    </row>
    <row r="42" spans="1:10" ht="12.75" customHeight="1">
      <c r="A42" s="160">
        <v>2013</v>
      </c>
      <c r="B42" s="38">
        <v>5.1</v>
      </c>
      <c r="C42" s="38">
        <v>2.69</v>
      </c>
      <c r="D42" s="38">
        <v>2.63</v>
      </c>
      <c r="E42" s="38">
        <v>2.02</v>
      </c>
      <c r="F42" s="38">
        <v>2.88</v>
      </c>
      <c r="G42" s="38">
        <v>2.63</v>
      </c>
      <c r="H42" s="38">
        <v>2.81</v>
      </c>
      <c r="I42" s="38">
        <v>3.5</v>
      </c>
      <c r="J42" s="38">
        <v>2.5</v>
      </c>
    </row>
    <row r="43" spans="1:10" ht="12.75" customHeight="1">
      <c r="A43" s="305"/>
      <c r="B43" s="305"/>
      <c r="C43" s="305"/>
      <c r="D43" s="305"/>
      <c r="E43" s="305"/>
      <c r="F43" s="305"/>
      <c r="G43" s="305"/>
      <c r="H43" s="305"/>
      <c r="I43" s="305"/>
      <c r="J43" s="305"/>
    </row>
    <row r="44" spans="1:10" s="109" customFormat="1" ht="12.75" customHeight="1">
      <c r="A44" s="296" t="s">
        <v>355</v>
      </c>
      <c r="B44" s="296"/>
      <c r="C44" s="296"/>
      <c r="D44" s="296"/>
      <c r="E44" s="296"/>
      <c r="F44" s="296"/>
      <c r="G44" s="296"/>
      <c r="H44" s="296"/>
      <c r="I44" s="296"/>
      <c r="J44" s="296"/>
    </row>
    <row r="45" spans="1:10" ht="12.75" customHeight="1">
      <c r="A45" s="276" t="s">
        <v>95</v>
      </c>
      <c r="B45" s="276"/>
      <c r="C45" s="276"/>
      <c r="D45" s="276"/>
      <c r="E45" s="276"/>
      <c r="F45" s="276"/>
      <c r="G45" s="276"/>
      <c r="H45" s="276"/>
      <c r="I45" s="276"/>
      <c r="J45" s="276"/>
    </row>
    <row r="46" spans="1:10" ht="12.75" customHeight="1">
      <c r="A46" s="276" t="s">
        <v>65</v>
      </c>
      <c r="B46" s="276"/>
      <c r="C46" s="276"/>
      <c r="D46" s="276"/>
      <c r="E46" s="276"/>
      <c r="F46" s="276"/>
      <c r="G46" s="276"/>
      <c r="H46" s="276"/>
      <c r="I46" s="276"/>
      <c r="J46" s="276"/>
    </row>
    <row r="47" spans="1:10" ht="12.75" customHeight="1">
      <c r="A47" s="276" t="s">
        <v>66</v>
      </c>
      <c r="B47" s="276"/>
      <c r="C47" s="276"/>
      <c r="D47" s="276"/>
      <c r="E47" s="276"/>
      <c r="F47" s="276"/>
      <c r="G47" s="276"/>
      <c r="H47" s="276"/>
      <c r="I47" s="276"/>
      <c r="J47" s="276"/>
    </row>
  </sheetData>
  <sheetProtection/>
  <mergeCells count="11">
    <mergeCell ref="A47:J47"/>
    <mergeCell ref="E6:H6"/>
    <mergeCell ref="A44:J44"/>
    <mergeCell ref="A45:J45"/>
    <mergeCell ref="A46:J46"/>
    <mergeCell ref="A5:J5"/>
    <mergeCell ref="A43:J43"/>
    <mergeCell ref="A1:J1"/>
    <mergeCell ref="A2:J2"/>
    <mergeCell ref="A3:J3"/>
    <mergeCell ref="A4:J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0"/>
  <sheetViews>
    <sheetView zoomScale="120" zoomScaleNormal="120" zoomScalePageLayoutView="0" workbookViewId="0" topLeftCell="A1">
      <pane ySplit="8" topLeftCell="A121" activePane="bottomLeft" state="frozen"/>
      <selection pane="topLeft" activeCell="A1" sqref="A1:M1"/>
      <selection pane="bottomLeft" activeCell="A151" sqref="A151"/>
    </sheetView>
  </sheetViews>
  <sheetFormatPr defaultColWidth="11.421875" defaultRowHeight="12.75" customHeight="1"/>
  <cols>
    <col min="1" max="1" width="7.7109375" style="1" customWidth="1"/>
    <col min="2" max="2" width="8.140625" style="1" bestFit="1" customWidth="1"/>
    <col min="3" max="4" width="6.421875" style="1" customWidth="1"/>
    <col min="5" max="5" width="6.28125" style="1" customWidth="1"/>
    <col min="6" max="7" width="6.8515625" style="1" bestFit="1" customWidth="1"/>
    <col min="8" max="8" width="4.421875" style="1" bestFit="1" customWidth="1"/>
    <col min="9" max="9" width="11.421875" style="1" bestFit="1" customWidth="1"/>
    <col min="10" max="10" width="13.7109375" style="1" bestFit="1" customWidth="1"/>
    <col min="11" max="13" width="5.7109375" style="1" customWidth="1"/>
    <col min="14" max="16384" width="11.421875" style="1" customWidth="1"/>
  </cols>
  <sheetData>
    <row r="1" spans="1:13" ht="18">
      <c r="A1" s="288" t="s">
        <v>70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 customHeight="1">
      <c r="A2" s="301" t="s">
        <v>27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.7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.75" customHeight="1">
      <c r="A4" s="303" t="s">
        <v>101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ht="12.75" customHeight="1">
      <c r="A6" s="173" t="s">
        <v>28</v>
      </c>
      <c r="B6" s="169" t="s">
        <v>39</v>
      </c>
      <c r="C6" s="290" t="s">
        <v>69</v>
      </c>
      <c r="D6" s="290"/>
      <c r="E6" s="290"/>
      <c r="F6" s="290" t="s">
        <v>40</v>
      </c>
      <c r="G6" s="290"/>
      <c r="H6" s="290"/>
      <c r="I6" s="169" t="s">
        <v>79</v>
      </c>
      <c r="J6" s="169" t="s">
        <v>80</v>
      </c>
      <c r="K6" s="290" t="s">
        <v>41</v>
      </c>
      <c r="L6" s="290"/>
      <c r="M6" s="290"/>
    </row>
    <row r="7" spans="1:13" ht="12.75" customHeight="1">
      <c r="A7" s="174"/>
      <c r="B7" s="169" t="s">
        <v>78</v>
      </c>
      <c r="C7" s="171">
        <v>3</v>
      </c>
      <c r="D7" s="171">
        <v>6</v>
      </c>
      <c r="E7" s="171">
        <v>12</v>
      </c>
      <c r="F7" s="171"/>
      <c r="G7" s="171"/>
      <c r="H7" s="171"/>
      <c r="I7" s="169" t="s">
        <v>67</v>
      </c>
      <c r="J7" s="169" t="s">
        <v>68</v>
      </c>
      <c r="K7" s="172" t="s">
        <v>45</v>
      </c>
      <c r="L7" s="171" t="s">
        <v>46</v>
      </c>
      <c r="M7" s="171" t="s">
        <v>47</v>
      </c>
    </row>
    <row r="8" spans="1:13" ht="12.75" customHeight="1">
      <c r="A8" s="174"/>
      <c r="B8" s="171"/>
      <c r="C8" s="171" t="s">
        <v>48</v>
      </c>
      <c r="D8" s="171" t="s">
        <v>48</v>
      </c>
      <c r="E8" s="171" t="s">
        <v>48</v>
      </c>
      <c r="F8" s="171" t="s">
        <v>42</v>
      </c>
      <c r="G8" s="171" t="s">
        <v>43</v>
      </c>
      <c r="H8" s="171" t="s">
        <v>44</v>
      </c>
      <c r="I8" s="171"/>
      <c r="J8" s="171"/>
      <c r="K8" s="171" t="s">
        <v>49</v>
      </c>
      <c r="L8" s="171" t="s">
        <v>49</v>
      </c>
      <c r="M8" s="171" t="s">
        <v>49</v>
      </c>
    </row>
    <row r="9" spans="1:13" ht="12.75" customHeight="1">
      <c r="A9" s="37">
        <v>29221</v>
      </c>
      <c r="B9" s="38">
        <v>0.33</v>
      </c>
      <c r="C9" s="38">
        <v>4.75</v>
      </c>
      <c r="D9" s="38">
        <v>4.83</v>
      </c>
      <c r="E9" s="38">
        <v>4.66</v>
      </c>
      <c r="F9" s="38">
        <v>2</v>
      </c>
      <c r="G9" s="38">
        <v>2.5</v>
      </c>
      <c r="H9" s="38">
        <v>2.5</v>
      </c>
      <c r="I9" s="38">
        <v>1.58</v>
      </c>
      <c r="J9" s="38">
        <v>2.25</v>
      </c>
      <c r="K9" s="38">
        <v>3.33</v>
      </c>
      <c r="L9" s="38">
        <v>3.58</v>
      </c>
      <c r="M9" s="38">
        <v>3.83</v>
      </c>
    </row>
    <row r="10" spans="1:13" ht="12.75" customHeight="1">
      <c r="A10" s="37">
        <v>29312</v>
      </c>
      <c r="B10" s="38">
        <v>0.41</v>
      </c>
      <c r="C10" s="38">
        <v>6</v>
      </c>
      <c r="D10" s="38">
        <v>6.25</v>
      </c>
      <c r="E10" s="38">
        <v>6.08</v>
      </c>
      <c r="F10" s="38">
        <v>2.5</v>
      </c>
      <c r="G10" s="38">
        <v>3</v>
      </c>
      <c r="H10" s="38">
        <v>3</v>
      </c>
      <c r="I10" s="38">
        <v>1.83</v>
      </c>
      <c r="J10" s="38">
        <v>2.75</v>
      </c>
      <c r="K10" s="38">
        <v>4.33</v>
      </c>
      <c r="L10" s="38">
        <v>4.58</v>
      </c>
      <c r="M10" s="38">
        <v>4.83</v>
      </c>
    </row>
    <row r="11" spans="1:13" ht="12.75" customHeight="1">
      <c r="A11" s="37">
        <v>29403</v>
      </c>
      <c r="B11" s="38">
        <v>0.5</v>
      </c>
      <c r="C11" s="38">
        <v>4.66</v>
      </c>
      <c r="D11" s="38">
        <v>4.58</v>
      </c>
      <c r="E11" s="38">
        <v>4.33</v>
      </c>
      <c r="F11" s="38">
        <v>2.5</v>
      </c>
      <c r="G11" s="38">
        <v>3</v>
      </c>
      <c r="H11" s="38">
        <v>3</v>
      </c>
      <c r="I11" s="38">
        <v>2</v>
      </c>
      <c r="J11" s="38">
        <v>2.75</v>
      </c>
      <c r="K11" s="38">
        <v>4.33</v>
      </c>
      <c r="L11" s="38">
        <v>4.58</v>
      </c>
      <c r="M11" s="38">
        <v>4.83</v>
      </c>
    </row>
    <row r="12" spans="1:13" ht="12.75" customHeight="1">
      <c r="A12" s="37">
        <v>29495</v>
      </c>
      <c r="B12" s="38">
        <v>0.5</v>
      </c>
      <c r="C12" s="38">
        <v>4.91</v>
      </c>
      <c r="D12" s="38">
        <v>4.91</v>
      </c>
      <c r="E12" s="38">
        <v>4.75</v>
      </c>
      <c r="F12" s="38">
        <v>2.5</v>
      </c>
      <c r="G12" s="38">
        <v>3</v>
      </c>
      <c r="H12" s="38">
        <v>3</v>
      </c>
      <c r="I12" s="38">
        <v>2</v>
      </c>
      <c r="J12" s="38">
        <v>2.75</v>
      </c>
      <c r="K12" s="38">
        <v>4.33</v>
      </c>
      <c r="L12" s="38">
        <v>4.58</v>
      </c>
      <c r="M12" s="38">
        <v>4.83</v>
      </c>
    </row>
    <row r="13" spans="1:13" ht="12.75" customHeight="1">
      <c r="A13" s="37">
        <v>29587</v>
      </c>
      <c r="B13" s="38">
        <v>0.5</v>
      </c>
      <c r="C13" s="38">
        <v>5.42</v>
      </c>
      <c r="D13" s="38">
        <v>5.53</v>
      </c>
      <c r="E13" s="38">
        <v>5.3</v>
      </c>
      <c r="F13" s="38">
        <v>3</v>
      </c>
      <c r="G13" s="38">
        <v>3.5</v>
      </c>
      <c r="H13" s="38">
        <v>3.5</v>
      </c>
      <c r="I13" s="38">
        <v>2.5</v>
      </c>
      <c r="J13" s="38">
        <v>3.5</v>
      </c>
      <c r="K13" s="38">
        <v>4.43</v>
      </c>
      <c r="L13" s="38">
        <v>4.68</v>
      </c>
      <c r="M13" s="38">
        <v>4.93</v>
      </c>
    </row>
    <row r="14" spans="1:13" ht="12.75" customHeight="1">
      <c r="A14" s="37">
        <v>29677</v>
      </c>
      <c r="B14" s="38">
        <v>0.5</v>
      </c>
      <c r="C14" s="38">
        <v>7.27</v>
      </c>
      <c r="D14" s="38">
        <v>7.37</v>
      </c>
      <c r="E14" s="38">
        <v>7.3</v>
      </c>
      <c r="F14" s="38">
        <v>3.33</v>
      </c>
      <c r="G14" s="38">
        <v>3.83</v>
      </c>
      <c r="H14" s="38">
        <v>3.83</v>
      </c>
      <c r="I14" s="38">
        <v>2.5</v>
      </c>
      <c r="J14" s="38">
        <v>3.5</v>
      </c>
      <c r="K14" s="38">
        <v>5.26</v>
      </c>
      <c r="L14" s="38">
        <v>5.43</v>
      </c>
      <c r="M14" s="38">
        <v>5.59</v>
      </c>
    </row>
    <row r="15" spans="1:13" ht="12.75" customHeight="1">
      <c r="A15" s="37">
        <v>29768</v>
      </c>
      <c r="B15" s="38">
        <v>0.5</v>
      </c>
      <c r="C15" s="38">
        <v>8.9</v>
      </c>
      <c r="D15" s="38">
        <v>8.9</v>
      </c>
      <c r="E15" s="38">
        <v>8.2</v>
      </c>
      <c r="F15" s="38">
        <v>3.83</v>
      </c>
      <c r="G15" s="38">
        <v>4.25</v>
      </c>
      <c r="H15" s="38">
        <v>4.25</v>
      </c>
      <c r="I15" s="38">
        <v>3.08</v>
      </c>
      <c r="J15" s="38">
        <v>4.25</v>
      </c>
      <c r="K15" s="38">
        <v>5.53</v>
      </c>
      <c r="L15" s="38">
        <v>5.69</v>
      </c>
      <c r="M15" s="38">
        <v>5.86</v>
      </c>
    </row>
    <row r="16" spans="1:13" ht="12.75" customHeight="1">
      <c r="A16" s="37">
        <v>29860</v>
      </c>
      <c r="B16" s="38">
        <v>0.5</v>
      </c>
      <c r="C16" s="38">
        <v>9.53</v>
      </c>
      <c r="D16" s="38">
        <v>9.23</v>
      </c>
      <c r="E16" s="38">
        <v>8.47</v>
      </c>
      <c r="F16" s="38">
        <v>3.92</v>
      </c>
      <c r="G16" s="38">
        <v>4.42</v>
      </c>
      <c r="H16" s="38">
        <v>4.42</v>
      </c>
      <c r="I16" s="38">
        <v>3.17</v>
      </c>
      <c r="J16" s="38">
        <v>4.25</v>
      </c>
      <c r="K16" s="38">
        <v>6.4</v>
      </c>
      <c r="L16" s="38">
        <v>6.24</v>
      </c>
      <c r="M16" s="38">
        <v>6</v>
      </c>
    </row>
    <row r="17" spans="1:13" ht="12.75" customHeight="1">
      <c r="A17" s="37">
        <v>29952</v>
      </c>
      <c r="B17" s="38">
        <v>0.5</v>
      </c>
      <c r="C17" s="38">
        <v>8.33</v>
      </c>
      <c r="D17" s="38">
        <v>8.17</v>
      </c>
      <c r="E17" s="38">
        <v>7.58</v>
      </c>
      <c r="F17" s="38">
        <v>3.92</v>
      </c>
      <c r="G17" s="38">
        <v>4.42</v>
      </c>
      <c r="H17" s="38">
        <v>4.42</v>
      </c>
      <c r="I17" s="38">
        <v>3.25</v>
      </c>
      <c r="J17" s="38">
        <v>4.25</v>
      </c>
      <c r="K17" s="38">
        <v>6.33</v>
      </c>
      <c r="L17" s="38">
        <v>6.17</v>
      </c>
      <c r="M17" s="38">
        <v>5.92</v>
      </c>
    </row>
    <row r="18" spans="1:13" ht="12.75" customHeight="1">
      <c r="A18" s="37">
        <v>30042</v>
      </c>
      <c r="B18" s="38">
        <v>0.5</v>
      </c>
      <c r="C18" s="38">
        <v>4.75</v>
      </c>
      <c r="D18" s="38">
        <v>5.33</v>
      </c>
      <c r="E18" s="38">
        <v>5.58</v>
      </c>
      <c r="F18" s="38">
        <v>3.92</v>
      </c>
      <c r="G18" s="38">
        <v>4.42</v>
      </c>
      <c r="H18" s="38">
        <v>4.42</v>
      </c>
      <c r="I18" s="38">
        <v>3.25</v>
      </c>
      <c r="J18" s="38">
        <v>4.25</v>
      </c>
      <c r="K18" s="38">
        <v>5.42</v>
      </c>
      <c r="L18" s="38">
        <v>5.5</v>
      </c>
      <c r="M18" s="38">
        <v>5.67</v>
      </c>
    </row>
    <row r="19" spans="1:13" ht="12.75" customHeight="1">
      <c r="A19" s="37">
        <v>30133</v>
      </c>
      <c r="B19" s="38">
        <v>0.5</v>
      </c>
      <c r="C19" s="38">
        <v>4.5</v>
      </c>
      <c r="D19" s="38">
        <v>5.25</v>
      </c>
      <c r="E19" s="38">
        <v>5.42</v>
      </c>
      <c r="F19" s="38">
        <v>3.92</v>
      </c>
      <c r="G19" s="38">
        <v>4.42</v>
      </c>
      <c r="H19" s="38">
        <v>4.42</v>
      </c>
      <c r="I19" s="38">
        <v>3.25</v>
      </c>
      <c r="J19" s="38">
        <v>4.25</v>
      </c>
      <c r="K19" s="38">
        <v>4.75</v>
      </c>
      <c r="L19" s="38">
        <v>5</v>
      </c>
      <c r="M19" s="38">
        <v>5.08</v>
      </c>
    </row>
    <row r="20" spans="1:13" ht="12.75" customHeight="1">
      <c r="A20" s="37">
        <v>30225</v>
      </c>
      <c r="B20" s="38">
        <v>0.5</v>
      </c>
      <c r="C20" s="38">
        <v>3</v>
      </c>
      <c r="D20" s="38">
        <v>3.75</v>
      </c>
      <c r="E20" s="38">
        <v>4</v>
      </c>
      <c r="F20" s="38">
        <v>3.83</v>
      </c>
      <c r="G20" s="38">
        <v>4.33</v>
      </c>
      <c r="H20" s="38">
        <v>4.33</v>
      </c>
      <c r="I20" s="38">
        <v>3.25</v>
      </c>
      <c r="J20" s="38">
        <v>4.25</v>
      </c>
      <c r="K20" s="38">
        <v>4.17</v>
      </c>
      <c r="L20" s="38">
        <v>4.42</v>
      </c>
      <c r="M20" s="38">
        <v>4.58</v>
      </c>
    </row>
    <row r="21" spans="1:13" ht="12.75" customHeight="1">
      <c r="A21" s="37">
        <v>30317</v>
      </c>
      <c r="B21" s="38">
        <v>0.5</v>
      </c>
      <c r="C21" s="38">
        <v>2.5</v>
      </c>
      <c r="D21" s="38">
        <v>2.75</v>
      </c>
      <c r="E21" s="38">
        <v>2.83</v>
      </c>
      <c r="F21" s="38">
        <v>3.67</v>
      </c>
      <c r="G21" s="38">
        <v>4.17</v>
      </c>
      <c r="H21" s="38">
        <v>4.17</v>
      </c>
      <c r="I21" s="38">
        <v>3</v>
      </c>
      <c r="J21" s="38">
        <v>3.38</v>
      </c>
      <c r="K21" s="38">
        <v>3.92</v>
      </c>
      <c r="L21" s="38">
        <v>4.17</v>
      </c>
      <c r="M21" s="38">
        <v>4.42</v>
      </c>
    </row>
    <row r="22" spans="1:13" ht="12.75" customHeight="1">
      <c r="A22" s="37">
        <v>30407</v>
      </c>
      <c r="B22" s="38">
        <v>0.5</v>
      </c>
      <c r="C22" s="38">
        <v>2.75</v>
      </c>
      <c r="D22" s="38">
        <v>2.75</v>
      </c>
      <c r="E22" s="38">
        <v>2.83</v>
      </c>
      <c r="F22" s="38">
        <v>3.5</v>
      </c>
      <c r="G22" s="38">
        <v>4</v>
      </c>
      <c r="H22" s="38">
        <v>4</v>
      </c>
      <c r="I22" s="38">
        <v>2.83</v>
      </c>
      <c r="J22" s="38">
        <v>3.25</v>
      </c>
      <c r="K22" s="38">
        <v>3.67</v>
      </c>
      <c r="L22" s="38">
        <v>3.92</v>
      </c>
      <c r="M22" s="38">
        <v>4.25</v>
      </c>
    </row>
    <row r="23" spans="1:13" ht="12.75" customHeight="1">
      <c r="A23" s="37">
        <v>30498</v>
      </c>
      <c r="B23" s="38">
        <v>0.5</v>
      </c>
      <c r="C23" s="38">
        <v>4.13</v>
      </c>
      <c r="D23" s="38">
        <v>4.13</v>
      </c>
      <c r="E23" s="38">
        <v>4.13</v>
      </c>
      <c r="F23" s="38">
        <v>3.5</v>
      </c>
      <c r="G23" s="38">
        <v>4</v>
      </c>
      <c r="H23" s="38">
        <v>4</v>
      </c>
      <c r="I23" s="38">
        <v>2.83</v>
      </c>
      <c r="J23" s="38">
        <v>3.25</v>
      </c>
      <c r="K23" s="38">
        <v>4.08</v>
      </c>
      <c r="L23" s="38">
        <v>4.25</v>
      </c>
      <c r="M23" s="38">
        <v>4.58</v>
      </c>
    </row>
    <row r="24" spans="1:13" ht="12.75" customHeight="1">
      <c r="A24" s="37">
        <v>30590</v>
      </c>
      <c r="B24" s="38">
        <v>0.5</v>
      </c>
      <c r="C24" s="38">
        <v>3.58</v>
      </c>
      <c r="D24" s="38">
        <v>3.67</v>
      </c>
      <c r="E24" s="38">
        <v>3.67</v>
      </c>
      <c r="F24" s="38">
        <v>3.5</v>
      </c>
      <c r="G24" s="38">
        <v>4</v>
      </c>
      <c r="H24" s="38">
        <v>4</v>
      </c>
      <c r="I24" s="38">
        <v>2.83</v>
      </c>
      <c r="J24" s="38">
        <v>3.25</v>
      </c>
      <c r="K24" s="38">
        <v>4.33</v>
      </c>
      <c r="L24" s="38">
        <v>4.5</v>
      </c>
      <c r="M24" s="38">
        <v>4.67</v>
      </c>
    </row>
    <row r="25" spans="1:13" ht="12.75" customHeight="1">
      <c r="A25" s="37">
        <v>30682</v>
      </c>
      <c r="B25" s="38">
        <v>0.5</v>
      </c>
      <c r="C25" s="38">
        <v>3.13</v>
      </c>
      <c r="D25" s="38">
        <v>3.21</v>
      </c>
      <c r="E25" s="38">
        <v>3.42</v>
      </c>
      <c r="F25" s="38">
        <v>3.5</v>
      </c>
      <c r="G25" s="38">
        <v>4</v>
      </c>
      <c r="H25" s="38">
        <v>4</v>
      </c>
      <c r="I25" s="38">
        <v>2.92</v>
      </c>
      <c r="J25" s="38">
        <v>3.25</v>
      </c>
      <c r="K25" s="38">
        <v>4.25</v>
      </c>
      <c r="L25" s="38">
        <v>4.5</v>
      </c>
      <c r="M25" s="38">
        <v>4.67</v>
      </c>
    </row>
    <row r="26" spans="1:13" ht="12.75" customHeight="1">
      <c r="A26" s="37">
        <v>30773</v>
      </c>
      <c r="B26" s="38">
        <v>0.5</v>
      </c>
      <c r="C26" s="38">
        <v>3.08</v>
      </c>
      <c r="D26" s="38">
        <v>3.25</v>
      </c>
      <c r="E26" s="38">
        <v>3.54</v>
      </c>
      <c r="F26" s="38">
        <v>3.5</v>
      </c>
      <c r="G26" s="38">
        <v>4</v>
      </c>
      <c r="H26" s="38">
        <v>4</v>
      </c>
      <c r="I26" s="38">
        <v>2.92</v>
      </c>
      <c r="J26" s="38">
        <v>3.25</v>
      </c>
      <c r="K26" s="38">
        <v>4.25</v>
      </c>
      <c r="L26" s="38">
        <v>4.5</v>
      </c>
      <c r="M26" s="38">
        <v>4.67</v>
      </c>
    </row>
    <row r="27" spans="1:13" ht="12.75" customHeight="1">
      <c r="A27" s="37">
        <v>30864</v>
      </c>
      <c r="B27" s="38">
        <v>0.5</v>
      </c>
      <c r="C27" s="38">
        <v>3.33</v>
      </c>
      <c r="D27" s="38">
        <v>3.58</v>
      </c>
      <c r="E27" s="38">
        <v>3.92</v>
      </c>
      <c r="F27" s="38">
        <v>3.5</v>
      </c>
      <c r="G27" s="38">
        <v>4</v>
      </c>
      <c r="H27" s="38">
        <v>4</v>
      </c>
      <c r="I27" s="38">
        <v>2.92</v>
      </c>
      <c r="J27" s="38">
        <v>3.25</v>
      </c>
      <c r="K27" s="38">
        <v>4.42</v>
      </c>
      <c r="L27" s="38">
        <v>4.58</v>
      </c>
      <c r="M27" s="38">
        <v>4.75</v>
      </c>
    </row>
    <row r="28" spans="1:13" ht="12.75" customHeight="1">
      <c r="A28" s="37">
        <v>30956</v>
      </c>
      <c r="B28" s="38">
        <v>0.5</v>
      </c>
      <c r="C28" s="38">
        <v>4.04</v>
      </c>
      <c r="D28" s="38">
        <v>4.54</v>
      </c>
      <c r="E28" s="38">
        <v>4.54</v>
      </c>
      <c r="F28" s="38">
        <v>3.5</v>
      </c>
      <c r="G28" s="38">
        <v>4</v>
      </c>
      <c r="H28" s="38">
        <v>4</v>
      </c>
      <c r="I28" s="38">
        <v>2.92</v>
      </c>
      <c r="J28" s="38">
        <v>3.25</v>
      </c>
      <c r="K28" s="38">
        <v>4.42</v>
      </c>
      <c r="L28" s="38">
        <v>4.58</v>
      </c>
      <c r="M28" s="38">
        <v>4.92</v>
      </c>
    </row>
    <row r="29" spans="1:13" ht="12.75" customHeight="1">
      <c r="A29" s="37">
        <v>31048</v>
      </c>
      <c r="B29" s="38">
        <v>0.5</v>
      </c>
      <c r="C29" s="38">
        <v>3.96</v>
      </c>
      <c r="D29" s="38">
        <v>3.96</v>
      </c>
      <c r="E29" s="38">
        <v>4</v>
      </c>
      <c r="F29" s="38">
        <v>3.5</v>
      </c>
      <c r="G29" s="38">
        <v>4</v>
      </c>
      <c r="H29" s="38">
        <v>4</v>
      </c>
      <c r="I29" s="38">
        <v>2.83</v>
      </c>
      <c r="J29" s="38">
        <v>3.5</v>
      </c>
      <c r="K29" s="38">
        <v>4.42</v>
      </c>
      <c r="L29" s="38">
        <v>4.67</v>
      </c>
      <c r="M29" s="38">
        <v>4.92</v>
      </c>
    </row>
    <row r="30" spans="1:13" ht="12.75" customHeight="1">
      <c r="A30" s="37">
        <v>31138</v>
      </c>
      <c r="B30" s="38">
        <v>0.5</v>
      </c>
      <c r="C30" s="38">
        <v>4.92</v>
      </c>
      <c r="D30" s="38">
        <v>4.92</v>
      </c>
      <c r="E30" s="38">
        <v>4.83</v>
      </c>
      <c r="F30" s="38">
        <v>3.5</v>
      </c>
      <c r="G30" s="38">
        <v>4</v>
      </c>
      <c r="H30" s="38">
        <v>4</v>
      </c>
      <c r="I30" s="38">
        <v>2.83</v>
      </c>
      <c r="J30" s="38">
        <v>3.5</v>
      </c>
      <c r="K30" s="38">
        <v>4.75</v>
      </c>
      <c r="L30" s="38">
        <v>5</v>
      </c>
      <c r="M30" s="38">
        <v>5.25</v>
      </c>
    </row>
    <row r="31" spans="1:13" ht="12.75" customHeight="1">
      <c r="A31" s="37">
        <v>31229</v>
      </c>
      <c r="B31" s="38">
        <v>0.5</v>
      </c>
      <c r="C31" s="38">
        <v>4.38</v>
      </c>
      <c r="D31" s="38">
        <v>4.42</v>
      </c>
      <c r="E31" s="38">
        <v>4.42</v>
      </c>
      <c r="F31" s="38">
        <v>3.5</v>
      </c>
      <c r="G31" s="38">
        <v>4</v>
      </c>
      <c r="H31" s="38">
        <v>4</v>
      </c>
      <c r="I31" s="38">
        <v>2.83</v>
      </c>
      <c r="J31" s="38">
        <v>3.5</v>
      </c>
      <c r="K31" s="38">
        <v>4.75</v>
      </c>
      <c r="L31" s="38">
        <v>5</v>
      </c>
      <c r="M31" s="38">
        <v>5.25</v>
      </c>
    </row>
    <row r="32" spans="1:13" ht="12.75" customHeight="1">
      <c r="A32" s="37">
        <v>31321</v>
      </c>
      <c r="B32" s="38">
        <v>0.5</v>
      </c>
      <c r="C32" s="38">
        <v>4</v>
      </c>
      <c r="D32" s="38">
        <v>4</v>
      </c>
      <c r="E32" s="38">
        <v>4</v>
      </c>
      <c r="F32" s="38">
        <v>3.5</v>
      </c>
      <c r="G32" s="38">
        <v>4</v>
      </c>
      <c r="H32" s="38">
        <v>4</v>
      </c>
      <c r="I32" s="38">
        <v>2.83</v>
      </c>
      <c r="J32" s="38">
        <v>3.5</v>
      </c>
      <c r="K32" s="38">
        <v>4.58</v>
      </c>
      <c r="L32" s="38">
        <v>4.83</v>
      </c>
      <c r="M32" s="38">
        <v>5.08</v>
      </c>
    </row>
    <row r="33" spans="1:13" ht="12.75" customHeight="1">
      <c r="A33" s="37">
        <v>31413</v>
      </c>
      <c r="B33" s="38">
        <v>0.5</v>
      </c>
      <c r="C33" s="38">
        <v>3.5</v>
      </c>
      <c r="D33" s="38">
        <v>3.5</v>
      </c>
      <c r="E33" s="38">
        <v>3.54</v>
      </c>
      <c r="F33" s="38">
        <v>3.5</v>
      </c>
      <c r="G33" s="38">
        <v>4</v>
      </c>
      <c r="H33" s="38">
        <v>4</v>
      </c>
      <c r="I33" s="38">
        <v>2.83</v>
      </c>
      <c r="J33" s="38">
        <v>3.5</v>
      </c>
      <c r="K33" s="38">
        <v>4.41</v>
      </c>
      <c r="L33" s="38">
        <v>4.58</v>
      </c>
      <c r="M33" s="38">
        <v>4.67</v>
      </c>
    </row>
    <row r="34" spans="1:13" ht="12.75" customHeight="1">
      <c r="A34" s="37">
        <v>31503</v>
      </c>
      <c r="B34" s="38">
        <v>0.5</v>
      </c>
      <c r="C34" s="38">
        <v>3.21</v>
      </c>
      <c r="D34" s="38">
        <v>3.17</v>
      </c>
      <c r="E34" s="38">
        <v>3.17</v>
      </c>
      <c r="F34" s="38">
        <v>3.5</v>
      </c>
      <c r="G34" s="38">
        <v>4</v>
      </c>
      <c r="H34" s="38">
        <v>4</v>
      </c>
      <c r="I34" s="38">
        <v>2.83</v>
      </c>
      <c r="J34" s="38">
        <v>3.5</v>
      </c>
      <c r="K34" s="38">
        <v>4.41</v>
      </c>
      <c r="L34" s="38">
        <v>4.5</v>
      </c>
      <c r="M34" s="38">
        <v>4.67</v>
      </c>
    </row>
    <row r="35" spans="1:13" ht="12.75" customHeight="1">
      <c r="A35" s="37">
        <v>31594</v>
      </c>
      <c r="B35" s="38">
        <v>0.5</v>
      </c>
      <c r="C35" s="38">
        <v>4.42</v>
      </c>
      <c r="D35" s="38">
        <v>4.38</v>
      </c>
      <c r="E35" s="38">
        <v>4.33</v>
      </c>
      <c r="F35" s="38">
        <v>3.5</v>
      </c>
      <c r="G35" s="38">
        <v>4</v>
      </c>
      <c r="H35" s="38">
        <v>4</v>
      </c>
      <c r="I35" s="38">
        <v>2.83</v>
      </c>
      <c r="J35" s="38">
        <v>3.5</v>
      </c>
      <c r="K35" s="38">
        <v>4.33</v>
      </c>
      <c r="L35" s="38">
        <v>4.58</v>
      </c>
      <c r="M35" s="38">
        <v>4.67</v>
      </c>
    </row>
    <row r="36" spans="1:13" ht="12.75" customHeight="1">
      <c r="A36" s="37">
        <v>31686</v>
      </c>
      <c r="B36" s="38">
        <v>0.5</v>
      </c>
      <c r="C36" s="38">
        <v>3.5</v>
      </c>
      <c r="D36" s="38">
        <v>3.5</v>
      </c>
      <c r="E36" s="38">
        <v>3.58</v>
      </c>
      <c r="F36" s="38">
        <v>3.5</v>
      </c>
      <c r="G36" s="38">
        <v>4</v>
      </c>
      <c r="H36" s="38">
        <v>4</v>
      </c>
      <c r="I36" s="38">
        <v>2.83</v>
      </c>
      <c r="J36" s="38">
        <v>3.5</v>
      </c>
      <c r="K36" s="38">
        <v>4.33</v>
      </c>
      <c r="L36" s="38">
        <v>4.5</v>
      </c>
      <c r="M36" s="38">
        <v>4.67</v>
      </c>
    </row>
    <row r="37" spans="1:13" ht="12.75" customHeight="1">
      <c r="A37" s="37">
        <v>31778</v>
      </c>
      <c r="B37" s="38">
        <v>0.5</v>
      </c>
      <c r="C37" s="38">
        <v>3.37</v>
      </c>
      <c r="D37" s="38">
        <v>3.29</v>
      </c>
      <c r="E37" s="38">
        <v>3.29</v>
      </c>
      <c r="F37" s="38">
        <v>3.5</v>
      </c>
      <c r="G37" s="38">
        <v>4</v>
      </c>
      <c r="H37" s="38">
        <v>4</v>
      </c>
      <c r="I37" s="38">
        <v>2.83</v>
      </c>
      <c r="J37" s="38">
        <v>3.5</v>
      </c>
      <c r="K37" s="38">
        <v>4.12</v>
      </c>
      <c r="L37" s="38">
        <v>4.37</v>
      </c>
      <c r="M37" s="38">
        <v>4.5</v>
      </c>
    </row>
    <row r="38" spans="1:13" ht="12.75" customHeight="1">
      <c r="A38" s="37">
        <v>31868</v>
      </c>
      <c r="B38" s="38">
        <v>0.5</v>
      </c>
      <c r="C38" s="38">
        <v>3.04</v>
      </c>
      <c r="D38" s="38">
        <v>3.04</v>
      </c>
      <c r="E38" s="38">
        <v>3.25</v>
      </c>
      <c r="F38" s="38">
        <v>3.25</v>
      </c>
      <c r="G38" s="38">
        <v>3.75</v>
      </c>
      <c r="H38" s="38">
        <v>3.75</v>
      </c>
      <c r="I38" s="38">
        <v>2.58</v>
      </c>
      <c r="J38" s="38">
        <v>3.25</v>
      </c>
      <c r="K38" s="38">
        <v>4</v>
      </c>
      <c r="L38" s="38">
        <v>4.12</v>
      </c>
      <c r="M38" s="38">
        <v>4.37</v>
      </c>
    </row>
    <row r="39" spans="1:13" ht="12.75" customHeight="1">
      <c r="A39" s="37">
        <v>31959</v>
      </c>
      <c r="B39" s="38">
        <v>0.5</v>
      </c>
      <c r="C39" s="38">
        <v>3.04</v>
      </c>
      <c r="D39" s="38">
        <v>3.08</v>
      </c>
      <c r="E39" s="38">
        <v>3.25</v>
      </c>
      <c r="F39" s="38">
        <v>3.25</v>
      </c>
      <c r="G39" s="38">
        <v>3.75</v>
      </c>
      <c r="H39" s="38">
        <v>3.75</v>
      </c>
      <c r="I39" s="38">
        <v>2.58</v>
      </c>
      <c r="J39" s="38">
        <v>3.25</v>
      </c>
      <c r="K39" s="38">
        <v>4</v>
      </c>
      <c r="L39" s="38">
        <v>4.12</v>
      </c>
      <c r="M39" s="38">
        <v>4.25</v>
      </c>
    </row>
    <row r="40" spans="1:13" ht="12.75" customHeight="1">
      <c r="A40" s="37">
        <v>32051</v>
      </c>
      <c r="B40" s="38">
        <v>0.5</v>
      </c>
      <c r="C40" s="38">
        <v>3.29</v>
      </c>
      <c r="D40" s="38">
        <v>3.37</v>
      </c>
      <c r="E40" s="38">
        <v>3.42</v>
      </c>
      <c r="F40" s="38">
        <v>3.25</v>
      </c>
      <c r="G40" s="38">
        <v>3.75</v>
      </c>
      <c r="H40" s="38">
        <v>3.75</v>
      </c>
      <c r="I40" s="38">
        <v>2.58</v>
      </c>
      <c r="J40" s="38">
        <v>3.25</v>
      </c>
      <c r="K40" s="38">
        <v>4.06</v>
      </c>
      <c r="L40" s="38">
        <v>4.37</v>
      </c>
      <c r="M40" s="38">
        <v>4.5</v>
      </c>
    </row>
    <row r="41" spans="1:13" ht="12.75" customHeight="1">
      <c r="A41" s="37">
        <v>32143</v>
      </c>
      <c r="B41" s="38">
        <v>0.5</v>
      </c>
      <c r="C41" s="38">
        <v>2.25</v>
      </c>
      <c r="D41" s="38">
        <v>2.5</v>
      </c>
      <c r="E41" s="38">
        <v>2.75</v>
      </c>
      <c r="F41" s="38">
        <v>3.33</v>
      </c>
      <c r="G41" s="38">
        <v>3.83</v>
      </c>
      <c r="H41" s="38">
        <v>3.83</v>
      </c>
      <c r="I41" s="38">
        <v>2.58</v>
      </c>
      <c r="J41" s="38">
        <v>3.33</v>
      </c>
      <c r="K41" s="38">
        <v>4</v>
      </c>
      <c r="L41" s="38">
        <v>4.08</v>
      </c>
      <c r="M41" s="38">
        <v>4.33</v>
      </c>
    </row>
    <row r="42" spans="1:13" ht="12.75" customHeight="1">
      <c r="A42" s="37">
        <v>32234</v>
      </c>
      <c r="B42" s="38">
        <v>0.5</v>
      </c>
      <c r="C42" s="38">
        <v>1.41</v>
      </c>
      <c r="D42" s="38">
        <v>1.91</v>
      </c>
      <c r="E42" s="38">
        <v>2.25</v>
      </c>
      <c r="F42" s="38">
        <v>3.25</v>
      </c>
      <c r="G42" s="38">
        <v>3.75</v>
      </c>
      <c r="H42" s="38">
        <v>3.75</v>
      </c>
      <c r="I42" s="38">
        <v>2.58</v>
      </c>
      <c r="J42" s="38">
        <v>3.25</v>
      </c>
      <c r="K42" s="38">
        <v>3.58</v>
      </c>
      <c r="L42" s="38">
        <v>3.66</v>
      </c>
      <c r="M42" s="38">
        <v>3.91</v>
      </c>
    </row>
    <row r="43" spans="1:13" ht="12.75" customHeight="1">
      <c r="A43" s="37">
        <v>32325</v>
      </c>
      <c r="B43" s="38">
        <v>0.5</v>
      </c>
      <c r="C43" s="38">
        <v>2.5</v>
      </c>
      <c r="D43" s="38">
        <v>2.54</v>
      </c>
      <c r="E43" s="38">
        <v>2.75</v>
      </c>
      <c r="F43" s="38">
        <v>3</v>
      </c>
      <c r="G43" s="38">
        <v>3.5</v>
      </c>
      <c r="H43" s="38">
        <v>3.5</v>
      </c>
      <c r="I43" s="38">
        <v>2.33</v>
      </c>
      <c r="J43" s="38">
        <v>3</v>
      </c>
      <c r="K43" s="38">
        <v>3.27</v>
      </c>
      <c r="L43" s="38">
        <v>3.58</v>
      </c>
      <c r="M43" s="38">
        <v>3.83</v>
      </c>
    </row>
    <row r="44" spans="1:13" ht="12.75" customHeight="1">
      <c r="A44" s="37">
        <v>32417</v>
      </c>
      <c r="B44" s="38">
        <v>0.5</v>
      </c>
      <c r="C44" s="38">
        <v>2.83</v>
      </c>
      <c r="D44" s="38">
        <v>3.08</v>
      </c>
      <c r="E44" s="38">
        <v>3.33</v>
      </c>
      <c r="F44" s="38">
        <v>3</v>
      </c>
      <c r="G44" s="38">
        <v>3.5</v>
      </c>
      <c r="H44" s="38">
        <v>3.5</v>
      </c>
      <c r="I44" s="38">
        <v>2.33</v>
      </c>
      <c r="J44" s="38">
        <v>3</v>
      </c>
      <c r="K44" s="38">
        <v>3.66</v>
      </c>
      <c r="L44" s="38">
        <v>3.91</v>
      </c>
      <c r="M44" s="38">
        <v>4.16</v>
      </c>
    </row>
    <row r="45" spans="1:13" ht="12.75" customHeight="1">
      <c r="A45" s="37">
        <v>32509</v>
      </c>
      <c r="B45" s="38">
        <v>0.5</v>
      </c>
      <c r="C45" s="38">
        <v>4</v>
      </c>
      <c r="D45" s="38">
        <v>4.08</v>
      </c>
      <c r="E45" s="38">
        <v>4.08</v>
      </c>
      <c r="F45" s="38">
        <v>3</v>
      </c>
      <c r="G45" s="38">
        <v>3.5</v>
      </c>
      <c r="H45" s="38">
        <v>3.5</v>
      </c>
      <c r="I45" s="38">
        <v>2.33</v>
      </c>
      <c r="J45" s="38">
        <v>3.33</v>
      </c>
      <c r="K45" s="38">
        <v>4.37</v>
      </c>
      <c r="L45" s="38">
        <v>4.56</v>
      </c>
      <c r="M45" s="38">
        <v>4.75</v>
      </c>
    </row>
    <row r="46" spans="1:13" ht="12.75" customHeight="1">
      <c r="A46" s="37">
        <v>32599</v>
      </c>
      <c r="B46" s="38">
        <v>0.5</v>
      </c>
      <c r="C46" s="38">
        <v>5</v>
      </c>
      <c r="D46" s="38">
        <v>5.25</v>
      </c>
      <c r="E46" s="38">
        <v>5.25</v>
      </c>
      <c r="F46" s="38">
        <v>3</v>
      </c>
      <c r="G46" s="38">
        <v>3.5</v>
      </c>
      <c r="H46" s="38">
        <v>3.5</v>
      </c>
      <c r="I46" s="38">
        <v>2.33</v>
      </c>
      <c r="J46" s="38">
        <v>3</v>
      </c>
      <c r="K46" s="38">
        <v>5</v>
      </c>
      <c r="L46" s="38">
        <v>5</v>
      </c>
      <c r="M46" s="38">
        <v>5</v>
      </c>
    </row>
    <row r="47" spans="1:13" ht="12.75" customHeight="1">
      <c r="A47" s="37">
        <v>32690</v>
      </c>
      <c r="B47" s="38">
        <v>0.5</v>
      </c>
      <c r="C47" s="38">
        <v>6.33</v>
      </c>
      <c r="D47" s="38">
        <v>6.08</v>
      </c>
      <c r="E47" s="38">
        <v>6.08</v>
      </c>
      <c r="F47" s="38">
        <v>3.25</v>
      </c>
      <c r="G47" s="38">
        <v>3.75</v>
      </c>
      <c r="H47" s="38">
        <v>3.75</v>
      </c>
      <c r="I47" s="38">
        <v>2.5</v>
      </c>
      <c r="J47" s="38">
        <v>3.16</v>
      </c>
      <c r="K47" s="38">
        <v>5.25</v>
      </c>
      <c r="L47" s="38">
        <v>5.25</v>
      </c>
      <c r="M47" s="38">
        <v>5.25</v>
      </c>
    </row>
    <row r="48" spans="1:13" ht="12.75" customHeight="1">
      <c r="A48" s="37">
        <v>32782</v>
      </c>
      <c r="B48" s="38">
        <v>0.5</v>
      </c>
      <c r="C48" s="38">
        <v>7</v>
      </c>
      <c r="D48" s="38">
        <v>7</v>
      </c>
      <c r="E48" s="38">
        <v>6.75</v>
      </c>
      <c r="F48" s="38">
        <v>3.58</v>
      </c>
      <c r="G48" s="38">
        <v>4.08</v>
      </c>
      <c r="H48" s="38">
        <v>4.08</v>
      </c>
      <c r="I48" s="38">
        <v>2.5</v>
      </c>
      <c r="J48" s="38">
        <v>3.33</v>
      </c>
      <c r="K48" s="38">
        <v>5.75</v>
      </c>
      <c r="L48" s="38">
        <v>5.56</v>
      </c>
      <c r="M48" s="38">
        <v>5.43</v>
      </c>
    </row>
    <row r="49" spans="1:13" ht="12.75" customHeight="1">
      <c r="A49" s="37">
        <v>32874</v>
      </c>
      <c r="B49" s="38">
        <v>0.5</v>
      </c>
      <c r="C49" s="38">
        <v>7.92</v>
      </c>
      <c r="D49" s="38">
        <v>7.75</v>
      </c>
      <c r="E49" s="38">
        <v>7.59</v>
      </c>
      <c r="F49" s="38">
        <v>3.58</v>
      </c>
      <c r="G49" s="38">
        <v>4.08</v>
      </c>
      <c r="H49" s="38">
        <v>4.08</v>
      </c>
      <c r="I49" s="38">
        <v>3</v>
      </c>
      <c r="J49" s="38">
        <v>2.91</v>
      </c>
      <c r="K49" s="38">
        <v>6.12</v>
      </c>
      <c r="L49" s="38">
        <v>5.71</v>
      </c>
      <c r="M49" s="38">
        <v>5.66</v>
      </c>
    </row>
    <row r="50" spans="1:13" ht="12.75" customHeight="1">
      <c r="A50" s="37">
        <v>32964</v>
      </c>
      <c r="B50" s="38">
        <v>0.5</v>
      </c>
      <c r="C50" s="38">
        <v>8</v>
      </c>
      <c r="D50" s="38">
        <v>7.92</v>
      </c>
      <c r="E50" s="38">
        <v>7.84</v>
      </c>
      <c r="F50" s="38">
        <v>3.91</v>
      </c>
      <c r="G50" s="38">
        <v>4.41</v>
      </c>
      <c r="H50" s="38">
        <v>4.41</v>
      </c>
      <c r="I50" s="38">
        <v>3.33</v>
      </c>
      <c r="J50" s="38">
        <v>3.08</v>
      </c>
      <c r="K50" s="38">
        <v>6.71</v>
      </c>
      <c r="L50" s="38">
        <v>6.25</v>
      </c>
      <c r="M50" s="38">
        <v>6.25</v>
      </c>
    </row>
    <row r="51" spans="1:13" ht="12.75" customHeight="1">
      <c r="A51" s="37">
        <v>33055</v>
      </c>
      <c r="B51" s="38">
        <v>0.5</v>
      </c>
      <c r="C51" s="38">
        <v>7.67</v>
      </c>
      <c r="D51" s="38">
        <v>7.59</v>
      </c>
      <c r="E51" s="38">
        <v>7.37</v>
      </c>
      <c r="F51" s="38">
        <v>4.25</v>
      </c>
      <c r="G51" s="38">
        <v>4.75</v>
      </c>
      <c r="H51" s="38">
        <v>4.75</v>
      </c>
      <c r="I51" s="38">
        <v>3.5</v>
      </c>
      <c r="J51" s="38">
        <v>3.41</v>
      </c>
      <c r="K51" s="38">
        <v>6.87</v>
      </c>
      <c r="L51" s="38">
        <v>6.33</v>
      </c>
      <c r="M51" s="38">
        <v>6.33</v>
      </c>
    </row>
    <row r="52" spans="1:13" ht="12.75" customHeight="1">
      <c r="A52" s="37">
        <v>33147</v>
      </c>
      <c r="B52" s="38">
        <v>0.5</v>
      </c>
      <c r="C52" s="38">
        <v>7.34</v>
      </c>
      <c r="D52" s="38">
        <v>7.34</v>
      </c>
      <c r="E52" s="38">
        <v>7.41</v>
      </c>
      <c r="F52" s="38">
        <v>4.25</v>
      </c>
      <c r="G52" s="38">
        <v>4.75</v>
      </c>
      <c r="H52" s="38">
        <v>4.75</v>
      </c>
      <c r="I52" s="38">
        <v>3.5</v>
      </c>
      <c r="J52" s="38">
        <v>3.41</v>
      </c>
      <c r="K52" s="38">
        <v>6.91</v>
      </c>
      <c r="L52" s="38">
        <v>6.33</v>
      </c>
      <c r="M52" s="38">
        <v>6.33</v>
      </c>
    </row>
    <row r="53" spans="1:13" ht="12.75" customHeight="1">
      <c r="A53" s="37">
        <v>33239</v>
      </c>
      <c r="B53" s="38">
        <v>0.5</v>
      </c>
      <c r="C53" s="38">
        <v>7.66</v>
      </c>
      <c r="D53" s="38">
        <v>7.5</v>
      </c>
      <c r="E53" s="38">
        <v>7.33</v>
      </c>
      <c r="F53" s="38">
        <v>4.5</v>
      </c>
      <c r="G53" s="38">
        <v>5</v>
      </c>
      <c r="H53" s="38">
        <v>5</v>
      </c>
      <c r="I53" s="38">
        <v>3.5</v>
      </c>
      <c r="J53" s="38">
        <v>3.41</v>
      </c>
      <c r="K53" s="38">
        <v>6.95</v>
      </c>
      <c r="L53" s="38">
        <v>6.41</v>
      </c>
      <c r="M53" s="38">
        <v>6.41</v>
      </c>
    </row>
    <row r="54" spans="1:13" ht="12.75" customHeight="1">
      <c r="A54" s="37">
        <v>33329</v>
      </c>
      <c r="B54" s="38">
        <v>0.5</v>
      </c>
      <c r="C54" s="38">
        <v>7.33</v>
      </c>
      <c r="D54" s="38">
        <v>7.16</v>
      </c>
      <c r="E54" s="38">
        <v>6.83</v>
      </c>
      <c r="F54" s="38">
        <v>4.66</v>
      </c>
      <c r="G54" s="38">
        <v>5.16</v>
      </c>
      <c r="H54" s="38">
        <v>5.16</v>
      </c>
      <c r="I54" s="38">
        <v>3.66</v>
      </c>
      <c r="J54" s="38">
        <v>3.41</v>
      </c>
      <c r="K54" s="38">
        <v>6.33</v>
      </c>
      <c r="L54" s="38">
        <v>6.25</v>
      </c>
      <c r="M54" s="38">
        <v>6.16</v>
      </c>
    </row>
    <row r="55" spans="1:13" ht="12.75" customHeight="1">
      <c r="A55" s="37">
        <v>33420</v>
      </c>
      <c r="B55" s="38">
        <v>0.5</v>
      </c>
      <c r="C55" s="38">
        <v>7</v>
      </c>
      <c r="D55" s="38">
        <v>7</v>
      </c>
      <c r="E55" s="38">
        <v>6.75</v>
      </c>
      <c r="F55" s="38">
        <v>4.66</v>
      </c>
      <c r="G55" s="38">
        <v>5.16</v>
      </c>
      <c r="H55" s="38">
        <v>5.16</v>
      </c>
      <c r="I55" s="38">
        <v>3.66</v>
      </c>
      <c r="J55" s="38">
        <v>3.41</v>
      </c>
      <c r="K55" s="38">
        <v>6.25</v>
      </c>
      <c r="L55" s="38">
        <v>6.25</v>
      </c>
      <c r="M55" s="38">
        <v>6.08</v>
      </c>
    </row>
    <row r="56" spans="1:13" ht="12.75" customHeight="1">
      <c r="A56" s="37">
        <v>33512</v>
      </c>
      <c r="B56" s="38">
        <v>0.5</v>
      </c>
      <c r="C56" s="38">
        <v>7.08</v>
      </c>
      <c r="D56" s="38">
        <v>7</v>
      </c>
      <c r="E56" s="38">
        <v>6.91</v>
      </c>
      <c r="F56" s="38">
        <v>4.66</v>
      </c>
      <c r="G56" s="38">
        <v>5.16</v>
      </c>
      <c r="H56" s="38">
        <v>5.16</v>
      </c>
      <c r="I56" s="38">
        <v>3.66</v>
      </c>
      <c r="J56" s="38">
        <v>3.41</v>
      </c>
      <c r="K56" s="38">
        <v>6.5</v>
      </c>
      <c r="L56" s="38">
        <v>6.41</v>
      </c>
      <c r="M56" s="38">
        <v>6.25</v>
      </c>
    </row>
    <row r="57" spans="1:13" ht="12.75" customHeight="1">
      <c r="A57" s="37">
        <v>33604</v>
      </c>
      <c r="B57" s="38">
        <v>0.5</v>
      </c>
      <c r="C57" s="38">
        <v>7.25</v>
      </c>
      <c r="D57" s="38">
        <v>7.25</v>
      </c>
      <c r="E57" s="38">
        <v>7</v>
      </c>
      <c r="F57" s="38">
        <v>4.66</v>
      </c>
      <c r="G57" s="38">
        <v>5.16</v>
      </c>
      <c r="H57" s="38">
        <v>5.16</v>
      </c>
      <c r="I57" s="38">
        <v>3.66</v>
      </c>
      <c r="J57" s="38">
        <v>3.41</v>
      </c>
      <c r="K57" s="38">
        <v>6.62</v>
      </c>
      <c r="L57" s="38">
        <v>6.45</v>
      </c>
      <c r="M57" s="38">
        <v>6.33</v>
      </c>
    </row>
    <row r="58" spans="1:13" ht="12.75" customHeight="1">
      <c r="A58" s="37">
        <v>33695</v>
      </c>
      <c r="B58" s="38">
        <v>0.5</v>
      </c>
      <c r="C58" s="38">
        <v>7.75</v>
      </c>
      <c r="D58" s="38">
        <v>7.67</v>
      </c>
      <c r="E58" s="38">
        <v>7.25</v>
      </c>
      <c r="F58" s="38">
        <v>4.66</v>
      </c>
      <c r="G58" s="38">
        <v>5.16</v>
      </c>
      <c r="H58" s="38">
        <v>5.16</v>
      </c>
      <c r="I58" s="38">
        <v>3.66</v>
      </c>
      <c r="J58" s="38">
        <v>3.41</v>
      </c>
      <c r="K58" s="38">
        <v>6.37</v>
      </c>
      <c r="L58" s="38">
        <v>6.12</v>
      </c>
      <c r="M58" s="38">
        <v>6.08</v>
      </c>
    </row>
    <row r="59" spans="1:13" ht="12.75" customHeight="1">
      <c r="A59" s="37">
        <v>33786</v>
      </c>
      <c r="B59" s="38">
        <v>0.5</v>
      </c>
      <c r="C59" s="38">
        <v>8.19</v>
      </c>
      <c r="D59" s="38">
        <v>8.07</v>
      </c>
      <c r="E59" s="38">
        <v>7.82</v>
      </c>
      <c r="F59" s="38">
        <v>4.66</v>
      </c>
      <c r="G59" s="38">
        <v>5.16</v>
      </c>
      <c r="H59" s="38">
        <v>5.16</v>
      </c>
      <c r="I59" s="38">
        <v>3.66</v>
      </c>
      <c r="J59" s="38">
        <v>3.56</v>
      </c>
      <c r="K59" s="38">
        <v>6.94</v>
      </c>
      <c r="L59" s="38">
        <v>6.65</v>
      </c>
      <c r="M59" s="38">
        <v>6.5</v>
      </c>
    </row>
    <row r="60" spans="1:13" ht="12.75" customHeight="1">
      <c r="A60" s="37">
        <v>33878</v>
      </c>
      <c r="B60" s="38">
        <v>0.5</v>
      </c>
      <c r="C60" s="38">
        <v>6</v>
      </c>
      <c r="D60" s="38">
        <v>5.94</v>
      </c>
      <c r="E60" s="38">
        <v>5.78</v>
      </c>
      <c r="F60" s="38">
        <v>4.66</v>
      </c>
      <c r="G60" s="38">
        <v>5.16</v>
      </c>
      <c r="H60" s="38">
        <v>5.16</v>
      </c>
      <c r="I60" s="38">
        <v>3.66</v>
      </c>
      <c r="J60" s="38">
        <v>3.56</v>
      </c>
      <c r="K60" s="38">
        <v>6.12</v>
      </c>
      <c r="L60" s="38">
        <v>5.94</v>
      </c>
      <c r="M60" s="38">
        <v>5.87</v>
      </c>
    </row>
    <row r="61" spans="1:13" ht="12.75" customHeight="1">
      <c r="A61" s="37">
        <v>33970</v>
      </c>
      <c r="B61" s="38">
        <v>0.5</v>
      </c>
      <c r="C61" s="38">
        <v>5.13</v>
      </c>
      <c r="D61" s="38">
        <v>4.91</v>
      </c>
      <c r="E61" s="38">
        <v>4.63</v>
      </c>
      <c r="F61" s="38">
        <v>4.67</v>
      </c>
      <c r="G61" s="38">
        <v>5.17</v>
      </c>
      <c r="H61" s="38">
        <v>5.17</v>
      </c>
      <c r="I61" s="38">
        <v>3.67</v>
      </c>
      <c r="J61" s="38">
        <v>3.56</v>
      </c>
      <c r="K61" s="38">
        <v>5.19</v>
      </c>
      <c r="L61" s="38">
        <v>5.38</v>
      </c>
      <c r="M61" s="38">
        <v>5.44</v>
      </c>
    </row>
    <row r="62" spans="1:13" ht="12.75" customHeight="1">
      <c r="A62" s="37">
        <v>34060</v>
      </c>
      <c r="B62" s="38">
        <v>0.5</v>
      </c>
      <c r="C62" s="38">
        <v>4.2</v>
      </c>
      <c r="D62" s="38">
        <v>3.95</v>
      </c>
      <c r="E62" s="38">
        <v>3.53</v>
      </c>
      <c r="F62" s="38">
        <v>4.33</v>
      </c>
      <c r="G62" s="38">
        <v>4.83</v>
      </c>
      <c r="H62" s="38">
        <v>4.83</v>
      </c>
      <c r="I62" s="38">
        <v>3.5</v>
      </c>
      <c r="J62" s="38">
        <v>3.35</v>
      </c>
      <c r="K62" s="38">
        <v>4.5</v>
      </c>
      <c r="L62" s="38">
        <v>4.75</v>
      </c>
      <c r="M62" s="38">
        <v>4.85</v>
      </c>
    </row>
    <row r="63" spans="1:13" ht="12.75" customHeight="1">
      <c r="A63" s="37">
        <v>34151</v>
      </c>
      <c r="B63" s="38">
        <v>0.5</v>
      </c>
      <c r="C63" s="38">
        <v>4.03</v>
      </c>
      <c r="D63" s="38">
        <v>3.95</v>
      </c>
      <c r="E63" s="38">
        <v>3.75</v>
      </c>
      <c r="F63" s="38">
        <v>4</v>
      </c>
      <c r="G63" s="38">
        <v>4.5</v>
      </c>
      <c r="H63" s="38">
        <v>4.5</v>
      </c>
      <c r="I63" s="38">
        <v>3.25</v>
      </c>
      <c r="J63" s="38">
        <v>3.15</v>
      </c>
      <c r="K63" s="38">
        <v>4.2</v>
      </c>
      <c r="L63" s="38">
        <v>4.5</v>
      </c>
      <c r="M63" s="38">
        <v>4.55</v>
      </c>
    </row>
    <row r="64" spans="1:13" ht="12.75" customHeight="1">
      <c r="A64" s="37">
        <v>34243</v>
      </c>
      <c r="B64" s="38">
        <v>0.5</v>
      </c>
      <c r="C64" s="38">
        <v>3.78</v>
      </c>
      <c r="D64" s="38">
        <v>3.75</v>
      </c>
      <c r="E64" s="38">
        <v>3.53</v>
      </c>
      <c r="F64" s="38">
        <v>3.67</v>
      </c>
      <c r="G64" s="38">
        <v>4.08</v>
      </c>
      <c r="H64" s="38">
        <v>4</v>
      </c>
      <c r="I64" s="38">
        <v>2.92</v>
      </c>
      <c r="J64" s="38">
        <v>2.8</v>
      </c>
      <c r="K64" s="38">
        <v>4.03</v>
      </c>
      <c r="L64" s="38">
        <v>4.2</v>
      </c>
      <c r="M64" s="38">
        <v>4.3</v>
      </c>
    </row>
    <row r="65" spans="1:13" ht="12.75" customHeight="1">
      <c r="A65" s="37">
        <v>34335</v>
      </c>
      <c r="B65" s="38">
        <v>0.5</v>
      </c>
      <c r="C65" s="38">
        <v>3.25</v>
      </c>
      <c r="D65" s="38">
        <v>3.05</v>
      </c>
      <c r="E65" s="38">
        <v>3</v>
      </c>
      <c r="F65" s="38">
        <v>3.46</v>
      </c>
      <c r="G65" s="38">
        <v>3.92</v>
      </c>
      <c r="H65" s="38">
        <v>3.79</v>
      </c>
      <c r="I65" s="38">
        <v>2.67</v>
      </c>
      <c r="J65" s="38">
        <v>2.25</v>
      </c>
      <c r="K65" s="38">
        <v>3.7</v>
      </c>
      <c r="L65" s="38">
        <v>3.9</v>
      </c>
      <c r="M65" s="38">
        <v>4.08</v>
      </c>
    </row>
    <row r="66" spans="1:13" ht="12.75" customHeight="1">
      <c r="A66" s="37">
        <v>34425</v>
      </c>
      <c r="B66" s="38">
        <v>0.5</v>
      </c>
      <c r="C66" s="38">
        <v>3.25</v>
      </c>
      <c r="D66" s="38">
        <v>3.18</v>
      </c>
      <c r="E66" s="38">
        <v>3.03</v>
      </c>
      <c r="F66" s="38">
        <v>3.29</v>
      </c>
      <c r="G66" s="38">
        <v>3.75</v>
      </c>
      <c r="H66" s="38">
        <v>3.63</v>
      </c>
      <c r="I66" s="38">
        <v>2.5</v>
      </c>
      <c r="J66" s="38">
        <v>2.25</v>
      </c>
      <c r="K66" s="38">
        <v>3.85</v>
      </c>
      <c r="L66" s="38">
        <v>4.08</v>
      </c>
      <c r="M66" s="38">
        <v>4.23</v>
      </c>
    </row>
    <row r="67" spans="1:13" ht="12.75" customHeight="1">
      <c r="A67" s="37">
        <v>34516</v>
      </c>
      <c r="B67" s="38">
        <v>0.5</v>
      </c>
      <c r="C67" s="38">
        <v>3.3</v>
      </c>
      <c r="D67" s="38">
        <v>3.48</v>
      </c>
      <c r="E67" s="38">
        <v>3.73</v>
      </c>
      <c r="F67" s="38">
        <v>3.29</v>
      </c>
      <c r="G67" s="38">
        <v>3.75</v>
      </c>
      <c r="H67" s="38">
        <v>3.63</v>
      </c>
      <c r="I67" s="38">
        <v>2.5</v>
      </c>
      <c r="J67" s="38">
        <v>2.25</v>
      </c>
      <c r="K67" s="38">
        <v>4.33</v>
      </c>
      <c r="L67" s="38">
        <v>4.5</v>
      </c>
      <c r="M67" s="38">
        <v>4.65</v>
      </c>
    </row>
    <row r="68" spans="1:13" ht="12.75" customHeight="1">
      <c r="A68" s="37">
        <v>34608</v>
      </c>
      <c r="B68" s="38">
        <v>0.5</v>
      </c>
      <c r="C68" s="38">
        <v>3.1</v>
      </c>
      <c r="D68" s="38">
        <v>3.35</v>
      </c>
      <c r="E68" s="38">
        <v>3.68</v>
      </c>
      <c r="F68" s="38">
        <v>3.29</v>
      </c>
      <c r="G68" s="38">
        <v>3.75</v>
      </c>
      <c r="H68" s="38">
        <v>3.63</v>
      </c>
      <c r="I68" s="38">
        <v>2.67</v>
      </c>
      <c r="J68" s="38">
        <v>2.25</v>
      </c>
      <c r="K68" s="38">
        <v>4.5</v>
      </c>
      <c r="L68" s="38">
        <v>4.73</v>
      </c>
      <c r="M68" s="38">
        <v>4.8</v>
      </c>
    </row>
    <row r="69" spans="1:13" ht="12.75" customHeight="1">
      <c r="A69" s="37">
        <v>34700</v>
      </c>
      <c r="B69" s="38">
        <v>0.85</v>
      </c>
      <c r="C69" s="38">
        <v>3.25</v>
      </c>
      <c r="D69" s="38">
        <v>3.53</v>
      </c>
      <c r="E69" s="38">
        <v>3.78</v>
      </c>
      <c r="F69" s="38">
        <v>3.29</v>
      </c>
      <c r="G69" s="38">
        <v>3.75</v>
      </c>
      <c r="H69" s="38">
        <v>3.63</v>
      </c>
      <c r="I69" s="38">
        <v>2.67</v>
      </c>
      <c r="J69" s="38">
        <v>2.25</v>
      </c>
      <c r="K69" s="38">
        <v>4.45</v>
      </c>
      <c r="L69" s="38">
        <v>4.75</v>
      </c>
      <c r="M69" s="38">
        <v>4.9</v>
      </c>
    </row>
    <row r="70" spans="1:13" ht="12.75" customHeight="1">
      <c r="A70" s="37">
        <v>34790</v>
      </c>
      <c r="B70" s="38">
        <v>0.85</v>
      </c>
      <c r="C70" s="38">
        <v>2.53</v>
      </c>
      <c r="D70" s="38">
        <v>2.73</v>
      </c>
      <c r="E70" s="38">
        <v>2.93</v>
      </c>
      <c r="F70" s="38">
        <v>3.21</v>
      </c>
      <c r="G70" s="38">
        <v>3.67</v>
      </c>
      <c r="H70" s="38">
        <v>3.54</v>
      </c>
      <c r="I70" s="38">
        <v>2.5</v>
      </c>
      <c r="J70" s="38">
        <v>2.19</v>
      </c>
      <c r="K70" s="38">
        <v>4.33</v>
      </c>
      <c r="L70" s="38">
        <v>4.58</v>
      </c>
      <c r="M70" s="38">
        <v>4.75</v>
      </c>
    </row>
    <row r="71" spans="1:13" ht="12.75" customHeight="1">
      <c r="A71" s="37">
        <v>34881</v>
      </c>
      <c r="B71" s="38">
        <v>0.8</v>
      </c>
      <c r="C71" s="38">
        <v>2.2</v>
      </c>
      <c r="D71" s="38">
        <v>2.3</v>
      </c>
      <c r="E71" s="38">
        <v>2.4</v>
      </c>
      <c r="F71" s="38">
        <v>2.96</v>
      </c>
      <c r="G71" s="38">
        <v>3.42</v>
      </c>
      <c r="H71" s="38">
        <v>3.21</v>
      </c>
      <c r="I71" s="38">
        <v>2.33</v>
      </c>
      <c r="J71" s="38">
        <v>1.84</v>
      </c>
      <c r="K71" s="38">
        <v>3.8</v>
      </c>
      <c r="L71" s="38">
        <v>4.13</v>
      </c>
      <c r="M71" s="38">
        <v>4.33</v>
      </c>
    </row>
    <row r="72" spans="1:13" ht="12.75" customHeight="1">
      <c r="A72" s="37">
        <v>34973</v>
      </c>
      <c r="B72" s="38">
        <v>0.7</v>
      </c>
      <c r="C72" s="38">
        <v>1.63</v>
      </c>
      <c r="D72" s="38">
        <v>1.63</v>
      </c>
      <c r="E72" s="38">
        <v>1.63</v>
      </c>
      <c r="F72" s="38">
        <v>2.58</v>
      </c>
      <c r="G72" s="38">
        <v>3.04</v>
      </c>
      <c r="H72" s="38">
        <v>2.83</v>
      </c>
      <c r="I72" s="38">
        <v>2.04</v>
      </c>
      <c r="J72" s="38">
        <v>1.59</v>
      </c>
      <c r="K72" s="38">
        <v>3.48</v>
      </c>
      <c r="L72" s="38">
        <v>3.83</v>
      </c>
      <c r="M72" s="38">
        <v>4.2</v>
      </c>
    </row>
    <row r="73" spans="1:13" ht="12.75" customHeight="1">
      <c r="A73" s="37">
        <v>35065</v>
      </c>
      <c r="B73" s="38">
        <v>0.63</v>
      </c>
      <c r="C73" s="38">
        <v>0.95</v>
      </c>
      <c r="D73" s="38">
        <v>0.95</v>
      </c>
      <c r="E73" s="38">
        <v>0.93</v>
      </c>
      <c r="F73" s="38">
        <v>1.96</v>
      </c>
      <c r="G73" s="38">
        <v>2.58</v>
      </c>
      <c r="H73" s="38">
        <v>2.38</v>
      </c>
      <c r="I73" s="38">
        <v>1.42</v>
      </c>
      <c r="J73" s="38">
        <v>1.09</v>
      </c>
      <c r="K73" s="38">
        <v>2.71</v>
      </c>
      <c r="L73" s="38">
        <v>3.3</v>
      </c>
      <c r="M73" s="38">
        <v>3.83</v>
      </c>
    </row>
    <row r="74" spans="1:13" ht="12.75" customHeight="1">
      <c r="A74" s="37">
        <v>35156</v>
      </c>
      <c r="B74" s="38">
        <v>0.58</v>
      </c>
      <c r="C74" s="38">
        <v>0.78</v>
      </c>
      <c r="D74" s="38">
        <v>0.88</v>
      </c>
      <c r="E74" s="38">
        <v>0.95</v>
      </c>
      <c r="F74" s="38">
        <v>1.96</v>
      </c>
      <c r="G74" s="38">
        <v>2.58</v>
      </c>
      <c r="H74" s="38">
        <v>2.38</v>
      </c>
      <c r="I74" s="38">
        <v>0.75</v>
      </c>
      <c r="J74" s="38">
        <v>1.03</v>
      </c>
      <c r="K74" s="38">
        <v>2.81</v>
      </c>
      <c r="L74" s="38">
        <v>3.4</v>
      </c>
      <c r="M74" s="38">
        <v>3.93</v>
      </c>
    </row>
    <row r="75" spans="1:13" ht="12.75" customHeight="1">
      <c r="A75" s="37">
        <v>35247</v>
      </c>
      <c r="B75" s="38">
        <v>0.6</v>
      </c>
      <c r="C75" s="38">
        <v>1.48</v>
      </c>
      <c r="D75" s="38">
        <v>1.55</v>
      </c>
      <c r="E75" s="38">
        <v>1.68</v>
      </c>
      <c r="F75" s="38">
        <v>1.96</v>
      </c>
      <c r="G75" s="38">
        <v>2.58</v>
      </c>
      <c r="H75" s="38">
        <v>2.38</v>
      </c>
      <c r="I75" s="38">
        <v>1.42</v>
      </c>
      <c r="J75" s="38">
        <v>1.06</v>
      </c>
      <c r="K75" s="38">
        <v>3.08</v>
      </c>
      <c r="L75" s="38">
        <v>3.64</v>
      </c>
      <c r="M75" s="38">
        <v>4.03</v>
      </c>
    </row>
    <row r="76" spans="1:13" ht="12.75" customHeight="1">
      <c r="A76" s="37">
        <v>35339</v>
      </c>
      <c r="B76" s="38">
        <v>0.53</v>
      </c>
      <c r="C76" s="38">
        <v>0.58</v>
      </c>
      <c r="D76" s="38">
        <v>0.73</v>
      </c>
      <c r="E76" s="38">
        <v>0.93</v>
      </c>
      <c r="F76" s="38">
        <v>1.88</v>
      </c>
      <c r="G76" s="38">
        <v>2.42</v>
      </c>
      <c r="H76" s="38">
        <v>2.21</v>
      </c>
      <c r="I76" s="38">
        <v>0.64</v>
      </c>
      <c r="J76" s="38">
        <v>0.92</v>
      </c>
      <c r="K76" s="38">
        <v>2.63</v>
      </c>
      <c r="L76" s="38">
        <v>3.23</v>
      </c>
      <c r="M76" s="38">
        <v>3.7</v>
      </c>
    </row>
    <row r="77" spans="1:13" ht="12.75" customHeight="1">
      <c r="A77" s="37">
        <v>35431</v>
      </c>
      <c r="B77" s="38">
        <v>0.58</v>
      </c>
      <c r="C77" s="38">
        <v>1.03</v>
      </c>
      <c r="D77" s="38">
        <v>1.1</v>
      </c>
      <c r="E77" s="38">
        <v>1.16</v>
      </c>
      <c r="F77" s="38">
        <v>1.67</v>
      </c>
      <c r="G77" s="38">
        <v>2.21</v>
      </c>
      <c r="H77" s="38">
        <v>1.96</v>
      </c>
      <c r="I77" s="38">
        <v>1.17</v>
      </c>
      <c r="J77" s="38">
        <v>0.84</v>
      </c>
      <c r="K77" s="38">
        <v>2.58</v>
      </c>
      <c r="L77" s="38">
        <v>3.18</v>
      </c>
      <c r="M77" s="38">
        <v>3.63</v>
      </c>
    </row>
    <row r="78" spans="1:13" ht="12.75" customHeight="1">
      <c r="A78" s="37">
        <v>35521</v>
      </c>
      <c r="B78" s="38">
        <v>0.63</v>
      </c>
      <c r="C78" s="38">
        <v>1.1</v>
      </c>
      <c r="D78" s="38">
        <v>1.13</v>
      </c>
      <c r="E78" s="38">
        <v>1.13</v>
      </c>
      <c r="F78" s="38">
        <v>1.67</v>
      </c>
      <c r="G78" s="38">
        <v>2.21</v>
      </c>
      <c r="H78" s="38">
        <v>1.96</v>
      </c>
      <c r="I78" s="38">
        <v>1.17</v>
      </c>
      <c r="J78" s="38">
        <v>0.91</v>
      </c>
      <c r="K78" s="38">
        <v>2.39</v>
      </c>
      <c r="L78" s="38">
        <v>2.85</v>
      </c>
      <c r="M78" s="38">
        <v>3.31</v>
      </c>
    </row>
    <row r="79" spans="1:13" ht="12.75" customHeight="1">
      <c r="A79" s="37">
        <v>35612</v>
      </c>
      <c r="B79" s="38">
        <v>0.43</v>
      </c>
      <c r="C79" s="38">
        <v>0.65</v>
      </c>
      <c r="D79" s="38">
        <v>0.76</v>
      </c>
      <c r="E79" s="38">
        <v>0.84</v>
      </c>
      <c r="F79" s="38">
        <v>1.42</v>
      </c>
      <c r="G79" s="38">
        <v>1.96</v>
      </c>
      <c r="H79" s="38">
        <v>1.71</v>
      </c>
      <c r="I79" s="38">
        <v>0.92</v>
      </c>
      <c r="J79" s="38">
        <v>0.72</v>
      </c>
      <c r="K79" s="38">
        <v>2.11</v>
      </c>
      <c r="L79" s="38">
        <v>2.64</v>
      </c>
      <c r="M79" s="38">
        <v>3.11</v>
      </c>
    </row>
    <row r="80" spans="1:13" ht="12.75" customHeight="1">
      <c r="A80" s="37">
        <v>35704</v>
      </c>
      <c r="B80" s="38">
        <v>0.4</v>
      </c>
      <c r="C80" s="38">
        <v>0.69</v>
      </c>
      <c r="D80" s="38">
        <v>0.88</v>
      </c>
      <c r="E80" s="38">
        <v>1.05</v>
      </c>
      <c r="F80" s="38">
        <v>1.42</v>
      </c>
      <c r="G80" s="38">
        <v>1.96</v>
      </c>
      <c r="H80" s="38">
        <v>1.71</v>
      </c>
      <c r="I80" s="38">
        <v>0.92</v>
      </c>
      <c r="J80" s="38">
        <v>0.72</v>
      </c>
      <c r="K80" s="38">
        <v>2.08</v>
      </c>
      <c r="L80" s="38">
        <v>2.6</v>
      </c>
      <c r="M80" s="38">
        <v>3.03</v>
      </c>
    </row>
    <row r="81" spans="1:13" ht="12.75" customHeight="1">
      <c r="A81" s="37">
        <v>35796</v>
      </c>
      <c r="B81" s="38">
        <v>0.35</v>
      </c>
      <c r="C81" s="38">
        <v>1.04</v>
      </c>
      <c r="D81" s="38">
        <v>1.16</v>
      </c>
      <c r="E81" s="38">
        <v>1.33</v>
      </c>
      <c r="F81" s="38">
        <v>1.41</v>
      </c>
      <c r="G81" s="38">
        <v>1.96</v>
      </c>
      <c r="H81" s="38">
        <v>1.71</v>
      </c>
      <c r="I81" s="38">
        <v>0.75</v>
      </c>
      <c r="J81" s="38">
        <v>0.72</v>
      </c>
      <c r="K81" s="38">
        <v>2.38</v>
      </c>
      <c r="L81" s="38">
        <v>2.83</v>
      </c>
      <c r="M81" s="38">
        <v>3.13</v>
      </c>
    </row>
    <row r="82" spans="1:13" ht="12.75" customHeight="1">
      <c r="A82" s="37">
        <v>35886</v>
      </c>
      <c r="B82" s="38">
        <v>0.27</v>
      </c>
      <c r="C82" s="38">
        <v>1.04</v>
      </c>
      <c r="D82" s="38">
        <v>1.09</v>
      </c>
      <c r="E82" s="38">
        <v>1.25</v>
      </c>
      <c r="F82" s="38">
        <v>1.25</v>
      </c>
      <c r="G82" s="38">
        <v>1.71</v>
      </c>
      <c r="H82" s="38">
        <v>1.46</v>
      </c>
      <c r="I82" s="38">
        <v>0.6</v>
      </c>
      <c r="J82" s="38">
        <v>0.47</v>
      </c>
      <c r="K82" s="38">
        <v>1.93</v>
      </c>
      <c r="L82" s="38">
        <v>2.43</v>
      </c>
      <c r="M82" s="38">
        <v>2.9</v>
      </c>
    </row>
    <row r="83" spans="1:13" ht="12.75" customHeight="1">
      <c r="A83" s="37">
        <v>35977</v>
      </c>
      <c r="B83" s="38">
        <v>0.27</v>
      </c>
      <c r="C83" s="38">
        <v>1.25</v>
      </c>
      <c r="D83" s="38">
        <v>1.27</v>
      </c>
      <c r="E83" s="38">
        <v>1.34</v>
      </c>
      <c r="F83" s="38">
        <v>1.25</v>
      </c>
      <c r="G83" s="38">
        <v>1.71</v>
      </c>
      <c r="H83" s="38">
        <v>1.46</v>
      </c>
      <c r="I83" s="38">
        <v>0.55</v>
      </c>
      <c r="J83" s="38">
        <v>0.47</v>
      </c>
      <c r="K83" s="38">
        <v>2.23</v>
      </c>
      <c r="L83" s="38">
        <v>2.6</v>
      </c>
      <c r="M83" s="38">
        <v>3</v>
      </c>
    </row>
    <row r="84" spans="1:13" ht="12.75" customHeight="1">
      <c r="A84" s="37">
        <v>36069</v>
      </c>
      <c r="B84" s="38">
        <v>0.31</v>
      </c>
      <c r="C84" s="38">
        <v>0.68</v>
      </c>
      <c r="D84" s="38">
        <v>0.73</v>
      </c>
      <c r="E84" s="38">
        <v>0.81</v>
      </c>
      <c r="F84" s="38">
        <v>1.25</v>
      </c>
      <c r="G84" s="38">
        <v>1.71</v>
      </c>
      <c r="H84" s="38">
        <v>1.46</v>
      </c>
      <c r="I84" s="38">
        <v>0.55</v>
      </c>
      <c r="J84" s="38">
        <v>0.53</v>
      </c>
      <c r="K84" s="38">
        <v>2.23</v>
      </c>
      <c r="L84" s="38">
        <v>2.55</v>
      </c>
      <c r="M84" s="38">
        <v>3</v>
      </c>
    </row>
    <row r="85" spans="1:13" ht="12.75" customHeight="1">
      <c r="A85" s="37">
        <v>36161</v>
      </c>
      <c r="B85" s="38">
        <v>0.35</v>
      </c>
      <c r="C85" s="38">
        <v>0.8</v>
      </c>
      <c r="D85" s="38">
        <v>0.91</v>
      </c>
      <c r="E85" s="38">
        <v>1.01</v>
      </c>
      <c r="F85" s="38">
        <v>1.04</v>
      </c>
      <c r="G85" s="38">
        <v>1.46</v>
      </c>
      <c r="H85" s="38">
        <v>1.21</v>
      </c>
      <c r="I85" s="38">
        <v>0.5</v>
      </c>
      <c r="J85" s="38">
        <v>0.33</v>
      </c>
      <c r="K85" s="38">
        <v>1.88</v>
      </c>
      <c r="L85" s="38">
        <v>2.25</v>
      </c>
      <c r="M85" s="38">
        <v>2.65</v>
      </c>
    </row>
    <row r="86" spans="1:13" ht="12.75" customHeight="1">
      <c r="A86" s="37">
        <v>36251</v>
      </c>
      <c r="B86" s="38">
        <v>0.26</v>
      </c>
      <c r="C86" s="38">
        <v>0.66</v>
      </c>
      <c r="D86" s="38">
        <v>0.68</v>
      </c>
      <c r="E86" s="38">
        <v>0.77</v>
      </c>
      <c r="F86" s="38">
        <v>1</v>
      </c>
      <c r="G86" s="38">
        <v>1.46</v>
      </c>
      <c r="H86" s="38">
        <v>1.21</v>
      </c>
      <c r="I86" s="38">
        <v>0.5</v>
      </c>
      <c r="J86" s="38">
        <v>0.34</v>
      </c>
      <c r="K86" s="38">
        <v>1.83</v>
      </c>
      <c r="L86" s="38">
        <v>2.21</v>
      </c>
      <c r="M86" s="38">
        <v>2.6</v>
      </c>
    </row>
    <row r="87" spans="1:13" ht="12.75" customHeight="1">
      <c r="A87" s="37">
        <v>36342</v>
      </c>
      <c r="B87" s="38">
        <v>0.25</v>
      </c>
      <c r="C87" s="38">
        <v>0.67</v>
      </c>
      <c r="D87" s="38">
        <v>0.83</v>
      </c>
      <c r="E87" s="38">
        <v>0.97</v>
      </c>
      <c r="F87" s="38">
        <v>0.92</v>
      </c>
      <c r="G87" s="38">
        <v>1.42</v>
      </c>
      <c r="H87" s="38">
        <v>1.17</v>
      </c>
      <c r="I87" s="38">
        <v>0.5</v>
      </c>
      <c r="J87" s="38">
        <v>0.34</v>
      </c>
      <c r="K87" s="38">
        <v>1.88</v>
      </c>
      <c r="L87" s="38">
        <v>2.38</v>
      </c>
      <c r="M87" s="38">
        <v>2.83</v>
      </c>
    </row>
    <row r="88" spans="1:13" ht="12.75" customHeight="1">
      <c r="A88" s="37">
        <v>36434</v>
      </c>
      <c r="B88" s="38">
        <v>0.28</v>
      </c>
      <c r="C88" s="38">
        <v>1.17</v>
      </c>
      <c r="D88" s="38">
        <v>1.26</v>
      </c>
      <c r="E88" s="38">
        <v>1.4</v>
      </c>
      <c r="F88" s="38">
        <v>0.92</v>
      </c>
      <c r="G88" s="38">
        <v>1.42</v>
      </c>
      <c r="H88" s="38">
        <v>1.17</v>
      </c>
      <c r="I88" s="38">
        <v>0.5</v>
      </c>
      <c r="J88" s="38">
        <v>0.35</v>
      </c>
      <c r="K88" s="38">
        <v>2.3</v>
      </c>
      <c r="L88" s="38">
        <v>2.73</v>
      </c>
      <c r="M88" s="38">
        <v>3.18</v>
      </c>
    </row>
    <row r="89" spans="1:13" ht="12.75" customHeight="1">
      <c r="A89" s="37">
        <v>36526</v>
      </c>
      <c r="B89" s="38">
        <v>0.24</v>
      </c>
      <c r="C89" s="38">
        <v>1.29</v>
      </c>
      <c r="D89" s="38">
        <v>1.5</v>
      </c>
      <c r="E89" s="38">
        <v>1.76</v>
      </c>
      <c r="F89" s="38">
        <v>0.95</v>
      </c>
      <c r="G89" s="38">
        <v>1.42</v>
      </c>
      <c r="H89" s="38">
        <v>1.17</v>
      </c>
      <c r="I89" s="38">
        <v>0.55</v>
      </c>
      <c r="J89" s="38">
        <v>0.42</v>
      </c>
      <c r="K89" s="38">
        <v>2.63</v>
      </c>
      <c r="L89" s="38">
        <v>2.92</v>
      </c>
      <c r="M89" s="38">
        <v>3.35</v>
      </c>
    </row>
    <row r="90" spans="1:13" ht="12.75" customHeight="1">
      <c r="A90" s="37">
        <v>36617</v>
      </c>
      <c r="B90" s="38">
        <v>0.45</v>
      </c>
      <c r="C90" s="38">
        <v>2.07</v>
      </c>
      <c r="D90" s="38">
        <v>2.31</v>
      </c>
      <c r="E90" s="38">
        <v>2.68</v>
      </c>
      <c r="F90" s="38">
        <v>0.95</v>
      </c>
      <c r="G90" s="38">
        <v>1.42</v>
      </c>
      <c r="H90" s="38">
        <v>1.17</v>
      </c>
      <c r="I90" s="38">
        <v>0.55</v>
      </c>
      <c r="J90" s="38">
        <v>0.52</v>
      </c>
      <c r="K90" s="38">
        <v>2.95</v>
      </c>
      <c r="L90" s="38">
        <v>3.08</v>
      </c>
      <c r="M90" s="38">
        <v>3.48</v>
      </c>
    </row>
    <row r="91" spans="1:13" ht="12.75" customHeight="1">
      <c r="A91" s="37">
        <v>36708</v>
      </c>
      <c r="B91" s="38">
        <v>0.55</v>
      </c>
      <c r="C91" s="38">
        <v>2.5</v>
      </c>
      <c r="D91" s="38">
        <v>2.77</v>
      </c>
      <c r="E91" s="38">
        <v>3.01</v>
      </c>
      <c r="F91" s="38">
        <v>1.25</v>
      </c>
      <c r="G91" s="38">
        <v>1.75</v>
      </c>
      <c r="H91" s="38">
        <v>1.54</v>
      </c>
      <c r="I91" s="38">
        <v>0.65</v>
      </c>
      <c r="J91" s="38">
        <v>0.69</v>
      </c>
      <c r="K91" s="38">
        <v>3.55</v>
      </c>
      <c r="L91" s="38">
        <v>3.52</v>
      </c>
      <c r="M91" s="38">
        <v>3.8</v>
      </c>
    </row>
    <row r="92" spans="1:13" ht="12.75" customHeight="1">
      <c r="A92" s="37">
        <v>36800</v>
      </c>
      <c r="B92" s="38">
        <v>0.6</v>
      </c>
      <c r="C92" s="38">
        <v>2.63</v>
      </c>
      <c r="D92" s="38">
        <v>2.78</v>
      </c>
      <c r="E92" s="38">
        <v>2.87</v>
      </c>
      <c r="F92" s="38">
        <v>1.28</v>
      </c>
      <c r="G92" s="38">
        <v>1.75</v>
      </c>
      <c r="H92" s="38">
        <v>1.54</v>
      </c>
      <c r="I92" s="38">
        <v>0.65</v>
      </c>
      <c r="J92" s="38">
        <v>0.69</v>
      </c>
      <c r="K92" s="38">
        <v>3.53</v>
      </c>
      <c r="L92" s="38">
        <v>3.48</v>
      </c>
      <c r="M92" s="38">
        <v>3.78</v>
      </c>
    </row>
    <row r="93" spans="1:13" ht="12.75" customHeight="1">
      <c r="A93" s="37">
        <v>36892</v>
      </c>
      <c r="B93" s="38">
        <v>0.41</v>
      </c>
      <c r="C93" s="38">
        <v>2.34</v>
      </c>
      <c r="D93" s="38">
        <v>2.37</v>
      </c>
      <c r="E93" s="38">
        <v>2.38</v>
      </c>
      <c r="F93" s="38">
        <v>1.38</v>
      </c>
      <c r="G93" s="38">
        <v>1.75</v>
      </c>
      <c r="H93" s="38">
        <v>1.67</v>
      </c>
      <c r="I93" s="38">
        <v>0.65</v>
      </c>
      <c r="J93" s="38">
        <v>0.59</v>
      </c>
      <c r="K93" s="38">
        <v>3.23</v>
      </c>
      <c r="L93" s="38">
        <v>3.19</v>
      </c>
      <c r="M93" s="38">
        <v>3.51</v>
      </c>
    </row>
    <row r="94" spans="1:13" ht="12.75" customHeight="1">
      <c r="A94" s="37">
        <v>36982</v>
      </c>
      <c r="B94" s="38">
        <v>0.41</v>
      </c>
      <c r="C94" s="38">
        <v>2.29</v>
      </c>
      <c r="D94" s="38">
        <v>2.17</v>
      </c>
      <c r="E94" s="38">
        <v>2.1</v>
      </c>
      <c r="F94" s="38">
        <v>1.38</v>
      </c>
      <c r="G94" s="38">
        <v>1.75</v>
      </c>
      <c r="H94" s="38">
        <v>1.67</v>
      </c>
      <c r="I94" s="38">
        <v>0.65</v>
      </c>
      <c r="J94" s="38">
        <v>0.59</v>
      </c>
      <c r="K94" s="38">
        <v>2.8</v>
      </c>
      <c r="L94" s="38">
        <v>2.88</v>
      </c>
      <c r="M94" s="38">
        <v>3.18</v>
      </c>
    </row>
    <row r="95" spans="1:13" ht="12.75" customHeight="1">
      <c r="A95" s="37">
        <v>37073</v>
      </c>
      <c r="B95" s="38">
        <v>0.41</v>
      </c>
      <c r="C95" s="38">
        <v>2.21</v>
      </c>
      <c r="D95" s="38">
        <v>2.19</v>
      </c>
      <c r="E95" s="38">
        <v>2.14</v>
      </c>
      <c r="F95" s="38">
        <v>1.38</v>
      </c>
      <c r="G95" s="38">
        <v>1.75</v>
      </c>
      <c r="H95" s="38">
        <v>1.67</v>
      </c>
      <c r="I95" s="38">
        <v>0.65</v>
      </c>
      <c r="J95" s="38">
        <v>0.59</v>
      </c>
      <c r="K95" s="38">
        <v>2.78</v>
      </c>
      <c r="L95" s="38">
        <v>2.83</v>
      </c>
      <c r="M95" s="38">
        <v>3.15</v>
      </c>
    </row>
    <row r="96" spans="1:13" ht="12.75" customHeight="1">
      <c r="A96" s="37">
        <v>37165</v>
      </c>
      <c r="B96" s="38">
        <v>0.34</v>
      </c>
      <c r="C96" s="38">
        <v>1.36</v>
      </c>
      <c r="D96" s="38">
        <v>1.36</v>
      </c>
      <c r="E96" s="38">
        <v>1.37</v>
      </c>
      <c r="F96" s="38">
        <v>1.3</v>
      </c>
      <c r="G96" s="38">
        <v>1.75</v>
      </c>
      <c r="H96" s="38">
        <v>1.67</v>
      </c>
      <c r="I96" s="38">
        <v>0.65</v>
      </c>
      <c r="J96" s="38">
        <v>0.41</v>
      </c>
      <c r="K96" s="38">
        <v>2.19</v>
      </c>
      <c r="L96" s="38">
        <v>2.63</v>
      </c>
      <c r="M96" s="38">
        <v>2.6</v>
      </c>
    </row>
    <row r="97" spans="1:13" ht="12.75" customHeight="1">
      <c r="A97" s="37">
        <v>37257</v>
      </c>
      <c r="B97" s="38">
        <v>0.29</v>
      </c>
      <c r="C97" s="38">
        <v>0.97</v>
      </c>
      <c r="D97" s="38">
        <v>0.98</v>
      </c>
      <c r="E97" s="38">
        <v>1.11</v>
      </c>
      <c r="F97" s="38">
        <v>1.3</v>
      </c>
      <c r="G97" s="38">
        <v>1.92</v>
      </c>
      <c r="H97" s="38">
        <v>1.75</v>
      </c>
      <c r="I97" s="38">
        <v>0.65</v>
      </c>
      <c r="J97" s="38">
        <v>0.4</v>
      </c>
      <c r="K97" s="38">
        <v>2.45</v>
      </c>
      <c r="L97" s="38">
        <v>2.69</v>
      </c>
      <c r="M97" s="38">
        <v>2.94</v>
      </c>
    </row>
    <row r="98" spans="1:13" ht="12.75" customHeight="1">
      <c r="A98" s="37">
        <v>37347</v>
      </c>
      <c r="B98" s="38">
        <v>0.29</v>
      </c>
      <c r="C98" s="38">
        <v>0.82</v>
      </c>
      <c r="D98" s="38">
        <v>0.96</v>
      </c>
      <c r="E98" s="38">
        <v>1.28</v>
      </c>
      <c r="F98" s="38">
        <v>1.2</v>
      </c>
      <c r="G98" s="38">
        <v>1.75</v>
      </c>
      <c r="H98" s="38">
        <v>1.63</v>
      </c>
      <c r="I98" s="38">
        <v>0.65</v>
      </c>
      <c r="J98" s="38">
        <v>0.38</v>
      </c>
      <c r="K98" s="38">
        <v>2.67</v>
      </c>
      <c r="L98" s="38">
        <v>2.94</v>
      </c>
      <c r="M98" s="38">
        <v>3.14</v>
      </c>
    </row>
    <row r="99" spans="1:13" ht="12.75" customHeight="1">
      <c r="A99" s="37">
        <v>37438</v>
      </c>
      <c r="B99" s="38">
        <v>0.23</v>
      </c>
      <c r="C99" s="38">
        <v>0.39</v>
      </c>
      <c r="D99" s="38">
        <v>0.5</v>
      </c>
      <c r="E99" s="38">
        <v>0.81</v>
      </c>
      <c r="F99" s="38">
        <v>1.1</v>
      </c>
      <c r="G99" s="38">
        <v>1.75</v>
      </c>
      <c r="H99" s="38">
        <v>1.63</v>
      </c>
      <c r="I99" s="38">
        <v>0.63</v>
      </c>
      <c r="J99" s="38">
        <v>0.36</v>
      </c>
      <c r="K99" s="38">
        <v>2.26</v>
      </c>
      <c r="L99" s="38">
        <v>2.67</v>
      </c>
      <c r="M99" s="38">
        <v>3.01</v>
      </c>
    </row>
    <row r="100" spans="1:13" ht="12.75" customHeight="1">
      <c r="A100" s="37">
        <v>37530</v>
      </c>
      <c r="B100" s="38">
        <v>0.18</v>
      </c>
      <c r="C100" s="38">
        <v>0.21</v>
      </c>
      <c r="D100" s="38">
        <v>0.21</v>
      </c>
      <c r="E100" s="38">
        <v>0.23</v>
      </c>
      <c r="F100" s="38">
        <v>0.9</v>
      </c>
      <c r="G100" s="38">
        <v>1.5</v>
      </c>
      <c r="H100" s="38">
        <v>1.38</v>
      </c>
      <c r="I100" s="38">
        <v>0.53</v>
      </c>
      <c r="J100" s="38">
        <v>0.21</v>
      </c>
      <c r="K100" s="38">
        <v>1.63</v>
      </c>
      <c r="L100" s="38">
        <v>2.09</v>
      </c>
      <c r="M100" s="38">
        <v>2.35</v>
      </c>
    </row>
    <row r="101" spans="1:13" ht="12.75" customHeight="1">
      <c r="A101" s="37">
        <v>37622</v>
      </c>
      <c r="B101" s="38">
        <v>0.16</v>
      </c>
      <c r="C101" s="38">
        <v>0.18</v>
      </c>
      <c r="D101" s="38">
        <v>0.19</v>
      </c>
      <c r="E101" s="38">
        <v>0.22</v>
      </c>
      <c r="F101" s="38">
        <v>0.73</v>
      </c>
      <c r="G101" s="38">
        <v>1.33</v>
      </c>
      <c r="H101" s="38">
        <v>1.21</v>
      </c>
      <c r="I101" s="38">
        <v>0.16</v>
      </c>
      <c r="J101" s="38">
        <v>0.2</v>
      </c>
      <c r="K101" s="38">
        <v>1.24</v>
      </c>
      <c r="L101" s="38">
        <v>1.67</v>
      </c>
      <c r="M101" s="38">
        <v>2.03</v>
      </c>
    </row>
    <row r="102" spans="1:13" ht="12.75" customHeight="1">
      <c r="A102" s="37">
        <v>37712</v>
      </c>
      <c r="B102" s="38">
        <v>0.09</v>
      </c>
      <c r="C102" s="38">
        <v>0.13</v>
      </c>
      <c r="D102" s="38">
        <v>0.14</v>
      </c>
      <c r="E102" s="38">
        <v>0.16</v>
      </c>
      <c r="F102" s="38">
        <v>0.48</v>
      </c>
      <c r="G102" s="38">
        <v>1</v>
      </c>
      <c r="H102" s="38">
        <v>0.83</v>
      </c>
      <c r="I102" s="38">
        <v>0.13</v>
      </c>
      <c r="J102" s="38">
        <v>0.15</v>
      </c>
      <c r="K102" s="38">
        <v>1.04</v>
      </c>
      <c r="L102" s="38">
        <v>1.54</v>
      </c>
      <c r="M102" s="38">
        <v>1.95</v>
      </c>
    </row>
    <row r="103" spans="1:13" ht="12.75" customHeight="1">
      <c r="A103" s="37">
        <v>37803</v>
      </c>
      <c r="B103" s="38">
        <v>0.07</v>
      </c>
      <c r="C103" s="38">
        <v>0.11</v>
      </c>
      <c r="D103" s="38">
        <v>0.12</v>
      </c>
      <c r="E103" s="38">
        <v>2.37</v>
      </c>
      <c r="F103" s="38">
        <v>0.4</v>
      </c>
      <c r="G103" s="38">
        <v>1</v>
      </c>
      <c r="H103" s="38">
        <v>0.83</v>
      </c>
      <c r="I103" s="38">
        <v>0.06</v>
      </c>
      <c r="J103" s="38">
        <v>0.13</v>
      </c>
      <c r="K103" s="38">
        <v>0.92</v>
      </c>
      <c r="L103" s="38">
        <v>1.43</v>
      </c>
      <c r="M103" s="38">
        <v>1.86</v>
      </c>
    </row>
    <row r="104" spans="1:13" ht="12.75" customHeight="1">
      <c r="A104" s="37">
        <v>37895</v>
      </c>
      <c r="B104" s="38">
        <v>0.06</v>
      </c>
      <c r="C104" s="38">
        <v>0.1</v>
      </c>
      <c r="D104" s="38">
        <v>0.63</v>
      </c>
      <c r="E104" s="38">
        <v>0.14</v>
      </c>
      <c r="F104" s="38">
        <v>0.4</v>
      </c>
      <c r="G104" s="38">
        <v>1</v>
      </c>
      <c r="H104" s="38">
        <v>0.83</v>
      </c>
      <c r="I104" s="38">
        <v>0.06</v>
      </c>
      <c r="J104" s="38">
        <v>0.13</v>
      </c>
      <c r="K104" s="38">
        <v>1.23</v>
      </c>
      <c r="L104" s="38">
        <v>1.79</v>
      </c>
      <c r="M104" s="38">
        <v>2.23</v>
      </c>
    </row>
    <row r="105" spans="1:13" ht="12.75" customHeight="1">
      <c r="A105" s="37">
        <v>37987</v>
      </c>
      <c r="B105" s="38">
        <v>0.07</v>
      </c>
      <c r="C105" s="38">
        <v>0.09</v>
      </c>
      <c r="D105" s="38">
        <v>0.1</v>
      </c>
      <c r="E105" s="38">
        <v>0.12</v>
      </c>
      <c r="F105" s="38">
        <v>0.38</v>
      </c>
      <c r="G105" s="38">
        <v>1</v>
      </c>
      <c r="H105" s="38">
        <v>0.83</v>
      </c>
      <c r="I105" s="38">
        <v>0.08</v>
      </c>
      <c r="J105" s="38">
        <v>0.13</v>
      </c>
      <c r="K105" s="38">
        <v>1.26</v>
      </c>
      <c r="L105" s="38">
        <v>1.83</v>
      </c>
      <c r="M105" s="38">
        <v>2.26</v>
      </c>
    </row>
    <row r="106" spans="1:13" ht="12.75" customHeight="1">
      <c r="A106" s="37">
        <v>38078</v>
      </c>
      <c r="B106" s="38">
        <v>0.07</v>
      </c>
      <c r="C106" s="38">
        <v>0.09</v>
      </c>
      <c r="D106" s="38">
        <v>0.1</v>
      </c>
      <c r="E106" s="38">
        <v>0.12</v>
      </c>
      <c r="F106" s="38">
        <v>0.38</v>
      </c>
      <c r="G106" s="38">
        <v>1</v>
      </c>
      <c r="H106" s="38">
        <v>0.83</v>
      </c>
      <c r="I106" s="38">
        <v>0.08</v>
      </c>
      <c r="J106" s="38">
        <v>0.13</v>
      </c>
      <c r="K106" s="38">
        <v>1.08</v>
      </c>
      <c r="L106" s="38">
        <v>1.6</v>
      </c>
      <c r="M106" s="38">
        <v>2.05</v>
      </c>
    </row>
    <row r="107" spans="1:13" ht="12.75" customHeight="1">
      <c r="A107" s="37">
        <v>38169</v>
      </c>
      <c r="B107" s="38">
        <v>0.07</v>
      </c>
      <c r="C107" s="38">
        <v>0.1</v>
      </c>
      <c r="D107" s="38">
        <v>0.1</v>
      </c>
      <c r="E107" s="38">
        <v>0.15</v>
      </c>
      <c r="F107" s="38">
        <v>0.38</v>
      </c>
      <c r="G107" s="38">
        <v>1</v>
      </c>
      <c r="H107" s="38">
        <v>0.83</v>
      </c>
      <c r="I107" s="38">
        <v>0.08</v>
      </c>
      <c r="J107" s="38">
        <v>0.13</v>
      </c>
      <c r="K107" s="38">
        <v>1.56</v>
      </c>
      <c r="L107" s="38">
        <v>2.03</v>
      </c>
      <c r="M107" s="38">
        <v>2.35</v>
      </c>
    </row>
    <row r="108" spans="1:13" ht="12.75" customHeight="1">
      <c r="A108" s="37">
        <v>38261</v>
      </c>
      <c r="B108" s="38">
        <v>0.07</v>
      </c>
      <c r="C108" s="38">
        <v>0.1</v>
      </c>
      <c r="D108" s="38">
        <v>0.11</v>
      </c>
      <c r="E108" s="38">
        <v>0.15</v>
      </c>
      <c r="F108" s="38">
        <v>0.4</v>
      </c>
      <c r="G108" s="38">
        <v>1</v>
      </c>
      <c r="H108" s="38">
        <v>0.83</v>
      </c>
      <c r="I108" s="38">
        <v>0.08</v>
      </c>
      <c r="J108" s="38">
        <v>0.13</v>
      </c>
      <c r="K108" s="38">
        <v>1.38</v>
      </c>
      <c r="L108" s="38">
        <v>1.84</v>
      </c>
      <c r="M108" s="38">
        <v>2.17</v>
      </c>
    </row>
    <row r="109" spans="1:13" ht="12.75" customHeight="1">
      <c r="A109" s="37">
        <v>38353</v>
      </c>
      <c r="B109" s="38">
        <v>0.08</v>
      </c>
      <c r="C109" s="38">
        <v>0.1</v>
      </c>
      <c r="D109" s="38">
        <v>0.11</v>
      </c>
      <c r="E109" s="38">
        <v>0.16</v>
      </c>
      <c r="F109" s="38">
        <v>0.47</v>
      </c>
      <c r="G109" s="38">
        <v>1</v>
      </c>
      <c r="H109" s="38">
        <v>0.83</v>
      </c>
      <c r="I109" s="38">
        <v>0.06</v>
      </c>
      <c r="J109" s="38">
        <v>0.13</v>
      </c>
      <c r="K109" s="38">
        <v>1.18</v>
      </c>
      <c r="L109" s="38">
        <v>1.57</v>
      </c>
      <c r="M109" s="38">
        <v>1.78</v>
      </c>
    </row>
    <row r="110" spans="1:13" ht="12.75" customHeight="1">
      <c r="A110" s="37">
        <v>38443</v>
      </c>
      <c r="B110" s="38">
        <v>0.09</v>
      </c>
      <c r="C110" s="38">
        <v>0.11</v>
      </c>
      <c r="D110" s="38">
        <v>0.11</v>
      </c>
      <c r="E110" s="38">
        <v>0.16</v>
      </c>
      <c r="F110" s="38">
        <v>0.47</v>
      </c>
      <c r="G110" s="38">
        <v>1</v>
      </c>
      <c r="H110" s="38">
        <v>0.83</v>
      </c>
      <c r="I110" s="38">
        <v>0.09</v>
      </c>
      <c r="J110" s="38">
        <v>0.13</v>
      </c>
      <c r="K110" s="38">
        <v>1.18</v>
      </c>
      <c r="L110" s="38">
        <v>1.55</v>
      </c>
      <c r="M110" s="38">
        <v>1.88</v>
      </c>
    </row>
    <row r="111" spans="1:13" ht="12.75" customHeight="1">
      <c r="A111" s="37">
        <v>38534</v>
      </c>
      <c r="B111" s="38">
        <v>0.09</v>
      </c>
      <c r="C111" s="38">
        <v>0.11</v>
      </c>
      <c r="D111" s="38">
        <v>0.11</v>
      </c>
      <c r="E111" s="38">
        <v>0.15</v>
      </c>
      <c r="F111" s="38">
        <v>0.47</v>
      </c>
      <c r="G111" s="38">
        <v>1</v>
      </c>
      <c r="H111" s="38">
        <v>0.83</v>
      </c>
      <c r="I111" s="38">
        <v>0.09</v>
      </c>
      <c r="J111" s="38">
        <v>0.13</v>
      </c>
      <c r="K111" s="38">
        <v>1.1</v>
      </c>
      <c r="L111" s="38">
        <v>1.46</v>
      </c>
      <c r="M111" s="38">
        <v>1.76</v>
      </c>
    </row>
    <row r="112" spans="1:13" ht="12.75" customHeight="1">
      <c r="A112" s="37">
        <v>38626</v>
      </c>
      <c r="B112" s="38">
        <v>0.09</v>
      </c>
      <c r="C112" s="38">
        <v>0.12</v>
      </c>
      <c r="D112" s="38">
        <v>0.13</v>
      </c>
      <c r="E112" s="38">
        <v>0.18</v>
      </c>
      <c r="F112" s="38">
        <v>0.47</v>
      </c>
      <c r="G112" s="38">
        <v>1</v>
      </c>
      <c r="H112" s="38">
        <v>0.83</v>
      </c>
      <c r="I112" s="38">
        <v>0.09</v>
      </c>
      <c r="J112" s="38">
        <v>0.13</v>
      </c>
      <c r="K112" s="38">
        <v>1.14</v>
      </c>
      <c r="L112" s="38">
        <v>1.48</v>
      </c>
      <c r="M112" s="38">
        <v>1.79</v>
      </c>
    </row>
    <row r="113" spans="1:13" ht="12.75" customHeight="1">
      <c r="A113" s="37">
        <v>38718</v>
      </c>
      <c r="B113" s="38">
        <v>0.1</v>
      </c>
      <c r="C113" s="38">
        <v>0.22</v>
      </c>
      <c r="D113" s="38">
        <v>0.34</v>
      </c>
      <c r="E113" s="38">
        <v>0.56</v>
      </c>
      <c r="F113" s="38">
        <v>0.47</v>
      </c>
      <c r="G113" s="38">
        <v>1</v>
      </c>
      <c r="H113" s="38">
        <v>0.83</v>
      </c>
      <c r="I113" s="38">
        <v>0.13</v>
      </c>
      <c r="J113" s="38">
        <v>0.13</v>
      </c>
      <c r="K113" s="38">
        <v>1.47</v>
      </c>
      <c r="L113" s="38">
        <v>1.75</v>
      </c>
      <c r="M113" s="38">
        <v>1.97</v>
      </c>
    </row>
    <row r="114" spans="1:13" ht="12.75" customHeight="1">
      <c r="A114" s="37">
        <v>38808</v>
      </c>
      <c r="B114" s="38">
        <v>0.11</v>
      </c>
      <c r="C114" s="38">
        <v>0.39</v>
      </c>
      <c r="D114" s="38">
        <v>0.57</v>
      </c>
      <c r="E114" s="38">
        <v>0.86</v>
      </c>
      <c r="F114" s="38">
        <v>0.47</v>
      </c>
      <c r="G114" s="38">
        <v>1</v>
      </c>
      <c r="H114" s="38">
        <v>0.83</v>
      </c>
      <c r="I114" s="38">
        <v>0.13</v>
      </c>
      <c r="J114" s="38">
        <v>0.13</v>
      </c>
      <c r="K114" s="38">
        <v>1.82</v>
      </c>
      <c r="L114" s="38">
        <v>1.95</v>
      </c>
      <c r="M114" s="38">
        <v>2.31</v>
      </c>
    </row>
    <row r="115" spans="1:13" ht="12.75" customHeight="1">
      <c r="A115" s="37">
        <v>38899</v>
      </c>
      <c r="B115" s="38">
        <v>0.11</v>
      </c>
      <c r="C115" s="38">
        <v>0.69</v>
      </c>
      <c r="D115" s="38">
        <v>0.84</v>
      </c>
      <c r="E115" s="38">
        <v>1.11</v>
      </c>
      <c r="F115" s="38">
        <v>0.47</v>
      </c>
      <c r="G115" s="38">
        <v>1</v>
      </c>
      <c r="H115" s="38">
        <v>0.83</v>
      </c>
      <c r="I115" s="38">
        <v>0.13</v>
      </c>
      <c r="J115" s="38">
        <v>0.13</v>
      </c>
      <c r="K115" s="38">
        <v>2.01</v>
      </c>
      <c r="L115" s="38">
        <v>2.29</v>
      </c>
      <c r="M115" s="38">
        <v>2.52</v>
      </c>
    </row>
    <row r="116" spans="1:13" ht="12.75" customHeight="1">
      <c r="A116" s="37">
        <v>38991</v>
      </c>
      <c r="B116" s="38">
        <v>0.13</v>
      </c>
      <c r="C116" s="38">
        <v>0.96</v>
      </c>
      <c r="D116" s="38">
        <v>1.1</v>
      </c>
      <c r="E116" s="38">
        <v>1.26</v>
      </c>
      <c r="F116" s="38">
        <v>0.53</v>
      </c>
      <c r="G116" s="38">
        <v>1</v>
      </c>
      <c r="H116" s="38">
        <v>0.83</v>
      </c>
      <c r="I116" s="38">
        <v>0.13</v>
      </c>
      <c r="J116" s="38">
        <v>0.13</v>
      </c>
      <c r="K116" s="38">
        <v>2.26</v>
      </c>
      <c r="L116" s="38">
        <v>2.5</v>
      </c>
      <c r="M116" s="38">
        <v>2.65</v>
      </c>
    </row>
    <row r="117" spans="1:13" ht="12.75" customHeight="1">
      <c r="A117" s="37">
        <v>39083</v>
      </c>
      <c r="B117" s="38">
        <v>0.13</v>
      </c>
      <c r="C117" s="38">
        <v>1.21</v>
      </c>
      <c r="D117" s="38">
        <v>1.32</v>
      </c>
      <c r="E117" s="38">
        <v>1.54</v>
      </c>
      <c r="F117" s="38">
        <v>0.53</v>
      </c>
      <c r="G117" s="38">
        <v>0.75</v>
      </c>
      <c r="H117" s="38">
        <v>0.63</v>
      </c>
      <c r="I117" s="38">
        <v>0.13</v>
      </c>
      <c r="J117" s="38">
        <v>0.1</v>
      </c>
      <c r="K117" s="38">
        <v>1.79</v>
      </c>
      <c r="L117" s="38">
        <v>1.95</v>
      </c>
      <c r="M117" s="38">
        <v>2.04</v>
      </c>
    </row>
    <row r="118" spans="1:13" ht="12.75" customHeight="1">
      <c r="A118" s="37">
        <v>39173</v>
      </c>
      <c r="B118" s="38">
        <v>0.15</v>
      </c>
      <c r="C118" s="38">
        <v>1.41</v>
      </c>
      <c r="D118" s="38">
        <v>1.52</v>
      </c>
      <c r="E118" s="38">
        <v>1.69</v>
      </c>
      <c r="F118" s="38">
        <v>0.53</v>
      </c>
      <c r="G118" s="38">
        <v>0.75</v>
      </c>
      <c r="H118" s="38">
        <v>0.63</v>
      </c>
      <c r="I118" s="38">
        <v>0.13</v>
      </c>
      <c r="J118" s="38">
        <v>0.1</v>
      </c>
      <c r="K118" s="38">
        <v>1.93</v>
      </c>
      <c r="L118" s="38">
        <v>2.02</v>
      </c>
      <c r="M118" s="38">
        <v>2.13</v>
      </c>
    </row>
    <row r="119" spans="1:13" ht="12.75" customHeight="1">
      <c r="A119" s="37">
        <v>39264</v>
      </c>
      <c r="B119" s="38">
        <v>0.31</v>
      </c>
      <c r="C119" s="38">
        <v>1.75</v>
      </c>
      <c r="D119" s="38">
        <v>1.93</v>
      </c>
      <c r="E119" s="38">
        <v>2.13</v>
      </c>
      <c r="F119" s="38">
        <v>0.72</v>
      </c>
      <c r="G119" s="38">
        <v>0.94</v>
      </c>
      <c r="H119" s="38">
        <v>0.81</v>
      </c>
      <c r="I119" s="38">
        <v>0.25</v>
      </c>
      <c r="J119" s="38">
        <v>0.2</v>
      </c>
      <c r="K119" s="38">
        <v>2.33</v>
      </c>
      <c r="L119" s="38">
        <v>2.46</v>
      </c>
      <c r="M119" s="38">
        <v>2.56</v>
      </c>
    </row>
    <row r="120" spans="1:13" ht="12.75" customHeight="1">
      <c r="A120" s="37">
        <v>39356</v>
      </c>
      <c r="B120" s="38">
        <v>0.32</v>
      </c>
      <c r="C120" s="38">
        <v>1.83</v>
      </c>
      <c r="D120" s="38">
        <v>1.95</v>
      </c>
      <c r="E120" s="38">
        <v>2.09</v>
      </c>
      <c r="F120" s="38">
        <v>1.06</v>
      </c>
      <c r="G120" s="38">
        <v>0.94</v>
      </c>
      <c r="H120" s="38">
        <v>0.81</v>
      </c>
      <c r="I120" s="38">
        <v>0.25</v>
      </c>
      <c r="J120" s="38">
        <v>0.23</v>
      </c>
      <c r="K120" s="38">
        <v>2.16</v>
      </c>
      <c r="L120" s="38">
        <v>2.32</v>
      </c>
      <c r="M120" s="38">
        <v>2.44</v>
      </c>
    </row>
    <row r="121" spans="1:13" ht="12.75" customHeight="1">
      <c r="A121" s="37">
        <v>39448</v>
      </c>
      <c r="B121" s="38">
        <v>0.40384615384615385</v>
      </c>
      <c r="C121" s="38">
        <v>1.7661538461538457</v>
      </c>
      <c r="D121" s="38">
        <v>1.8419230769230768</v>
      </c>
      <c r="E121" s="38">
        <v>1.914583333333333</v>
      </c>
      <c r="F121" s="38">
        <v>1.0625</v>
      </c>
      <c r="G121" s="38">
        <v>0.9375</v>
      </c>
      <c r="H121" s="38">
        <v>0.8125</v>
      </c>
      <c r="I121" s="38">
        <v>0.25</v>
      </c>
      <c r="J121" s="38">
        <v>0.2</v>
      </c>
      <c r="K121" s="38">
        <v>2.0267857142857144</v>
      </c>
      <c r="L121" s="38">
        <v>2.142857142857143</v>
      </c>
      <c r="M121" s="38">
        <v>2.276785714285714</v>
      </c>
    </row>
    <row r="122" spans="1:13" ht="12.75" customHeight="1">
      <c r="A122" s="37">
        <v>39539</v>
      </c>
      <c r="B122" s="38">
        <v>0.3942307692307693</v>
      </c>
      <c r="C122" s="38">
        <v>1.88</v>
      </c>
      <c r="D122" s="38">
        <v>1.9453846153846155</v>
      </c>
      <c r="E122" s="38">
        <v>2.0466666666666664</v>
      </c>
      <c r="F122" s="38">
        <v>1.0625</v>
      </c>
      <c r="G122" s="38">
        <v>0.9375</v>
      </c>
      <c r="H122" s="38">
        <v>0.8125</v>
      </c>
      <c r="I122" s="38">
        <v>0.25</v>
      </c>
      <c r="J122" s="38">
        <v>0.2</v>
      </c>
      <c r="K122" s="38">
        <v>1.9285714285714288</v>
      </c>
      <c r="L122" s="38">
        <v>2.080357142857143</v>
      </c>
      <c r="M122" s="38">
        <v>2.241071428571429</v>
      </c>
    </row>
    <row r="123" spans="1:13" ht="12.75" customHeight="1">
      <c r="A123" s="37">
        <v>39630</v>
      </c>
      <c r="B123" s="38">
        <v>0.4326923076923077</v>
      </c>
      <c r="C123" s="38">
        <v>1.8069230769230769</v>
      </c>
      <c r="D123" s="38">
        <v>1.9707692307692308</v>
      </c>
      <c r="E123" s="38">
        <v>2.1966666666666668</v>
      </c>
      <c r="F123" s="38">
        <v>1.125</v>
      </c>
      <c r="G123" s="38">
        <v>1.0625</v>
      </c>
      <c r="H123" s="38">
        <v>0.875</v>
      </c>
      <c r="I123" s="38">
        <v>0.33333333333333337</v>
      </c>
      <c r="J123" s="38">
        <v>0.25</v>
      </c>
      <c r="K123" s="38">
        <v>2.5357142857142856</v>
      </c>
      <c r="L123" s="38">
        <v>2.625</v>
      </c>
      <c r="M123" s="38">
        <v>2.6785714285714284</v>
      </c>
    </row>
    <row r="124" spans="1:13" ht="12.75" customHeight="1">
      <c r="A124" s="37">
        <v>39722</v>
      </c>
      <c r="B124" s="38">
        <v>0.38461538461538464</v>
      </c>
      <c r="C124" s="38">
        <v>1.8346153846153845</v>
      </c>
      <c r="D124" s="38">
        <v>1.9723076923076919</v>
      </c>
      <c r="E124" s="38">
        <v>2.135833333333333</v>
      </c>
      <c r="F124" s="38">
        <v>1.21875</v>
      </c>
      <c r="G124" s="38">
        <v>1.21875</v>
      </c>
      <c r="H124" s="38">
        <v>0.96875</v>
      </c>
      <c r="I124" s="38">
        <v>0.20833333333333334</v>
      </c>
      <c r="J124" s="38">
        <v>0.325</v>
      </c>
      <c r="K124" s="38">
        <v>2.0964285714285715</v>
      </c>
      <c r="L124" s="38">
        <v>2.214285714285714</v>
      </c>
      <c r="M124" s="38">
        <v>2.3571428571428568</v>
      </c>
    </row>
    <row r="125" spans="1:13" ht="12.75" customHeight="1">
      <c r="A125" s="37">
        <v>39814</v>
      </c>
      <c r="B125" s="38">
        <v>0.09</v>
      </c>
      <c r="C125" s="38">
        <v>0.15</v>
      </c>
      <c r="D125" s="38">
        <v>0.18</v>
      </c>
      <c r="E125" s="38">
        <v>0.32</v>
      </c>
      <c r="F125" s="38">
        <v>0.91</v>
      </c>
      <c r="G125" s="38">
        <v>1.03</v>
      </c>
      <c r="H125" s="38">
        <v>0.78</v>
      </c>
      <c r="I125" s="38">
        <v>0.21</v>
      </c>
      <c r="J125" s="38">
        <v>0.15</v>
      </c>
      <c r="K125" s="38">
        <v>1.24</v>
      </c>
      <c r="L125" s="38">
        <v>1.5</v>
      </c>
      <c r="M125" s="38">
        <v>1.7</v>
      </c>
    </row>
    <row r="126" spans="1:13" ht="12.75" customHeight="1">
      <c r="A126" s="37">
        <v>39904</v>
      </c>
      <c r="B126" s="38">
        <v>0.06</v>
      </c>
      <c r="C126" s="38">
        <v>0.11</v>
      </c>
      <c r="D126" s="38">
        <v>0.12</v>
      </c>
      <c r="E126" s="38">
        <v>0.16</v>
      </c>
      <c r="F126" s="38">
        <v>0.69</v>
      </c>
      <c r="G126" s="38">
        <v>0.91</v>
      </c>
      <c r="H126" s="38">
        <v>0.69</v>
      </c>
      <c r="I126" s="38">
        <v>0.13</v>
      </c>
      <c r="J126" s="38">
        <v>0.1</v>
      </c>
      <c r="K126" s="38">
        <v>1.12</v>
      </c>
      <c r="L126" s="38">
        <v>1.45</v>
      </c>
      <c r="M126" s="38">
        <v>1.68</v>
      </c>
    </row>
    <row r="127" spans="1:13" ht="12.75" customHeight="1">
      <c r="A127" s="37">
        <v>39995</v>
      </c>
      <c r="B127" s="38">
        <v>0.06</v>
      </c>
      <c r="C127" s="38">
        <v>0.11</v>
      </c>
      <c r="D127" s="38">
        <v>0.12</v>
      </c>
      <c r="E127" s="38">
        <v>0.16</v>
      </c>
      <c r="F127" s="38">
        <v>0.66</v>
      </c>
      <c r="G127" s="38">
        <v>0.91</v>
      </c>
      <c r="H127" s="38">
        <v>0.69</v>
      </c>
      <c r="I127" s="38">
        <v>0.13</v>
      </c>
      <c r="J127" s="38">
        <v>0.1</v>
      </c>
      <c r="K127" s="38">
        <v>1.21</v>
      </c>
      <c r="L127" s="38">
        <v>1.59</v>
      </c>
      <c r="M127" s="38">
        <v>1.83</v>
      </c>
    </row>
    <row r="128" spans="1:13" ht="12.75" customHeight="1">
      <c r="A128" s="37">
        <v>40087</v>
      </c>
      <c r="B128" s="38">
        <v>0.06</v>
      </c>
      <c r="C128" s="38">
        <v>0.08</v>
      </c>
      <c r="D128" s="38">
        <v>0.1</v>
      </c>
      <c r="E128" s="38">
        <v>0.15</v>
      </c>
      <c r="F128" s="38">
        <v>0.5</v>
      </c>
      <c r="G128" s="38">
        <v>0.91</v>
      </c>
      <c r="H128" s="38">
        <v>0.66</v>
      </c>
      <c r="I128" s="38">
        <v>0.13</v>
      </c>
      <c r="J128" s="38">
        <v>0.1</v>
      </c>
      <c r="K128" s="38">
        <v>1.11</v>
      </c>
      <c r="L128" s="38">
        <v>1.46</v>
      </c>
      <c r="M128" s="38">
        <v>1.74</v>
      </c>
    </row>
    <row r="129" spans="1:13" ht="12.75" customHeight="1">
      <c r="A129" s="37">
        <v>40179</v>
      </c>
      <c r="B129" s="38">
        <v>0.06</v>
      </c>
      <c r="C129" s="38">
        <v>0.11</v>
      </c>
      <c r="D129" s="38">
        <v>0.14</v>
      </c>
      <c r="E129" s="38">
        <v>0.23</v>
      </c>
      <c r="F129" s="38">
        <v>0.5</v>
      </c>
      <c r="G129" s="38">
        <v>1.21</v>
      </c>
      <c r="H129" s="38">
        <v>0.88</v>
      </c>
      <c r="I129" s="38">
        <v>0.13</v>
      </c>
      <c r="J129" s="38">
        <v>0.13</v>
      </c>
      <c r="K129" s="38">
        <v>1.01</v>
      </c>
      <c r="L129" s="38">
        <v>1.49</v>
      </c>
      <c r="M129" s="38">
        <v>1.84</v>
      </c>
    </row>
    <row r="130" spans="1:13" ht="12.75" customHeight="1">
      <c r="A130" s="37">
        <v>40269</v>
      </c>
      <c r="B130" s="38">
        <v>0.06</v>
      </c>
      <c r="C130" s="38">
        <v>0.11</v>
      </c>
      <c r="D130" s="38">
        <v>0.14</v>
      </c>
      <c r="E130" s="38">
        <v>0.23</v>
      </c>
      <c r="F130" s="38">
        <v>0.5</v>
      </c>
      <c r="G130" s="38">
        <v>1.21</v>
      </c>
      <c r="H130" s="38">
        <v>0.88</v>
      </c>
      <c r="I130" s="38">
        <v>0.13</v>
      </c>
      <c r="J130" s="38">
        <v>0.13</v>
      </c>
      <c r="K130" s="38">
        <v>1.06</v>
      </c>
      <c r="L130" s="38">
        <v>1.49</v>
      </c>
      <c r="M130" s="38">
        <v>1.8</v>
      </c>
    </row>
    <row r="131" spans="1:13" ht="12.75" customHeight="1">
      <c r="A131" s="37">
        <v>40360</v>
      </c>
      <c r="B131" s="38">
        <v>0.06</v>
      </c>
      <c r="C131" s="38">
        <v>0.11</v>
      </c>
      <c r="D131" s="38">
        <v>0.14</v>
      </c>
      <c r="E131" s="38">
        <v>0.22</v>
      </c>
      <c r="F131" s="38">
        <v>0.5</v>
      </c>
      <c r="G131" s="38">
        <v>1.21</v>
      </c>
      <c r="H131" s="38">
        <v>0.88</v>
      </c>
      <c r="I131" s="38">
        <v>0.13</v>
      </c>
      <c r="J131" s="38">
        <v>0.13</v>
      </c>
      <c r="K131" s="38">
        <v>1</v>
      </c>
      <c r="L131" s="38">
        <v>1.41</v>
      </c>
      <c r="M131" s="38">
        <v>1.74</v>
      </c>
    </row>
    <row r="132" spans="1:13" ht="12.75" customHeight="1">
      <c r="A132" s="37">
        <v>40452</v>
      </c>
      <c r="B132" s="38">
        <v>0.06</v>
      </c>
      <c r="C132" s="38">
        <v>0.11</v>
      </c>
      <c r="D132" s="38">
        <v>0.14</v>
      </c>
      <c r="E132" s="38">
        <v>0.21</v>
      </c>
      <c r="F132" s="38">
        <v>0.5</v>
      </c>
      <c r="G132" s="38">
        <v>1.21</v>
      </c>
      <c r="H132" s="38">
        <v>0.88</v>
      </c>
      <c r="I132" s="38">
        <v>0.13</v>
      </c>
      <c r="J132" s="38">
        <v>0.13</v>
      </c>
      <c r="K132" s="38">
        <v>1.01</v>
      </c>
      <c r="L132" s="38">
        <v>1.4</v>
      </c>
      <c r="M132" s="38">
        <v>1.7</v>
      </c>
    </row>
    <row r="133" spans="1:13" ht="12.75" customHeight="1">
      <c r="A133" s="37">
        <v>40544</v>
      </c>
      <c r="B133" s="38">
        <v>0.06</v>
      </c>
      <c r="C133" s="38">
        <v>0.06</v>
      </c>
      <c r="D133" s="38">
        <v>0.09</v>
      </c>
      <c r="E133" s="38">
        <v>0.22</v>
      </c>
      <c r="F133" s="38">
        <v>0.5</v>
      </c>
      <c r="G133" s="38">
        <v>1.21</v>
      </c>
      <c r="H133" s="38">
        <v>0.79</v>
      </c>
      <c r="I133" s="38">
        <v>0.13</v>
      </c>
      <c r="J133" s="38">
        <v>0.1</v>
      </c>
      <c r="K133" s="38">
        <v>0.96</v>
      </c>
      <c r="L133" s="38">
        <v>1.35</v>
      </c>
      <c r="M133" s="38">
        <v>1.63</v>
      </c>
    </row>
    <row r="134" spans="1:13" ht="12.75" customHeight="1">
      <c r="A134" s="37">
        <v>40634</v>
      </c>
      <c r="B134" s="38">
        <v>0.06</v>
      </c>
      <c r="C134" s="38">
        <v>0.06</v>
      </c>
      <c r="D134" s="38">
        <v>0.08</v>
      </c>
      <c r="E134" s="38">
        <v>0.22</v>
      </c>
      <c r="F134" s="38">
        <v>0.5</v>
      </c>
      <c r="G134" s="38">
        <v>1.21</v>
      </c>
      <c r="H134" s="38">
        <v>0.79</v>
      </c>
      <c r="I134" s="38">
        <v>0.13</v>
      </c>
      <c r="J134" s="38">
        <v>0.1</v>
      </c>
      <c r="K134" s="38">
        <v>1.04</v>
      </c>
      <c r="L134" s="38">
        <v>1.43</v>
      </c>
      <c r="M134" s="38">
        <v>1.71</v>
      </c>
    </row>
    <row r="135" spans="1:13" ht="12.75" customHeight="1">
      <c r="A135" s="37">
        <v>40725</v>
      </c>
      <c r="B135" s="38">
        <v>0.06</v>
      </c>
      <c r="C135" s="38">
        <v>0.06</v>
      </c>
      <c r="D135" s="38">
        <v>0.07</v>
      </c>
      <c r="E135" s="38">
        <v>0.19</v>
      </c>
      <c r="F135" s="38">
        <v>0.5</v>
      </c>
      <c r="G135" s="38">
        <v>1.21</v>
      </c>
      <c r="H135" s="38">
        <v>0.79</v>
      </c>
      <c r="I135" s="38">
        <v>0.13</v>
      </c>
      <c r="J135" s="38">
        <v>0.1</v>
      </c>
      <c r="K135" s="38">
        <v>0.98</v>
      </c>
      <c r="L135" s="38">
        <v>1.38</v>
      </c>
      <c r="M135" s="38">
        <v>1.67</v>
      </c>
    </row>
    <row r="136" spans="1:13" ht="12.75" customHeight="1">
      <c r="A136" s="37">
        <v>40817</v>
      </c>
      <c r="B136" s="38">
        <v>0.03</v>
      </c>
      <c r="C136" s="38">
        <v>0.08</v>
      </c>
      <c r="D136" s="38">
        <v>0.11</v>
      </c>
      <c r="E136" s="38">
        <v>0.22</v>
      </c>
      <c r="F136" s="38">
        <v>0.41</v>
      </c>
      <c r="G136" s="38">
        <v>1.21</v>
      </c>
      <c r="H136" s="38">
        <v>0.63</v>
      </c>
      <c r="I136" s="38">
        <v>0.13</v>
      </c>
      <c r="J136" s="38">
        <v>0.08</v>
      </c>
      <c r="K136" s="38">
        <v>0.85</v>
      </c>
      <c r="L136" s="38">
        <v>1.29</v>
      </c>
      <c r="M136" s="38">
        <v>1.54</v>
      </c>
    </row>
    <row r="137" spans="1:13" ht="12.75" customHeight="1">
      <c r="A137" s="37">
        <v>40909</v>
      </c>
      <c r="B137" s="38">
        <v>0.02</v>
      </c>
      <c r="C137" s="38">
        <v>0.05</v>
      </c>
      <c r="D137" s="38">
        <v>0.1</v>
      </c>
      <c r="E137" s="38">
        <v>0.22</v>
      </c>
      <c r="F137" s="38">
        <v>0.41</v>
      </c>
      <c r="G137" s="38">
        <v>0.84</v>
      </c>
      <c r="H137" s="38">
        <v>0.41</v>
      </c>
      <c r="I137" s="38">
        <v>0.08</v>
      </c>
      <c r="J137" s="38">
        <v>0.05</v>
      </c>
      <c r="K137" s="38">
        <v>0.91</v>
      </c>
      <c r="L137" s="38">
        <v>1.4</v>
      </c>
      <c r="M137" s="38">
        <v>1.72</v>
      </c>
    </row>
    <row r="138" spans="1:13" ht="12.75" customHeight="1">
      <c r="A138" s="37">
        <v>41000</v>
      </c>
      <c r="B138" s="38">
        <v>0.02</v>
      </c>
      <c r="C138" s="38">
        <v>0.05</v>
      </c>
      <c r="D138" s="38">
        <v>0.1</v>
      </c>
      <c r="E138" s="38">
        <v>0.2</v>
      </c>
      <c r="F138" s="38">
        <v>0.41</v>
      </c>
      <c r="G138" s="38">
        <v>0.84</v>
      </c>
      <c r="H138" s="38">
        <v>0.41</v>
      </c>
      <c r="I138" s="38">
        <v>0.08</v>
      </c>
      <c r="J138" s="38">
        <v>0.05</v>
      </c>
      <c r="K138" s="38">
        <v>0.88</v>
      </c>
      <c r="L138" s="38">
        <v>1.31</v>
      </c>
      <c r="M138" s="38">
        <v>1.61</v>
      </c>
    </row>
    <row r="139" spans="1:13" ht="12.75" customHeight="1">
      <c r="A139" s="37">
        <v>41091</v>
      </c>
      <c r="B139" s="38">
        <v>0.02</v>
      </c>
      <c r="C139" s="38">
        <v>0.03</v>
      </c>
      <c r="D139" s="38">
        <v>0.04</v>
      </c>
      <c r="E139" s="38">
        <v>0.13</v>
      </c>
      <c r="F139" s="38">
        <v>0.41</v>
      </c>
      <c r="G139" s="38">
        <v>0.84</v>
      </c>
      <c r="H139" s="38">
        <v>0.41</v>
      </c>
      <c r="I139" s="38">
        <v>0.08</v>
      </c>
      <c r="J139" s="38">
        <v>0.05</v>
      </c>
      <c r="K139" s="38">
        <v>0.78</v>
      </c>
      <c r="L139" s="38">
        <v>1.16</v>
      </c>
      <c r="M139" s="38">
        <v>1.47</v>
      </c>
    </row>
    <row r="140" spans="1:13" ht="12.75" customHeight="1">
      <c r="A140" s="37">
        <v>41183</v>
      </c>
      <c r="B140" s="38">
        <v>0.02</v>
      </c>
      <c r="C140" s="38">
        <v>0.03</v>
      </c>
      <c r="D140" s="38">
        <v>0.06</v>
      </c>
      <c r="E140" s="38">
        <v>0.13</v>
      </c>
      <c r="F140" s="38">
        <v>0.36</v>
      </c>
      <c r="G140" s="38">
        <v>0.84</v>
      </c>
      <c r="H140" s="38">
        <v>0.37</v>
      </c>
      <c r="I140" s="38">
        <v>0.08</v>
      </c>
      <c r="J140" s="38">
        <v>0.05</v>
      </c>
      <c r="K140" s="38">
        <v>0.64</v>
      </c>
      <c r="L140" s="38">
        <v>0.99</v>
      </c>
      <c r="M140" s="38">
        <v>1.28</v>
      </c>
    </row>
    <row r="141" spans="1:13" ht="12.75" customHeight="1">
      <c r="A141" s="37" t="s">
        <v>350</v>
      </c>
      <c r="B141" s="38">
        <v>0.01</v>
      </c>
      <c r="C141" s="38">
        <v>0.02</v>
      </c>
      <c r="D141" s="38">
        <v>0.03</v>
      </c>
      <c r="E141" s="38">
        <v>0.1</v>
      </c>
      <c r="F141" s="38">
        <v>0.31</v>
      </c>
      <c r="G141" s="38">
        <v>1.13</v>
      </c>
      <c r="H141" s="38">
        <v>0.4</v>
      </c>
      <c r="I141" s="38">
        <v>0.04</v>
      </c>
      <c r="J141" s="38">
        <v>0.04</v>
      </c>
      <c r="K141" s="38">
        <v>0.6</v>
      </c>
      <c r="L141" s="38">
        <v>0.95</v>
      </c>
      <c r="M141" s="38">
        <v>1.26</v>
      </c>
    </row>
    <row r="142" spans="1:13" ht="12.75" customHeight="1">
      <c r="A142" s="37" t="s">
        <v>351</v>
      </c>
      <c r="B142" s="38">
        <v>0.01</v>
      </c>
      <c r="C142" s="38">
        <v>0.02</v>
      </c>
      <c r="D142" s="38">
        <v>0.03</v>
      </c>
      <c r="E142" s="38">
        <v>0.1</v>
      </c>
      <c r="F142" s="38">
        <v>0.31</v>
      </c>
      <c r="G142" s="38">
        <v>1.08</v>
      </c>
      <c r="H142" s="38">
        <v>0.4</v>
      </c>
      <c r="I142" s="38">
        <v>0.03</v>
      </c>
      <c r="J142" s="38">
        <v>0.03</v>
      </c>
      <c r="K142" s="38">
        <v>0.63</v>
      </c>
      <c r="L142" s="38">
        <v>0.97</v>
      </c>
      <c r="M142" s="38">
        <v>1.28</v>
      </c>
    </row>
    <row r="143" spans="1:13" ht="12.75" customHeight="1">
      <c r="A143" s="37" t="s">
        <v>352</v>
      </c>
      <c r="B143" s="38">
        <v>0.01</v>
      </c>
      <c r="C143" s="38">
        <v>0.02</v>
      </c>
      <c r="D143" s="38">
        <v>0.03</v>
      </c>
      <c r="E143" s="38">
        <v>0.1</v>
      </c>
      <c r="F143" s="38">
        <v>0.27</v>
      </c>
      <c r="G143" s="38">
        <v>1.08</v>
      </c>
      <c r="H143" s="38">
        <v>0.4</v>
      </c>
      <c r="I143" s="38">
        <v>0.03</v>
      </c>
      <c r="J143" s="38">
        <v>0.03</v>
      </c>
      <c r="K143" s="38">
        <v>0.61</v>
      </c>
      <c r="L143" s="38">
        <v>0.96</v>
      </c>
      <c r="M143" s="38">
        <v>1.28</v>
      </c>
    </row>
    <row r="144" spans="1:13" ht="12.75" customHeight="1">
      <c r="A144" s="37" t="s">
        <v>353</v>
      </c>
      <c r="B144" s="38">
        <v>0.01</v>
      </c>
      <c r="C144" s="38">
        <v>0.02</v>
      </c>
      <c r="D144" s="38">
        <v>0.03</v>
      </c>
      <c r="E144" s="38">
        <v>0.1</v>
      </c>
      <c r="F144" s="38">
        <v>0.25</v>
      </c>
      <c r="G144" s="38">
        <v>1.08</v>
      </c>
      <c r="H144" s="38">
        <v>0.37</v>
      </c>
      <c r="I144" s="38">
        <v>0.03</v>
      </c>
      <c r="J144" s="38">
        <v>0.03</v>
      </c>
      <c r="K144" s="38">
        <v>0.61</v>
      </c>
      <c r="L144" s="38">
        <v>1</v>
      </c>
      <c r="M144" s="38">
        <v>1.34</v>
      </c>
    </row>
    <row r="145" spans="1:13" ht="12.75" customHeight="1">
      <c r="A145" s="296"/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</row>
    <row r="146" spans="1:13" ht="12.75" customHeight="1">
      <c r="A146" s="296" t="s">
        <v>355</v>
      </c>
      <c r="B146" s="296"/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</row>
    <row r="147" spans="1:13" ht="12.75" customHeight="1">
      <c r="A147" s="276" t="s">
        <v>96</v>
      </c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</row>
    <row r="148" spans="1:13" ht="12.75" customHeight="1">
      <c r="A148" s="276" t="s">
        <v>97</v>
      </c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</row>
    <row r="149" spans="1:13" ht="12.75" customHeight="1">
      <c r="A149" s="276" t="s">
        <v>98</v>
      </c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</row>
    <row r="150" spans="1:13" ht="12.75" customHeight="1">
      <c r="A150" s="276" t="s">
        <v>99</v>
      </c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</row>
  </sheetData>
  <sheetProtection/>
  <mergeCells count="14">
    <mergeCell ref="A149:M149"/>
    <mergeCell ref="A150:M150"/>
    <mergeCell ref="A146:M146"/>
    <mergeCell ref="F6:H6"/>
    <mergeCell ref="C6:E6"/>
    <mergeCell ref="K6:M6"/>
    <mergeCell ref="A147:M147"/>
    <mergeCell ref="A148:M148"/>
    <mergeCell ref="A1:M1"/>
    <mergeCell ref="A2:M2"/>
    <mergeCell ref="A3:M3"/>
    <mergeCell ref="A5:M5"/>
    <mergeCell ref="A4:M4"/>
    <mergeCell ref="A145:M1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ignoredErrors>
    <ignoredError sqref="A141:A144" twoDigitTextYear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PageLayoutView="0" workbookViewId="0" topLeftCell="A1">
      <pane ySplit="8" topLeftCell="A22" activePane="bottomLeft" state="frozen"/>
      <selection pane="topLeft" activeCell="A1" sqref="A1"/>
      <selection pane="bottomLeft" activeCell="A49" sqref="A49:M49"/>
    </sheetView>
  </sheetViews>
  <sheetFormatPr defaultColWidth="11.421875" defaultRowHeight="12.75" customHeight="1"/>
  <cols>
    <col min="1" max="1" width="5.00390625" style="1" bestFit="1" customWidth="1"/>
    <col min="2" max="2" width="8.140625" style="1" bestFit="1" customWidth="1"/>
    <col min="3" max="3" width="6.7109375" style="1" bestFit="1" customWidth="1"/>
    <col min="4" max="5" width="6.7109375" style="1" customWidth="1"/>
    <col min="6" max="7" width="6.8515625" style="1" bestFit="1" customWidth="1"/>
    <col min="8" max="8" width="4.421875" style="1" bestFit="1" customWidth="1"/>
    <col min="9" max="9" width="11.421875" style="1" bestFit="1" customWidth="1"/>
    <col min="10" max="10" width="13.7109375" style="1" bestFit="1" customWidth="1"/>
    <col min="11" max="13" width="5.7109375" style="1" customWidth="1"/>
    <col min="14" max="16384" width="11.421875" style="1" customWidth="1"/>
  </cols>
  <sheetData>
    <row r="1" spans="1:13" ht="18">
      <c r="A1" s="288" t="s">
        <v>70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 customHeight="1">
      <c r="A2" s="301" t="s">
        <v>37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.7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2.75" customHeight="1">
      <c r="A4" s="306" t="s">
        <v>100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3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2.75" customHeight="1">
      <c r="A6" s="168" t="s">
        <v>38</v>
      </c>
      <c r="B6" s="169" t="s">
        <v>39</v>
      </c>
      <c r="C6" s="290" t="s">
        <v>69</v>
      </c>
      <c r="D6" s="290"/>
      <c r="E6" s="290"/>
      <c r="F6" s="290" t="s">
        <v>40</v>
      </c>
      <c r="G6" s="290"/>
      <c r="H6" s="290"/>
      <c r="I6" s="169" t="s">
        <v>79</v>
      </c>
      <c r="J6" s="169" t="s">
        <v>80</v>
      </c>
      <c r="K6" s="290" t="s">
        <v>41</v>
      </c>
      <c r="L6" s="290"/>
      <c r="M6" s="290"/>
    </row>
    <row r="7" spans="1:13" ht="12.75" customHeight="1">
      <c r="A7" s="170"/>
      <c r="B7" s="169" t="s">
        <v>78</v>
      </c>
      <c r="C7" s="171">
        <v>3</v>
      </c>
      <c r="D7" s="171">
        <v>6</v>
      </c>
      <c r="E7" s="171">
        <v>12</v>
      </c>
      <c r="F7" s="171"/>
      <c r="G7" s="171"/>
      <c r="H7" s="171"/>
      <c r="I7" s="169" t="s">
        <v>67</v>
      </c>
      <c r="J7" s="169" t="s">
        <v>68</v>
      </c>
      <c r="K7" s="172" t="s">
        <v>45</v>
      </c>
      <c r="L7" s="171" t="s">
        <v>46</v>
      </c>
      <c r="M7" s="171" t="s">
        <v>47</v>
      </c>
    </row>
    <row r="8" spans="1:13" ht="12.75" customHeight="1">
      <c r="A8" s="170"/>
      <c r="B8" s="171"/>
      <c r="C8" s="171" t="s">
        <v>48</v>
      </c>
      <c r="D8" s="171" t="s">
        <v>48</v>
      </c>
      <c r="E8" s="171" t="s">
        <v>48</v>
      </c>
      <c r="F8" s="171" t="s">
        <v>42</v>
      </c>
      <c r="G8" s="171" t="s">
        <v>43</v>
      </c>
      <c r="H8" s="171" t="s">
        <v>44</v>
      </c>
      <c r="I8" s="171"/>
      <c r="J8" s="171"/>
      <c r="K8" s="171" t="s">
        <v>49</v>
      </c>
      <c r="L8" s="171" t="s">
        <v>49</v>
      </c>
      <c r="M8" s="171" t="s">
        <v>49</v>
      </c>
    </row>
    <row r="9" spans="1:13" ht="12.75" customHeight="1">
      <c r="A9" s="160">
        <v>1980</v>
      </c>
      <c r="B9" s="38">
        <v>0.435</v>
      </c>
      <c r="C9" s="38">
        <v>5.08</v>
      </c>
      <c r="D9" s="38">
        <v>5.1425</v>
      </c>
      <c r="E9" s="38">
        <v>4.955</v>
      </c>
      <c r="F9" s="38">
        <v>2.375</v>
      </c>
      <c r="G9" s="38">
        <v>2.875</v>
      </c>
      <c r="H9" s="38">
        <v>2.875</v>
      </c>
      <c r="I9" s="38">
        <v>1.8525</v>
      </c>
      <c r="J9" s="38">
        <v>2.625</v>
      </c>
      <c r="K9" s="38">
        <v>4.08</v>
      </c>
      <c r="L9" s="38">
        <v>4.33</v>
      </c>
      <c r="M9" s="38">
        <v>4.58</v>
      </c>
    </row>
    <row r="10" spans="1:13" ht="12.75" customHeight="1">
      <c r="A10" s="160">
        <v>1981</v>
      </c>
      <c r="B10" s="38">
        <v>0.5</v>
      </c>
      <c r="C10" s="38">
        <v>7.78</v>
      </c>
      <c r="D10" s="38">
        <v>7.7575</v>
      </c>
      <c r="E10" s="38">
        <v>7.3175</v>
      </c>
      <c r="F10" s="38">
        <v>3.52</v>
      </c>
      <c r="G10" s="38">
        <v>4</v>
      </c>
      <c r="H10" s="38">
        <v>4</v>
      </c>
      <c r="I10" s="38">
        <v>2.8125</v>
      </c>
      <c r="J10" s="38">
        <v>3.875</v>
      </c>
      <c r="K10" s="38">
        <v>5.405</v>
      </c>
      <c r="L10" s="38">
        <v>5.51</v>
      </c>
      <c r="M10" s="38">
        <v>5.595</v>
      </c>
    </row>
    <row r="11" spans="1:13" ht="12.75" customHeight="1">
      <c r="A11" s="160">
        <v>1982</v>
      </c>
      <c r="B11" s="38">
        <v>0.5</v>
      </c>
      <c r="C11" s="38">
        <v>5.145</v>
      </c>
      <c r="D11" s="38">
        <v>5.625</v>
      </c>
      <c r="E11" s="38">
        <v>5.645</v>
      </c>
      <c r="F11" s="38">
        <v>3.8975</v>
      </c>
      <c r="G11" s="38">
        <v>4.3975</v>
      </c>
      <c r="H11" s="38">
        <v>4.3975</v>
      </c>
      <c r="I11" s="38">
        <v>3.25</v>
      </c>
      <c r="J11" s="38">
        <v>4.25</v>
      </c>
      <c r="K11" s="38">
        <v>5.1675</v>
      </c>
      <c r="L11" s="38">
        <v>5.2725</v>
      </c>
      <c r="M11" s="38">
        <v>5.3125</v>
      </c>
    </row>
    <row r="12" spans="1:13" ht="12.75" customHeight="1">
      <c r="A12" s="160">
        <v>1983</v>
      </c>
      <c r="B12" s="38">
        <v>0.5</v>
      </c>
      <c r="C12" s="38">
        <v>3.24</v>
      </c>
      <c r="D12" s="38">
        <v>3.325</v>
      </c>
      <c r="E12" s="38">
        <v>3.365</v>
      </c>
      <c r="F12" s="38">
        <v>3.5425</v>
      </c>
      <c r="G12" s="38">
        <v>4.0425</v>
      </c>
      <c r="H12" s="38">
        <v>4.0425</v>
      </c>
      <c r="I12" s="38">
        <v>2.8725</v>
      </c>
      <c r="J12" s="38">
        <v>3.2825</v>
      </c>
      <c r="K12" s="38">
        <v>4</v>
      </c>
      <c r="L12" s="38">
        <v>4.21</v>
      </c>
      <c r="M12" s="38">
        <v>4.48</v>
      </c>
    </row>
    <row r="13" spans="1:13" ht="12.75" customHeight="1">
      <c r="A13" s="160">
        <v>1984</v>
      </c>
      <c r="B13" s="38">
        <v>0.5</v>
      </c>
      <c r="C13" s="38">
        <v>3.395</v>
      </c>
      <c r="D13" s="38">
        <v>3.645</v>
      </c>
      <c r="E13" s="38">
        <v>3.855</v>
      </c>
      <c r="F13" s="38">
        <v>3.5</v>
      </c>
      <c r="G13" s="38">
        <v>4</v>
      </c>
      <c r="H13" s="38">
        <v>4</v>
      </c>
      <c r="I13" s="38">
        <v>2.92</v>
      </c>
      <c r="J13" s="38">
        <v>3.25</v>
      </c>
      <c r="K13" s="38">
        <v>4.335</v>
      </c>
      <c r="L13" s="38">
        <v>4.54</v>
      </c>
      <c r="M13" s="38">
        <v>4.7525</v>
      </c>
    </row>
    <row r="14" spans="1:13" ht="12.75" customHeight="1">
      <c r="A14" s="160">
        <v>1985</v>
      </c>
      <c r="B14" s="38">
        <v>0.5</v>
      </c>
      <c r="C14" s="38">
        <v>4.315</v>
      </c>
      <c r="D14" s="38">
        <v>4.325</v>
      </c>
      <c r="E14" s="38">
        <v>4.3125</v>
      </c>
      <c r="F14" s="38">
        <v>3.5</v>
      </c>
      <c r="G14" s="38">
        <v>4</v>
      </c>
      <c r="H14" s="38">
        <v>4</v>
      </c>
      <c r="I14" s="38">
        <v>2.83</v>
      </c>
      <c r="J14" s="38">
        <v>3.5</v>
      </c>
      <c r="K14" s="38">
        <v>4.625</v>
      </c>
      <c r="L14" s="38">
        <v>4.875</v>
      </c>
      <c r="M14" s="38">
        <v>5.125</v>
      </c>
    </row>
    <row r="15" spans="1:13" ht="12.75" customHeight="1">
      <c r="A15" s="160">
        <v>1986</v>
      </c>
      <c r="B15" s="38">
        <v>0.5</v>
      </c>
      <c r="C15" s="38">
        <v>3.6575</v>
      </c>
      <c r="D15" s="38">
        <v>3.6375</v>
      </c>
      <c r="E15" s="38">
        <v>3.655</v>
      </c>
      <c r="F15" s="38">
        <v>3.5</v>
      </c>
      <c r="G15" s="38">
        <v>4</v>
      </c>
      <c r="H15" s="38">
        <v>4</v>
      </c>
      <c r="I15" s="38">
        <v>2.83</v>
      </c>
      <c r="J15" s="38">
        <v>3.5</v>
      </c>
      <c r="K15" s="38">
        <v>4.37</v>
      </c>
      <c r="L15" s="38">
        <v>4.54</v>
      </c>
      <c r="M15" s="38">
        <v>4.67</v>
      </c>
    </row>
    <row r="16" spans="1:13" ht="12.75" customHeight="1">
      <c r="A16" s="160">
        <v>1987</v>
      </c>
      <c r="B16" s="38">
        <v>0.5</v>
      </c>
      <c r="C16" s="38">
        <v>3.185</v>
      </c>
      <c r="D16" s="38">
        <v>3.195</v>
      </c>
      <c r="E16" s="38">
        <v>3.3025</v>
      </c>
      <c r="F16" s="38">
        <v>3.3125</v>
      </c>
      <c r="G16" s="38">
        <v>3.8125</v>
      </c>
      <c r="H16" s="38">
        <v>3.8125</v>
      </c>
      <c r="I16" s="38">
        <v>2.6425</v>
      </c>
      <c r="J16" s="38">
        <v>3.3125</v>
      </c>
      <c r="K16" s="38">
        <v>4.045</v>
      </c>
      <c r="L16" s="38">
        <v>4.245</v>
      </c>
      <c r="M16" s="38">
        <v>4.405</v>
      </c>
    </row>
    <row r="17" spans="1:13" ht="12.75" customHeight="1">
      <c r="A17" s="160">
        <v>1988</v>
      </c>
      <c r="B17" s="38">
        <v>0.5</v>
      </c>
      <c r="C17" s="38">
        <v>2.2475</v>
      </c>
      <c r="D17" s="38">
        <v>2.5075</v>
      </c>
      <c r="E17" s="38">
        <v>2.77</v>
      </c>
      <c r="F17" s="38">
        <v>3.145</v>
      </c>
      <c r="G17" s="38">
        <v>3.645</v>
      </c>
      <c r="H17" s="38">
        <v>3.645</v>
      </c>
      <c r="I17" s="38">
        <v>2.455</v>
      </c>
      <c r="J17" s="38">
        <v>3.145</v>
      </c>
      <c r="K17" s="38">
        <v>3.6275</v>
      </c>
      <c r="L17" s="38">
        <v>3.8075</v>
      </c>
      <c r="M17" s="38">
        <v>4.0575</v>
      </c>
    </row>
    <row r="18" spans="1:13" ht="12.75" customHeight="1">
      <c r="A18" s="160">
        <v>1989</v>
      </c>
      <c r="B18" s="38">
        <v>0.5</v>
      </c>
      <c r="C18" s="38">
        <v>5.5825</v>
      </c>
      <c r="D18" s="38">
        <v>5.6025</v>
      </c>
      <c r="E18" s="38">
        <v>5.54</v>
      </c>
      <c r="F18" s="38">
        <v>3.2075</v>
      </c>
      <c r="G18" s="38">
        <v>3.7075</v>
      </c>
      <c r="H18" s="38">
        <v>3.7075</v>
      </c>
      <c r="I18" s="38">
        <v>2.415</v>
      </c>
      <c r="J18" s="38">
        <v>3.205</v>
      </c>
      <c r="K18" s="38">
        <v>5.0925</v>
      </c>
      <c r="L18" s="38">
        <v>5.0925</v>
      </c>
      <c r="M18" s="38">
        <v>5.1075</v>
      </c>
    </row>
    <row r="19" spans="1:13" ht="12.75" customHeight="1">
      <c r="A19" s="160">
        <v>1990</v>
      </c>
      <c r="B19" s="38">
        <v>0.5</v>
      </c>
      <c r="C19" s="38">
        <v>7.7325</v>
      </c>
      <c r="D19" s="38">
        <v>7.65</v>
      </c>
      <c r="E19" s="38">
        <v>7.5525</v>
      </c>
      <c r="F19" s="38">
        <v>3.9975</v>
      </c>
      <c r="G19" s="38">
        <v>4.4975</v>
      </c>
      <c r="H19" s="38">
        <v>4.4975</v>
      </c>
      <c r="I19" s="38">
        <v>3.3325</v>
      </c>
      <c r="J19" s="38">
        <v>3.2025</v>
      </c>
      <c r="K19" s="38">
        <v>6.6525</v>
      </c>
      <c r="L19" s="38">
        <v>6.155</v>
      </c>
      <c r="M19" s="38">
        <v>6.1425</v>
      </c>
    </row>
    <row r="20" spans="1:13" ht="12.75" customHeight="1">
      <c r="A20" s="160">
        <v>1991</v>
      </c>
      <c r="B20" s="38">
        <v>0.5</v>
      </c>
      <c r="C20" s="38">
        <v>7.2675</v>
      </c>
      <c r="D20" s="38">
        <v>7.165</v>
      </c>
      <c r="E20" s="38">
        <v>6.955</v>
      </c>
      <c r="F20" s="38">
        <v>4.62</v>
      </c>
      <c r="G20" s="38">
        <v>5.12</v>
      </c>
      <c r="H20" s="38">
        <v>5.12</v>
      </c>
      <c r="I20" s="38">
        <v>3.62</v>
      </c>
      <c r="J20" s="38">
        <v>3.41</v>
      </c>
      <c r="K20" s="38">
        <v>6.5075</v>
      </c>
      <c r="L20" s="38">
        <v>6.33</v>
      </c>
      <c r="M20" s="38">
        <v>6.225</v>
      </c>
    </row>
    <row r="21" spans="1:13" ht="12.75" customHeight="1">
      <c r="A21" s="160">
        <v>1992</v>
      </c>
      <c r="B21" s="38">
        <v>0.5</v>
      </c>
      <c r="C21" s="38">
        <v>7.2975</v>
      </c>
      <c r="D21" s="38">
        <v>7.2325</v>
      </c>
      <c r="E21" s="38">
        <v>6.9625</v>
      </c>
      <c r="F21" s="38">
        <v>4.66</v>
      </c>
      <c r="G21" s="38">
        <v>5.16</v>
      </c>
      <c r="H21" s="38">
        <v>5.16</v>
      </c>
      <c r="I21" s="38">
        <v>3.66</v>
      </c>
      <c r="J21" s="38">
        <v>3.485</v>
      </c>
      <c r="K21" s="38">
        <v>6.5125</v>
      </c>
      <c r="L21" s="38">
        <v>6.29</v>
      </c>
      <c r="M21" s="38">
        <v>6.195</v>
      </c>
    </row>
    <row r="22" spans="1:13" ht="12.75" customHeight="1">
      <c r="A22" s="160">
        <v>1993</v>
      </c>
      <c r="B22" s="38">
        <v>0.5</v>
      </c>
      <c r="C22" s="38">
        <v>4.285</v>
      </c>
      <c r="D22" s="38">
        <v>4.14</v>
      </c>
      <c r="E22" s="38">
        <v>3.86</v>
      </c>
      <c r="F22" s="38">
        <v>4.1675</v>
      </c>
      <c r="G22" s="38">
        <v>4.645</v>
      </c>
      <c r="H22" s="38">
        <v>4.625</v>
      </c>
      <c r="I22" s="38">
        <v>3.335</v>
      </c>
      <c r="J22" s="38">
        <v>3.215</v>
      </c>
      <c r="K22" s="38">
        <v>4.48</v>
      </c>
      <c r="L22" s="38">
        <v>4.7075</v>
      </c>
      <c r="M22" s="38">
        <v>4.785</v>
      </c>
    </row>
    <row r="23" spans="1:13" ht="12.75" customHeight="1">
      <c r="A23" s="160">
        <v>1994</v>
      </c>
      <c r="B23" s="38">
        <v>0.5</v>
      </c>
      <c r="C23" s="38">
        <v>3.225</v>
      </c>
      <c r="D23" s="38">
        <v>3.265</v>
      </c>
      <c r="E23" s="38">
        <v>3.36</v>
      </c>
      <c r="F23" s="38">
        <v>3.3325</v>
      </c>
      <c r="G23" s="38">
        <v>3.7925</v>
      </c>
      <c r="H23" s="38">
        <v>3.67</v>
      </c>
      <c r="I23" s="38">
        <v>2.585</v>
      </c>
      <c r="J23" s="38">
        <v>2.25</v>
      </c>
      <c r="K23" s="38">
        <v>4.095</v>
      </c>
      <c r="L23" s="38">
        <v>4.3025</v>
      </c>
      <c r="M23" s="38">
        <v>4.44</v>
      </c>
    </row>
    <row r="24" spans="1:13" ht="12.75" customHeight="1">
      <c r="A24" s="160">
        <v>1995</v>
      </c>
      <c r="B24" s="38">
        <v>0.8</v>
      </c>
      <c r="C24" s="38">
        <v>2.4025</v>
      </c>
      <c r="D24" s="38">
        <v>2.5475</v>
      </c>
      <c r="E24" s="38">
        <v>2.685</v>
      </c>
      <c r="F24" s="38">
        <v>3.01</v>
      </c>
      <c r="G24" s="38">
        <v>3.47</v>
      </c>
      <c r="H24" s="38">
        <v>3.3025</v>
      </c>
      <c r="I24" s="38">
        <v>2.385</v>
      </c>
      <c r="J24" s="38">
        <v>1.9675</v>
      </c>
      <c r="K24" s="38">
        <v>4.015</v>
      </c>
      <c r="L24" s="38">
        <v>4.3225</v>
      </c>
      <c r="M24" s="38">
        <v>4.545</v>
      </c>
    </row>
    <row r="25" spans="1:13" ht="12.75" customHeight="1">
      <c r="A25" s="160">
        <v>1996</v>
      </c>
      <c r="B25" s="38">
        <v>0.585</v>
      </c>
      <c r="C25" s="38">
        <v>0.9475</v>
      </c>
      <c r="D25" s="38">
        <v>1.0275</v>
      </c>
      <c r="E25" s="38">
        <v>1.1225</v>
      </c>
      <c r="F25" s="38">
        <v>1.94</v>
      </c>
      <c r="G25" s="38">
        <v>2.54</v>
      </c>
      <c r="H25" s="38">
        <v>2.3375</v>
      </c>
      <c r="I25" s="38">
        <v>1.0575</v>
      </c>
      <c r="J25" s="38">
        <v>1.025</v>
      </c>
      <c r="K25" s="38">
        <v>2.8075</v>
      </c>
      <c r="L25" s="38">
        <v>3.3925</v>
      </c>
      <c r="M25" s="38">
        <v>3.8725</v>
      </c>
    </row>
    <row r="26" spans="1:13" ht="12.75" customHeight="1">
      <c r="A26" s="160">
        <v>1997</v>
      </c>
      <c r="B26" s="38">
        <v>0.51</v>
      </c>
      <c r="C26" s="38">
        <v>0.8675</v>
      </c>
      <c r="D26" s="38">
        <v>0.9675</v>
      </c>
      <c r="E26" s="38">
        <v>1.045</v>
      </c>
      <c r="F26" s="38">
        <v>1.545</v>
      </c>
      <c r="G26" s="38">
        <v>2.085</v>
      </c>
      <c r="H26" s="38">
        <v>1.835</v>
      </c>
      <c r="I26" s="38">
        <v>1.045</v>
      </c>
      <c r="J26" s="38">
        <v>0.7975</v>
      </c>
      <c r="K26" s="38">
        <v>2.29</v>
      </c>
      <c r="L26" s="38">
        <v>2.8175</v>
      </c>
      <c r="M26" s="38">
        <v>3.27</v>
      </c>
    </row>
    <row r="27" spans="1:13" ht="12.75" customHeight="1">
      <c r="A27" s="160">
        <v>1998</v>
      </c>
      <c r="B27" s="38">
        <v>0.3</v>
      </c>
      <c r="C27" s="38">
        <v>1.0025</v>
      </c>
      <c r="D27" s="38">
        <v>1.0625</v>
      </c>
      <c r="E27" s="38">
        <v>1.1825</v>
      </c>
      <c r="F27" s="38">
        <v>1.29</v>
      </c>
      <c r="G27" s="38">
        <v>1.7725</v>
      </c>
      <c r="H27" s="38">
        <v>1.5225</v>
      </c>
      <c r="I27" s="38">
        <v>0.7675</v>
      </c>
      <c r="J27" s="38">
        <v>0.5475</v>
      </c>
      <c r="K27" s="38">
        <v>2.1925</v>
      </c>
      <c r="L27" s="38">
        <v>2.6025</v>
      </c>
      <c r="M27" s="38">
        <v>3.0075</v>
      </c>
    </row>
    <row r="28" spans="1:13" ht="12.75" customHeight="1">
      <c r="A28" s="160">
        <v>1999</v>
      </c>
      <c r="B28" s="38">
        <v>0.285</v>
      </c>
      <c r="C28" s="38">
        <v>0.825</v>
      </c>
      <c r="D28" s="38">
        <v>0.92</v>
      </c>
      <c r="E28" s="38">
        <v>1.0375</v>
      </c>
      <c r="F28" s="38">
        <v>0.97</v>
      </c>
      <c r="G28" s="38">
        <v>1.44</v>
      </c>
      <c r="H28" s="38">
        <v>1.19</v>
      </c>
      <c r="I28" s="38">
        <v>0.5</v>
      </c>
      <c r="J28" s="38">
        <v>0.34</v>
      </c>
      <c r="K28" s="38">
        <v>1.9725</v>
      </c>
      <c r="L28" s="38">
        <v>2.3925</v>
      </c>
      <c r="M28" s="38">
        <v>2.815</v>
      </c>
    </row>
    <row r="29" spans="1:13" ht="12.75" customHeight="1">
      <c r="A29" s="160">
        <v>2000</v>
      </c>
      <c r="B29" s="38">
        <v>0.46</v>
      </c>
      <c r="C29" s="38">
        <v>2.1225</v>
      </c>
      <c r="D29" s="38">
        <v>2.34</v>
      </c>
      <c r="E29" s="38">
        <v>2.58</v>
      </c>
      <c r="F29" s="38">
        <v>1.1075</v>
      </c>
      <c r="G29" s="38">
        <v>1.585</v>
      </c>
      <c r="H29" s="38">
        <v>1.355</v>
      </c>
      <c r="I29" s="38">
        <v>0.6</v>
      </c>
      <c r="J29" s="38">
        <v>0.58</v>
      </c>
      <c r="K29" s="38">
        <v>3.165</v>
      </c>
      <c r="L29" s="38">
        <v>3.25</v>
      </c>
      <c r="M29" s="38">
        <v>3.6025</v>
      </c>
    </row>
    <row r="30" spans="1:13" ht="12.75" customHeight="1">
      <c r="A30" s="160">
        <v>2001</v>
      </c>
      <c r="B30" s="38">
        <v>0.3925</v>
      </c>
      <c r="C30" s="38">
        <v>2.05</v>
      </c>
      <c r="D30" s="38">
        <v>2.0225</v>
      </c>
      <c r="E30" s="38">
        <v>1.9975</v>
      </c>
      <c r="F30" s="38">
        <v>1.36</v>
      </c>
      <c r="G30" s="38">
        <v>1.75</v>
      </c>
      <c r="H30" s="38">
        <v>1.67</v>
      </c>
      <c r="I30" s="38">
        <v>0.65</v>
      </c>
      <c r="J30" s="38">
        <v>0.545</v>
      </c>
      <c r="K30" s="38">
        <v>2.75</v>
      </c>
      <c r="L30" s="38">
        <v>2.8825</v>
      </c>
      <c r="M30" s="38">
        <v>3.11</v>
      </c>
    </row>
    <row r="31" spans="1:13" ht="12.75" customHeight="1">
      <c r="A31" s="160">
        <v>2002</v>
      </c>
      <c r="B31" s="38">
        <v>0.25</v>
      </c>
      <c r="C31" s="38">
        <v>0.6</v>
      </c>
      <c r="D31" s="38">
        <v>0.66</v>
      </c>
      <c r="E31" s="38">
        <v>0.86</v>
      </c>
      <c r="F31" s="38">
        <v>1.13</v>
      </c>
      <c r="G31" s="38">
        <v>1.73</v>
      </c>
      <c r="H31" s="38">
        <v>1.6</v>
      </c>
      <c r="I31" s="38">
        <v>0.62</v>
      </c>
      <c r="J31" s="38">
        <v>0.34</v>
      </c>
      <c r="K31" s="38">
        <v>2.25</v>
      </c>
      <c r="L31" s="38">
        <v>2.6</v>
      </c>
      <c r="M31" s="38">
        <v>2.86</v>
      </c>
    </row>
    <row r="32" spans="1:13" ht="12.75" customHeight="1">
      <c r="A32" s="160">
        <v>2003</v>
      </c>
      <c r="B32" s="38">
        <f>(0.16+0.09+0.07+0.06)/4</f>
        <v>0.095</v>
      </c>
      <c r="C32" s="38">
        <f>(0.18+0.13+0.11+0.1)/4</f>
        <v>0.13</v>
      </c>
      <c r="D32" s="38">
        <f>(0.19+0.14+0.12+0.63)/4</f>
        <v>0.27</v>
      </c>
      <c r="E32" s="38">
        <f>(0.22+0.16+2.37+0.14)/4</f>
        <v>0.7225</v>
      </c>
      <c r="F32" s="38">
        <f>(0.73+0.48+0.4+0.4)/4</f>
        <v>0.5025</v>
      </c>
      <c r="G32" s="38">
        <f>(1.33+1+1+1)/4</f>
        <v>1.0825</v>
      </c>
      <c r="H32" s="38">
        <f>(1.21+0.83+0.83+0.83)/4</f>
        <v>0.925</v>
      </c>
      <c r="I32" s="38">
        <f>(0.16+0.13+0.06+0.06)/4</f>
        <v>0.10250000000000001</v>
      </c>
      <c r="J32" s="38">
        <f>(0.2+0.15+0.13+0.13)/4</f>
        <v>0.1525</v>
      </c>
      <c r="K32" s="38">
        <f>(1.24+1.04+0.92+1.23)/4</f>
        <v>1.1075</v>
      </c>
      <c r="L32" s="38">
        <f>(1.67+1.54+1.43+1.79)/4</f>
        <v>1.6075</v>
      </c>
      <c r="M32" s="38">
        <f>(2.03+1.95+1.86+2.23)/4</f>
        <v>2.0175</v>
      </c>
    </row>
    <row r="33" spans="1:13" ht="12.75" customHeight="1">
      <c r="A33" s="160">
        <v>2004</v>
      </c>
      <c r="B33" s="38">
        <v>0.07</v>
      </c>
      <c r="C33" s="38">
        <f>(0.09+0.09+0.1+0.1)/4</f>
        <v>0.095</v>
      </c>
      <c r="D33" s="38">
        <f>(0.1+0.1+0.1+0.11)/4</f>
        <v>0.10250000000000001</v>
      </c>
      <c r="E33" s="38">
        <f>(0.12+0.12+0.15+0.15)/4</f>
        <v>0.135</v>
      </c>
      <c r="F33" s="38">
        <f>(0.38+0.38+0.38+0.4)/4</f>
        <v>0.385</v>
      </c>
      <c r="G33" s="38">
        <v>1</v>
      </c>
      <c r="H33" s="38">
        <v>0.83</v>
      </c>
      <c r="I33" s="38">
        <v>0.08</v>
      </c>
      <c r="J33" s="38">
        <v>0.13</v>
      </c>
      <c r="K33" s="38">
        <f>(1.26+1.08+1.56+1.38)/4</f>
        <v>1.3199999999999998</v>
      </c>
      <c r="L33" s="38">
        <f>(1.83+1.6+2.03+1.84)/4</f>
        <v>1.825</v>
      </c>
      <c r="M33" s="38">
        <f>(2.26+2.05+2.35+2.17)/4</f>
        <v>2.2075</v>
      </c>
    </row>
    <row r="34" spans="1:13" ht="12.75" customHeight="1">
      <c r="A34" s="160">
        <v>2005</v>
      </c>
      <c r="B34" s="38">
        <v>0.0875</v>
      </c>
      <c r="C34" s="38">
        <v>0.11</v>
      </c>
      <c r="D34" s="38">
        <v>0.115</v>
      </c>
      <c r="E34" s="38">
        <v>0.1625</v>
      </c>
      <c r="F34" s="38">
        <v>0.47</v>
      </c>
      <c r="G34" s="38">
        <v>1</v>
      </c>
      <c r="H34" s="38">
        <v>0.83</v>
      </c>
      <c r="I34" s="38">
        <v>0.0825</v>
      </c>
      <c r="J34" s="38">
        <v>0.13</v>
      </c>
      <c r="K34" s="38">
        <v>1.15</v>
      </c>
      <c r="L34" s="38">
        <v>1.515</v>
      </c>
      <c r="M34" s="38">
        <v>1.8025</v>
      </c>
    </row>
    <row r="35" spans="1:13" ht="12.75" customHeight="1">
      <c r="A35" s="160">
        <v>2006</v>
      </c>
      <c r="B35" s="38">
        <f>(0.1+0.11+0.11+0.13)/4</f>
        <v>0.1125</v>
      </c>
      <c r="C35" s="38">
        <f>(0.22+0.39+0.69+0.96)/4</f>
        <v>0.565</v>
      </c>
      <c r="D35" s="38">
        <f>(0.34+0.57+0.84+1.1)/4</f>
        <v>0.7125</v>
      </c>
      <c r="E35" s="38">
        <f>(0.56+0.86+1.11+1.26)/4</f>
        <v>0.9475</v>
      </c>
      <c r="F35" s="38">
        <f>(0.47+0.47+0.47+0.53)/4</f>
        <v>0.485</v>
      </c>
      <c r="G35" s="38">
        <f>(1+1+1+1)/4</f>
        <v>1</v>
      </c>
      <c r="H35" s="38">
        <f>(0.83+0.83+0.83+0.83)/4</f>
        <v>0.83</v>
      </c>
      <c r="I35" s="38">
        <f>(0.13+0.13+0.13+0.13)/4</f>
        <v>0.13</v>
      </c>
      <c r="J35" s="38">
        <f>(0.13+0.13+0.13+0.13)/4</f>
        <v>0.13</v>
      </c>
      <c r="K35" s="38">
        <f>(1.47+1.82+2.01+2.26)/4</f>
        <v>1.89</v>
      </c>
      <c r="L35" s="38">
        <f>(1.75+1.95+2.29+2.5)/4</f>
        <v>2.1225</v>
      </c>
      <c r="M35" s="38">
        <f>(1.97+2.31+2.52+2.65)/4</f>
        <v>2.3625000000000003</v>
      </c>
    </row>
    <row r="36" spans="1:13" ht="12.75" customHeight="1">
      <c r="A36" s="160">
        <v>2007</v>
      </c>
      <c r="B36" s="38">
        <f>(0.13+0.15+0.31+0.32)/4</f>
        <v>0.22750000000000004</v>
      </c>
      <c r="C36" s="38">
        <f>(1.21+1.41+1.75+1.83)/4</f>
        <v>1.55</v>
      </c>
      <c r="D36" s="38">
        <f>(1.32+1.52+1.93+1.95)/4</f>
        <v>1.68</v>
      </c>
      <c r="E36" s="38">
        <f>(1.54+1.69+2.13+2.09)/4</f>
        <v>1.8624999999999998</v>
      </c>
      <c r="F36" s="38">
        <f>(0.53+0.53+0.72+1.06)/4</f>
        <v>0.71</v>
      </c>
      <c r="G36" s="38">
        <f>(0.75+0.75+0.94+0.94)/4</f>
        <v>0.845</v>
      </c>
      <c r="H36" s="38">
        <f>(0.63+0.63+0.81+0.81)/4</f>
        <v>0.7200000000000001</v>
      </c>
      <c r="I36" s="38">
        <f>(0.13+0.13+0.25+0.25)/4</f>
        <v>0.19</v>
      </c>
      <c r="J36" s="38">
        <f>(0.1+0.1+0.2+0.23)/4</f>
        <v>0.1575</v>
      </c>
      <c r="K36" s="38">
        <f>(1.79+1.93+2.33+2.16)/4</f>
        <v>2.0525</v>
      </c>
      <c r="L36" s="38">
        <f>(1.95+2.02+2.46+2.32)/4</f>
        <v>2.1875</v>
      </c>
      <c r="M36" s="38">
        <f>(2.04+2.13+2.56+2.44)/4</f>
        <v>2.2925</v>
      </c>
    </row>
    <row r="37" spans="1:13" ht="12.75" customHeight="1">
      <c r="A37" s="160">
        <v>2008</v>
      </c>
      <c r="B37" s="38">
        <v>0.40384615384615385</v>
      </c>
      <c r="C37" s="38">
        <v>1.8219230769230768</v>
      </c>
      <c r="D37" s="38">
        <v>1.9325961538461538</v>
      </c>
      <c r="E37" s="38">
        <v>2.0734375</v>
      </c>
      <c r="F37" s="38">
        <v>1.1171875</v>
      </c>
      <c r="G37" s="38">
        <v>1.0390625</v>
      </c>
      <c r="H37" s="38">
        <v>0.8671875</v>
      </c>
      <c r="I37" s="38">
        <v>0.2604166666666667</v>
      </c>
      <c r="J37" s="38">
        <v>0.24375</v>
      </c>
      <c r="K37" s="38">
        <v>2.146875</v>
      </c>
      <c r="L37" s="38">
        <v>2.265625</v>
      </c>
      <c r="M37" s="38">
        <v>2.3883928571428568</v>
      </c>
    </row>
    <row r="38" spans="1:13" ht="12.75" customHeight="1">
      <c r="A38" s="160">
        <v>2009</v>
      </c>
      <c r="B38" s="38">
        <v>0.0675</v>
      </c>
      <c r="C38" s="38">
        <v>0.1125</v>
      </c>
      <c r="D38" s="38">
        <v>0.13</v>
      </c>
      <c r="E38" s="38">
        <v>0.1975</v>
      </c>
      <c r="F38" s="38">
        <v>0.69</v>
      </c>
      <c r="G38" s="38">
        <v>0.94</v>
      </c>
      <c r="H38" s="38">
        <v>0.705</v>
      </c>
      <c r="I38" s="38">
        <v>0.15</v>
      </c>
      <c r="J38" s="38">
        <v>0.1125</v>
      </c>
      <c r="K38" s="38">
        <v>1.17</v>
      </c>
      <c r="L38" s="38">
        <v>1.5</v>
      </c>
      <c r="M38" s="38">
        <v>1.7375</v>
      </c>
    </row>
    <row r="39" spans="1:13" ht="12.75" customHeight="1">
      <c r="A39" s="160">
        <v>2010</v>
      </c>
      <c r="B39" s="38">
        <v>0.06</v>
      </c>
      <c r="C39" s="38">
        <v>0.11</v>
      </c>
      <c r="D39" s="38">
        <v>0.14</v>
      </c>
      <c r="E39" s="38">
        <v>0.2225</v>
      </c>
      <c r="F39" s="38">
        <v>0.5</v>
      </c>
      <c r="G39" s="38">
        <v>1.21</v>
      </c>
      <c r="H39" s="38">
        <v>0.88</v>
      </c>
      <c r="I39" s="38">
        <v>0.13</v>
      </c>
      <c r="J39" s="38">
        <v>0.13</v>
      </c>
      <c r="K39" s="38">
        <v>1.02</v>
      </c>
      <c r="L39" s="38">
        <v>1.4475</v>
      </c>
      <c r="M39" s="38">
        <v>1.77</v>
      </c>
    </row>
    <row r="40" spans="1:13" ht="12.75" customHeight="1">
      <c r="A40" s="160">
        <v>2011</v>
      </c>
      <c r="B40" s="38">
        <v>0.0525</v>
      </c>
      <c r="C40" s="38">
        <v>0.065</v>
      </c>
      <c r="D40" s="38">
        <v>0.0875</v>
      </c>
      <c r="E40" s="38">
        <v>0.2125</v>
      </c>
      <c r="F40" s="38">
        <v>0.4775</v>
      </c>
      <c r="G40" s="38">
        <v>1.21</v>
      </c>
      <c r="H40" s="38">
        <v>0.75</v>
      </c>
      <c r="I40" s="38">
        <v>0.13</v>
      </c>
      <c r="J40" s="38">
        <v>0.095</v>
      </c>
      <c r="K40" s="38">
        <v>0.9575</v>
      </c>
      <c r="L40" s="38">
        <v>1.3625</v>
      </c>
      <c r="M40" s="38">
        <v>1.6375</v>
      </c>
    </row>
    <row r="41" spans="1:13" ht="12.75" customHeight="1">
      <c r="A41" s="160">
        <v>2012</v>
      </c>
      <c r="B41" s="38">
        <v>0.02</v>
      </c>
      <c r="C41" s="38">
        <v>0.04</v>
      </c>
      <c r="D41" s="38">
        <v>0.07500000000000001</v>
      </c>
      <c r="E41" s="38">
        <v>0.17</v>
      </c>
      <c r="F41" s="38">
        <v>0.39749999999999996</v>
      </c>
      <c r="G41" s="38">
        <v>0.84</v>
      </c>
      <c r="H41" s="38">
        <v>0.4</v>
      </c>
      <c r="I41" s="38">
        <v>0.08</v>
      </c>
      <c r="J41" s="38">
        <v>0.0520833</v>
      </c>
      <c r="K41" s="38">
        <v>0.7995</v>
      </c>
      <c r="L41" s="38">
        <v>1.2135</v>
      </c>
      <c r="M41" s="38">
        <v>1.5208</v>
      </c>
    </row>
    <row r="42" spans="1:13" ht="12.75" customHeight="1">
      <c r="A42" s="160">
        <v>2013</v>
      </c>
      <c r="B42" s="38">
        <v>0.01</v>
      </c>
      <c r="C42" s="38">
        <v>0.02</v>
      </c>
      <c r="D42" s="38">
        <v>0.03</v>
      </c>
      <c r="E42" s="38">
        <v>0.1</v>
      </c>
      <c r="F42" s="38">
        <v>0.28</v>
      </c>
      <c r="G42" s="38">
        <v>1.09</v>
      </c>
      <c r="H42" s="38">
        <v>0.39</v>
      </c>
      <c r="I42" s="38">
        <v>0.03</v>
      </c>
      <c r="J42" s="38">
        <v>0.03</v>
      </c>
      <c r="K42" s="38">
        <v>0.61</v>
      </c>
      <c r="L42" s="38">
        <v>0.97</v>
      </c>
      <c r="M42" s="38">
        <v>1.29</v>
      </c>
    </row>
    <row r="43" spans="1:13" ht="12.75" customHeight="1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</row>
    <row r="44" spans="1:13" ht="12.75" customHeight="1">
      <c r="A44" s="296" t="s">
        <v>355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</row>
    <row r="45" spans="1:13" ht="12.75" customHeight="1">
      <c r="A45" s="276" t="s">
        <v>96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</row>
    <row r="46" spans="1:13" ht="12.75" customHeight="1">
      <c r="A46" s="276" t="s">
        <v>97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</row>
    <row r="47" spans="1:13" ht="12.75" customHeight="1">
      <c r="A47" s="276" t="s">
        <v>98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</row>
    <row r="48" spans="1:13" ht="12.75" customHeight="1">
      <c r="A48" s="276" t="s">
        <v>99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</row>
    <row r="49" spans="1:13" ht="12.75" customHeight="1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</row>
  </sheetData>
  <sheetProtection/>
  <mergeCells count="15">
    <mergeCell ref="A44:M44"/>
    <mergeCell ref="A5:M5"/>
    <mergeCell ref="A43:M43"/>
    <mergeCell ref="A49:M49"/>
    <mergeCell ref="A48:M48"/>
    <mergeCell ref="A1:M1"/>
    <mergeCell ref="A2:M2"/>
    <mergeCell ref="A3:M3"/>
    <mergeCell ref="A4:M4"/>
    <mergeCell ref="A46:M46"/>
    <mergeCell ref="A47:M47"/>
    <mergeCell ref="A45:M45"/>
    <mergeCell ref="C6:E6"/>
    <mergeCell ref="K6:M6"/>
    <mergeCell ref="F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L334"/>
  <sheetViews>
    <sheetView zoomScale="120" zoomScaleNormal="120" zoomScalePageLayoutView="0" workbookViewId="0" topLeftCell="A1">
      <pane ySplit="4" topLeftCell="A5" activePane="bottomLeft" state="frozen"/>
      <selection pane="topLeft" activeCell="A1" sqref="A1:M1"/>
      <selection pane="bottomLeft" activeCell="E7" sqref="E7"/>
    </sheetView>
  </sheetViews>
  <sheetFormatPr defaultColWidth="11.421875" defaultRowHeight="12.75" outlineLevelRow="1"/>
  <cols>
    <col min="1" max="2" width="1.7109375" style="41" customWidth="1"/>
    <col min="3" max="3" width="66.7109375" style="41" customWidth="1"/>
    <col min="4" max="4" width="10.7109375" style="41" bestFit="1" customWidth="1"/>
    <col min="5" max="5" width="19.00390625" style="41" bestFit="1" customWidth="1"/>
    <col min="6" max="16384" width="11.421875" style="41" customWidth="1"/>
  </cols>
  <sheetData>
    <row r="1" spans="1:5" ht="18">
      <c r="A1" s="226" t="s">
        <v>316</v>
      </c>
      <c r="B1" s="226"/>
      <c r="C1" s="226"/>
      <c r="D1" s="226"/>
      <c r="E1" s="226"/>
    </row>
    <row r="2" spans="1:5" ht="12.75" customHeight="1">
      <c r="A2" s="227" t="s">
        <v>103</v>
      </c>
      <c r="B2" s="227"/>
      <c r="C2" s="227"/>
      <c r="D2" s="227"/>
      <c r="E2" s="227"/>
    </row>
    <row r="3" spans="1:246" ht="12.75" customHeight="1">
      <c r="A3" s="228"/>
      <c r="B3" s="228"/>
      <c r="C3" s="228"/>
      <c r="D3" s="228"/>
      <c r="E3" s="228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</row>
    <row r="4" spans="1:246" ht="12.75" customHeight="1">
      <c r="A4" s="229" t="s">
        <v>104</v>
      </c>
      <c r="B4" s="229"/>
      <c r="C4" s="229"/>
      <c r="D4" s="229"/>
      <c r="E4" s="229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</row>
    <row r="5" spans="1:246" ht="12.75" customHeight="1">
      <c r="A5" s="201"/>
      <c r="B5" s="201"/>
      <c r="C5" s="201"/>
      <c r="D5" s="201"/>
      <c r="E5" s="201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</row>
    <row r="6" spans="1:246" ht="12.75" customHeight="1">
      <c r="A6" s="220" t="s">
        <v>348</v>
      </c>
      <c r="B6" s="220"/>
      <c r="C6" s="220"/>
      <c r="D6" s="203" t="s">
        <v>24</v>
      </c>
      <c r="E6" s="204" t="s">
        <v>105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</row>
    <row r="7" spans="1:246" ht="12.75" customHeight="1" outlineLevel="1">
      <c r="A7" s="221" t="s">
        <v>106</v>
      </c>
      <c r="B7" s="221"/>
      <c r="C7" s="221"/>
      <c r="D7" s="309">
        <v>11091075</v>
      </c>
      <c r="E7" s="309">
        <v>10815844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</row>
    <row r="8" spans="1:246" ht="12.75" customHeight="1" outlineLevel="1">
      <c r="A8" s="222" t="s">
        <v>107</v>
      </c>
      <c r="B8" s="222"/>
      <c r="C8" s="222"/>
      <c r="D8" s="309">
        <v>0</v>
      </c>
      <c r="E8" s="309"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</row>
    <row r="9" spans="1:246" ht="12.75" customHeight="1" outlineLevel="1">
      <c r="A9" s="47"/>
      <c r="B9" s="47"/>
      <c r="C9" s="49" t="s">
        <v>109</v>
      </c>
      <c r="D9" s="309">
        <v>0</v>
      </c>
      <c r="E9" s="309"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</row>
    <row r="10" spans="1:246" ht="12.75" customHeight="1" outlineLevel="1">
      <c r="A10" s="223"/>
      <c r="B10" s="223"/>
      <c r="C10" s="50" t="s">
        <v>110</v>
      </c>
      <c r="D10" s="309">
        <v>0</v>
      </c>
      <c r="E10" s="309"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</row>
    <row r="11" spans="1:246" ht="12.75" customHeight="1" outlineLevel="1">
      <c r="A11" s="221" t="s">
        <v>111</v>
      </c>
      <c r="B11" s="221"/>
      <c r="C11" s="221"/>
      <c r="D11" s="309">
        <v>17657324</v>
      </c>
      <c r="E11" s="309">
        <v>6791796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</row>
    <row r="12" spans="1:246" ht="12.75" customHeight="1" outlineLevel="1">
      <c r="A12" s="223"/>
      <c r="B12" s="223"/>
      <c r="C12" s="50" t="s">
        <v>112</v>
      </c>
      <c r="D12" s="309">
        <v>3780957</v>
      </c>
      <c r="E12" s="309">
        <v>2038842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</row>
    <row r="13" spans="1:246" ht="12.75" customHeight="1" outlineLevel="1">
      <c r="A13" s="223"/>
      <c r="B13" s="223"/>
      <c r="C13" s="50" t="s">
        <v>113</v>
      </c>
      <c r="D13" s="309">
        <v>13876368</v>
      </c>
      <c r="E13" s="309">
        <v>4752954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</row>
    <row r="14" spans="1:246" ht="12.75" customHeight="1" outlineLevel="1">
      <c r="A14" s="221" t="s">
        <v>114</v>
      </c>
      <c r="B14" s="221"/>
      <c r="C14" s="221"/>
      <c r="D14" s="309">
        <v>20610999</v>
      </c>
      <c r="E14" s="309">
        <v>12477347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</row>
    <row r="15" spans="1:246" ht="12.75" customHeight="1" outlineLevel="1">
      <c r="A15" s="224"/>
      <c r="B15" s="224"/>
      <c r="C15" s="52" t="s">
        <v>115</v>
      </c>
      <c r="D15" s="311">
        <v>10132699</v>
      </c>
      <c r="E15" s="311">
        <v>9790706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</row>
    <row r="16" spans="1:246" ht="12.75" customHeight="1" outlineLevel="1">
      <c r="A16" s="221" t="s">
        <v>116</v>
      </c>
      <c r="B16" s="221"/>
      <c r="C16" s="221"/>
      <c r="D16" s="309">
        <v>4482365</v>
      </c>
      <c r="E16" s="309">
        <v>32399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</row>
    <row r="17" spans="1:246" ht="12.75" customHeight="1" outlineLevel="1">
      <c r="A17" s="54"/>
      <c r="B17" s="221" t="s">
        <v>117</v>
      </c>
      <c r="C17" s="221"/>
      <c r="D17" s="309">
        <v>327213</v>
      </c>
      <c r="E17" s="309"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</row>
    <row r="18" spans="1:246" ht="12.75" customHeight="1" outlineLevel="1">
      <c r="A18" s="223"/>
      <c r="B18" s="223"/>
      <c r="C18" s="47" t="s">
        <v>118</v>
      </c>
      <c r="D18" s="309">
        <v>35625</v>
      </c>
      <c r="E18" s="309"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</row>
    <row r="19" spans="1:246" ht="12.75" customHeight="1" outlineLevel="1">
      <c r="A19" s="223"/>
      <c r="B19" s="223"/>
      <c r="C19" s="47" t="s">
        <v>119</v>
      </c>
      <c r="D19" s="309">
        <v>291588</v>
      </c>
      <c r="E19" s="309"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</row>
    <row r="20" spans="1:246" ht="12.75" customHeight="1" outlineLevel="1">
      <c r="A20" s="223"/>
      <c r="B20" s="223"/>
      <c r="C20" s="52" t="s">
        <v>115</v>
      </c>
      <c r="D20" s="309">
        <v>0</v>
      </c>
      <c r="E20" s="309">
        <v>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</row>
    <row r="21" spans="1:246" ht="12.75" customHeight="1" outlineLevel="1">
      <c r="A21" s="54"/>
      <c r="B21" s="221" t="s">
        <v>120</v>
      </c>
      <c r="C21" s="221"/>
      <c r="D21" s="309">
        <v>4155152</v>
      </c>
      <c r="E21" s="309">
        <v>32399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</row>
    <row r="22" spans="1:246" ht="12.75" customHeight="1" outlineLevel="1">
      <c r="A22" s="223"/>
      <c r="B22" s="223"/>
      <c r="C22" s="50" t="s">
        <v>118</v>
      </c>
      <c r="D22" s="309">
        <v>572340</v>
      </c>
      <c r="E22" s="309">
        <v>500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</row>
    <row r="23" spans="1:246" ht="12.75" customHeight="1" outlineLevel="1">
      <c r="A23" s="223"/>
      <c r="B23" s="223"/>
      <c r="C23" s="50" t="s">
        <v>119</v>
      </c>
      <c r="D23" s="309">
        <v>3582812</v>
      </c>
      <c r="E23" s="309">
        <v>31899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</row>
    <row r="24" spans="1:246" ht="12.75" customHeight="1" outlineLevel="1">
      <c r="A24" s="224"/>
      <c r="B24" s="224"/>
      <c r="C24" s="52" t="s">
        <v>121</v>
      </c>
      <c r="D24" s="311">
        <v>25207</v>
      </c>
      <c r="E24" s="311">
        <v>25207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</row>
    <row r="25" spans="1:246" ht="12.75" customHeight="1" outlineLevel="1">
      <c r="A25" s="221" t="s">
        <v>122</v>
      </c>
      <c r="B25" s="221"/>
      <c r="C25" s="221"/>
      <c r="D25" s="309">
        <v>509331</v>
      </c>
      <c r="E25" s="309">
        <v>422339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</row>
    <row r="26" spans="1:246" ht="12.75" customHeight="1" outlineLevel="1">
      <c r="A26" s="221" t="s">
        <v>123</v>
      </c>
      <c r="B26" s="221"/>
      <c r="C26" s="221"/>
      <c r="D26" s="309">
        <v>459</v>
      </c>
      <c r="E26" s="309">
        <v>359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</row>
    <row r="27" spans="1:246" ht="12.75" customHeight="1" outlineLevel="1">
      <c r="A27" s="221" t="s">
        <v>124</v>
      </c>
      <c r="B27" s="221"/>
      <c r="C27" s="221"/>
      <c r="D27" s="309">
        <v>418952</v>
      </c>
      <c r="E27" s="309">
        <v>256802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</row>
    <row r="28" spans="1:246" ht="12.75" customHeight="1" outlineLevel="1">
      <c r="A28" s="221" t="s">
        <v>125</v>
      </c>
      <c r="B28" s="221"/>
      <c r="C28" s="221"/>
      <c r="D28" s="309">
        <v>92563</v>
      </c>
      <c r="E28" s="309">
        <v>92563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</row>
    <row r="29" spans="1:246" ht="12.75" customHeight="1" outlineLevel="1">
      <c r="A29" s="221" t="s">
        <v>126</v>
      </c>
      <c r="B29" s="221"/>
      <c r="C29" s="221"/>
      <c r="D29" s="309">
        <v>409998</v>
      </c>
      <c r="E29" s="309">
        <v>409998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</row>
    <row r="30" spans="1:246" ht="12.75" customHeight="1" outlineLevel="1">
      <c r="A30" s="221" t="s">
        <v>127</v>
      </c>
      <c r="B30" s="221"/>
      <c r="C30" s="221"/>
      <c r="D30" s="309">
        <v>0</v>
      </c>
      <c r="E30" s="309">
        <v>0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</row>
    <row r="31" spans="1:246" ht="12.75" customHeight="1" outlineLevel="1">
      <c r="A31" s="221" t="s">
        <v>128</v>
      </c>
      <c r="B31" s="221"/>
      <c r="C31" s="221"/>
      <c r="D31" s="309">
        <v>93047</v>
      </c>
      <c r="E31" s="309">
        <v>93047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</row>
    <row r="32" spans="1:246" ht="12.75" customHeight="1" outlineLevel="1">
      <c r="A32" s="221" t="s">
        <v>129</v>
      </c>
      <c r="B32" s="221"/>
      <c r="C32" s="221"/>
      <c r="D32" s="309">
        <v>1596914</v>
      </c>
      <c r="E32" s="309">
        <v>1028852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</row>
    <row r="33" spans="1:246" ht="12.75" customHeight="1" outlineLevel="1">
      <c r="A33" s="221" t="s">
        <v>130</v>
      </c>
      <c r="B33" s="221"/>
      <c r="C33" s="221"/>
      <c r="D33" s="309">
        <v>118856</v>
      </c>
      <c r="E33" s="309">
        <v>64806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</row>
    <row r="34" spans="1:246" ht="12.75" customHeight="1" outlineLevel="1">
      <c r="A34" s="225" t="s">
        <v>131</v>
      </c>
      <c r="B34" s="225"/>
      <c r="C34" s="225"/>
      <c r="D34" s="310">
        <v>57081883</v>
      </c>
      <c r="E34" s="310">
        <v>32486152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</row>
    <row r="35" spans="1:246" ht="12.75" customHeight="1">
      <c r="A35" s="201"/>
      <c r="B35" s="201"/>
      <c r="C35" s="201"/>
      <c r="D35" s="201"/>
      <c r="E35" s="201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</row>
    <row r="36" spans="1:5" ht="12.75" customHeight="1" collapsed="1">
      <c r="A36" s="220" t="s">
        <v>331</v>
      </c>
      <c r="B36" s="220"/>
      <c r="C36" s="220"/>
      <c r="D36" s="203" t="s">
        <v>24</v>
      </c>
      <c r="E36" s="204" t="s">
        <v>105</v>
      </c>
    </row>
    <row r="37" spans="1:5" ht="12.75" customHeight="1" hidden="1" outlineLevel="1">
      <c r="A37" s="221" t="s">
        <v>106</v>
      </c>
      <c r="B37" s="221"/>
      <c r="C37" s="221"/>
      <c r="D37" s="46">
        <v>8725197</v>
      </c>
      <c r="E37" s="46">
        <v>8724679</v>
      </c>
    </row>
    <row r="38" spans="1:5" ht="12.75" customHeight="1" hidden="1" outlineLevel="1">
      <c r="A38" s="222" t="s">
        <v>107</v>
      </c>
      <c r="B38" s="222"/>
      <c r="C38" s="222"/>
      <c r="D38" s="48" t="s">
        <v>332</v>
      </c>
      <c r="E38" s="46" t="s">
        <v>333</v>
      </c>
    </row>
    <row r="39" spans="1:5" ht="12.75" customHeight="1" hidden="1" outlineLevel="1">
      <c r="A39" s="47"/>
      <c r="B39" s="47"/>
      <c r="C39" s="49" t="s">
        <v>109</v>
      </c>
      <c r="D39" s="46" t="s">
        <v>332</v>
      </c>
      <c r="E39" s="46" t="s">
        <v>333</v>
      </c>
    </row>
    <row r="40" spans="1:5" ht="12.75" customHeight="1" hidden="1" outlineLevel="1">
      <c r="A40" s="223"/>
      <c r="B40" s="223"/>
      <c r="C40" s="50" t="s">
        <v>110</v>
      </c>
      <c r="D40" s="46" t="s">
        <v>332</v>
      </c>
      <c r="E40" s="46" t="s">
        <v>333</v>
      </c>
    </row>
    <row r="41" spans="1:5" ht="12.75" customHeight="1" hidden="1" outlineLevel="1">
      <c r="A41" s="221" t="s">
        <v>111</v>
      </c>
      <c r="B41" s="221"/>
      <c r="C41" s="221"/>
      <c r="D41" s="51">
        <v>19583197</v>
      </c>
      <c r="E41" s="51">
        <v>7584793</v>
      </c>
    </row>
    <row r="42" spans="1:5" ht="12.75" customHeight="1" hidden="1" outlineLevel="1">
      <c r="A42" s="223"/>
      <c r="B42" s="223"/>
      <c r="C42" s="50" t="s">
        <v>112</v>
      </c>
      <c r="D42" s="46">
        <v>4834391</v>
      </c>
      <c r="E42" s="46">
        <v>2567130</v>
      </c>
    </row>
    <row r="43" spans="1:5" ht="12.75" customHeight="1" hidden="1" outlineLevel="1">
      <c r="A43" s="223"/>
      <c r="B43" s="223"/>
      <c r="C43" s="50" t="s">
        <v>113</v>
      </c>
      <c r="D43" s="46">
        <v>14748806</v>
      </c>
      <c r="E43" s="46">
        <v>5017663</v>
      </c>
    </row>
    <row r="44" spans="1:5" ht="12.75" customHeight="1" hidden="1" outlineLevel="1">
      <c r="A44" s="221" t="s">
        <v>114</v>
      </c>
      <c r="B44" s="221"/>
      <c r="C44" s="221"/>
      <c r="D44" s="46">
        <v>20466560</v>
      </c>
      <c r="E44" s="46">
        <v>12295992</v>
      </c>
    </row>
    <row r="45" spans="1:5" ht="12.75" customHeight="1" hidden="1" outlineLevel="1">
      <c r="A45" s="224"/>
      <c r="B45" s="224"/>
      <c r="C45" s="52" t="s">
        <v>115</v>
      </c>
      <c r="D45" s="53">
        <v>9737718</v>
      </c>
      <c r="E45" s="53">
        <v>9501690</v>
      </c>
    </row>
    <row r="46" spans="1:5" ht="12.75" customHeight="1" hidden="1" outlineLevel="1">
      <c r="A46" s="221" t="s">
        <v>116</v>
      </c>
      <c r="B46" s="221"/>
      <c r="C46" s="221"/>
      <c r="D46" s="51">
        <v>3951068</v>
      </c>
      <c r="E46" s="51">
        <v>16332</v>
      </c>
    </row>
    <row r="47" spans="1:5" ht="12.75" customHeight="1" hidden="1" outlineLevel="1">
      <c r="A47" s="54"/>
      <c r="B47" s="221" t="s">
        <v>117</v>
      </c>
      <c r="C47" s="221"/>
      <c r="D47" s="51">
        <v>166218</v>
      </c>
      <c r="E47" s="46" t="s">
        <v>333</v>
      </c>
    </row>
    <row r="48" spans="1:5" ht="12.75" customHeight="1" hidden="1" outlineLevel="1">
      <c r="A48" s="223"/>
      <c r="B48" s="223"/>
      <c r="C48" s="47" t="s">
        <v>118</v>
      </c>
      <c r="D48" s="46">
        <v>36499</v>
      </c>
      <c r="E48" s="46" t="s">
        <v>333</v>
      </c>
    </row>
    <row r="49" spans="1:5" ht="12.75" customHeight="1" hidden="1" outlineLevel="1">
      <c r="A49" s="223"/>
      <c r="B49" s="223"/>
      <c r="C49" s="47" t="s">
        <v>119</v>
      </c>
      <c r="D49" s="46">
        <v>129719</v>
      </c>
      <c r="E49" s="46" t="s">
        <v>333</v>
      </c>
    </row>
    <row r="50" spans="1:5" ht="12.75" customHeight="1" hidden="1" outlineLevel="1">
      <c r="A50" s="223"/>
      <c r="B50" s="223"/>
      <c r="C50" s="52" t="s">
        <v>115</v>
      </c>
      <c r="D50" s="46" t="s">
        <v>334</v>
      </c>
      <c r="E50" s="46" t="s">
        <v>333</v>
      </c>
    </row>
    <row r="51" spans="1:5" ht="12.75" customHeight="1" hidden="1" outlineLevel="1">
      <c r="A51" s="54"/>
      <c r="B51" s="221" t="s">
        <v>120</v>
      </c>
      <c r="C51" s="221"/>
      <c r="D51" s="51">
        <v>3784850</v>
      </c>
      <c r="E51" s="51">
        <v>16332</v>
      </c>
    </row>
    <row r="52" spans="1:5" ht="12.75" customHeight="1" hidden="1" outlineLevel="1">
      <c r="A52" s="223"/>
      <c r="B52" s="223"/>
      <c r="C52" s="50" t="s">
        <v>118</v>
      </c>
      <c r="D52" s="46">
        <v>272832</v>
      </c>
      <c r="E52" s="46">
        <v>500</v>
      </c>
    </row>
    <row r="53" spans="1:5" ht="12.75" customHeight="1" hidden="1" outlineLevel="1">
      <c r="A53" s="223"/>
      <c r="B53" s="223"/>
      <c r="C53" s="50" t="s">
        <v>119</v>
      </c>
      <c r="D53" s="46">
        <v>3512018</v>
      </c>
      <c r="E53" s="46">
        <v>15832</v>
      </c>
    </row>
    <row r="54" spans="1:5" ht="12.75" customHeight="1" hidden="1" outlineLevel="1">
      <c r="A54" s="224"/>
      <c r="B54" s="224"/>
      <c r="C54" s="52" t="s">
        <v>121</v>
      </c>
      <c r="D54" s="46">
        <v>5285</v>
      </c>
      <c r="E54" s="46">
        <v>5285</v>
      </c>
    </row>
    <row r="55" spans="1:5" ht="12.75" customHeight="1" hidden="1" outlineLevel="1">
      <c r="A55" s="221" t="s">
        <v>122</v>
      </c>
      <c r="B55" s="221"/>
      <c r="C55" s="221"/>
      <c r="D55" s="46">
        <v>494987</v>
      </c>
      <c r="E55" s="46">
        <v>388646</v>
      </c>
    </row>
    <row r="56" spans="1:5" ht="12.75" customHeight="1" hidden="1" outlineLevel="1">
      <c r="A56" s="221" t="s">
        <v>123</v>
      </c>
      <c r="B56" s="221"/>
      <c r="C56" s="221"/>
      <c r="D56" s="46">
        <v>380</v>
      </c>
      <c r="E56" s="46">
        <v>280</v>
      </c>
    </row>
    <row r="57" spans="1:5" ht="12.75" customHeight="1" hidden="1" outlineLevel="1">
      <c r="A57" s="221" t="s">
        <v>124</v>
      </c>
      <c r="B57" s="221"/>
      <c r="C57" s="221"/>
      <c r="D57" s="46">
        <v>407882</v>
      </c>
      <c r="E57" s="46">
        <v>259243</v>
      </c>
    </row>
    <row r="58" spans="1:5" ht="12.75" customHeight="1" hidden="1" outlineLevel="1">
      <c r="A58" s="221" t="s">
        <v>125</v>
      </c>
      <c r="B58" s="221"/>
      <c r="C58" s="221"/>
      <c r="D58" s="46">
        <v>116148</v>
      </c>
      <c r="E58" s="46">
        <v>116148</v>
      </c>
    </row>
    <row r="59" spans="1:5" ht="12.75" customHeight="1" hidden="1" outlineLevel="1">
      <c r="A59" s="221" t="s">
        <v>126</v>
      </c>
      <c r="B59" s="221"/>
      <c r="C59" s="221"/>
      <c r="D59" s="46">
        <v>427556</v>
      </c>
      <c r="E59" s="46">
        <v>427556</v>
      </c>
    </row>
    <row r="60" spans="1:5" ht="12.75" customHeight="1" hidden="1" outlineLevel="1">
      <c r="A60" s="221" t="s">
        <v>127</v>
      </c>
      <c r="B60" s="221"/>
      <c r="C60" s="221"/>
      <c r="D60" s="46" t="s">
        <v>332</v>
      </c>
      <c r="E60" s="46" t="s">
        <v>333</v>
      </c>
    </row>
    <row r="61" spans="1:5" ht="12.75" customHeight="1" hidden="1" outlineLevel="1">
      <c r="A61" s="221" t="s">
        <v>128</v>
      </c>
      <c r="B61" s="221"/>
      <c r="C61" s="221"/>
      <c r="D61" s="46">
        <v>88914</v>
      </c>
      <c r="E61" s="46">
        <v>88914</v>
      </c>
    </row>
    <row r="62" spans="1:5" ht="12.75" customHeight="1" hidden="1" outlineLevel="1">
      <c r="A62" s="221" t="s">
        <v>129</v>
      </c>
      <c r="B62" s="221"/>
      <c r="C62" s="221"/>
      <c r="D62" s="46">
        <v>1519044</v>
      </c>
      <c r="E62" s="46">
        <v>915298</v>
      </c>
    </row>
    <row r="63" spans="1:5" ht="12.75" customHeight="1" hidden="1" outlineLevel="1">
      <c r="A63" s="221" t="s">
        <v>130</v>
      </c>
      <c r="B63" s="221"/>
      <c r="C63" s="221"/>
      <c r="D63" s="46">
        <v>121038</v>
      </c>
      <c r="E63" s="46">
        <v>64620</v>
      </c>
    </row>
    <row r="64" spans="1:5" ht="12.75" customHeight="1" hidden="1" outlineLevel="1">
      <c r="A64" s="225" t="s">
        <v>131</v>
      </c>
      <c r="B64" s="225"/>
      <c r="C64" s="225"/>
      <c r="D64" s="56">
        <v>55901971</v>
      </c>
      <c r="E64" s="56">
        <v>30882501</v>
      </c>
    </row>
    <row r="65" spans="1:246" ht="12.75" customHeight="1">
      <c r="A65" s="201"/>
      <c r="B65" s="201"/>
      <c r="C65" s="201"/>
      <c r="D65" s="201"/>
      <c r="E65" s="201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</row>
    <row r="66" spans="1:5" ht="12.75" customHeight="1" collapsed="1">
      <c r="A66" s="220" t="s">
        <v>325</v>
      </c>
      <c r="B66" s="220"/>
      <c r="C66" s="220"/>
      <c r="D66" s="203" t="s">
        <v>24</v>
      </c>
      <c r="E66" s="204" t="s">
        <v>105</v>
      </c>
    </row>
    <row r="67" spans="1:5" ht="12.75" customHeight="1" hidden="1" outlineLevel="1">
      <c r="A67" s="221" t="s">
        <v>106</v>
      </c>
      <c r="B67" s="221"/>
      <c r="C67" s="221"/>
      <c r="D67" s="46">
        <v>3619681</v>
      </c>
      <c r="E67" s="46">
        <v>3619370</v>
      </c>
    </row>
    <row r="68" spans="1:5" ht="12.75" customHeight="1" hidden="1" outlineLevel="1">
      <c r="A68" s="222" t="s">
        <v>107</v>
      </c>
      <c r="B68" s="222"/>
      <c r="C68" s="222"/>
      <c r="D68" s="48">
        <v>182021</v>
      </c>
      <c r="E68" s="46" t="s">
        <v>108</v>
      </c>
    </row>
    <row r="69" spans="1:5" ht="12.75" customHeight="1" hidden="1" outlineLevel="1">
      <c r="A69" s="47"/>
      <c r="B69" s="47"/>
      <c r="C69" s="49" t="s">
        <v>109</v>
      </c>
      <c r="D69" s="46">
        <v>182021</v>
      </c>
      <c r="E69" s="46" t="s">
        <v>108</v>
      </c>
    </row>
    <row r="70" spans="1:5" ht="12.75" customHeight="1" hidden="1" outlineLevel="1">
      <c r="A70" s="223"/>
      <c r="B70" s="223"/>
      <c r="C70" s="50" t="s">
        <v>110</v>
      </c>
      <c r="D70" s="46" t="s">
        <v>108</v>
      </c>
      <c r="E70" s="46" t="s">
        <v>108</v>
      </c>
    </row>
    <row r="71" spans="1:5" ht="12.75" customHeight="1" hidden="1" outlineLevel="1">
      <c r="A71" s="221" t="s">
        <v>111</v>
      </c>
      <c r="B71" s="221"/>
      <c r="C71" s="221"/>
      <c r="D71" s="51">
        <v>23015198</v>
      </c>
      <c r="E71" s="51">
        <v>7066972</v>
      </c>
    </row>
    <row r="72" spans="1:5" ht="12.75" customHeight="1" hidden="1" outlineLevel="1">
      <c r="A72" s="223"/>
      <c r="B72" s="223"/>
      <c r="C72" s="50" t="s">
        <v>112</v>
      </c>
      <c r="D72" s="46">
        <v>5278262</v>
      </c>
      <c r="E72" s="46">
        <v>2229406</v>
      </c>
    </row>
    <row r="73" spans="1:5" ht="12.75" customHeight="1" hidden="1" outlineLevel="1">
      <c r="A73" s="223"/>
      <c r="B73" s="223"/>
      <c r="C73" s="50" t="s">
        <v>113</v>
      </c>
      <c r="D73" s="46">
        <v>17736936</v>
      </c>
      <c r="E73" s="46">
        <v>4837566</v>
      </c>
    </row>
    <row r="74" spans="1:5" ht="12.75" customHeight="1" hidden="1" outlineLevel="1">
      <c r="A74" s="221" t="s">
        <v>114</v>
      </c>
      <c r="B74" s="221"/>
      <c r="C74" s="221"/>
      <c r="D74" s="46">
        <v>18626385</v>
      </c>
      <c r="E74" s="46">
        <v>12877673</v>
      </c>
    </row>
    <row r="75" spans="1:5" ht="12.75" customHeight="1" hidden="1" outlineLevel="1">
      <c r="A75" s="224"/>
      <c r="B75" s="224"/>
      <c r="C75" s="52" t="s">
        <v>115</v>
      </c>
      <c r="D75" s="53">
        <v>9227547</v>
      </c>
      <c r="E75" s="53">
        <v>9002862</v>
      </c>
    </row>
    <row r="76" spans="1:5" ht="12.75" customHeight="1" hidden="1" outlineLevel="1">
      <c r="A76" s="221" t="s">
        <v>116</v>
      </c>
      <c r="B76" s="221"/>
      <c r="C76" s="221"/>
      <c r="D76" s="51">
        <v>4923308</v>
      </c>
      <c r="E76" s="51">
        <v>454857</v>
      </c>
    </row>
    <row r="77" spans="1:5" ht="12.75" customHeight="1" hidden="1" outlineLevel="1">
      <c r="A77" s="54"/>
      <c r="B77" s="221" t="s">
        <v>117</v>
      </c>
      <c r="C77" s="221"/>
      <c r="D77" s="51">
        <v>573239</v>
      </c>
      <c r="E77" s="46">
        <v>124938</v>
      </c>
    </row>
    <row r="78" spans="1:5" ht="12.75" customHeight="1" hidden="1" outlineLevel="1">
      <c r="A78" s="223"/>
      <c r="B78" s="223"/>
      <c r="C78" s="47" t="s">
        <v>118</v>
      </c>
      <c r="D78" s="46">
        <v>162458</v>
      </c>
      <c r="E78" s="46">
        <v>124938</v>
      </c>
    </row>
    <row r="79" spans="1:5" ht="12.75" customHeight="1" hidden="1" outlineLevel="1">
      <c r="A79" s="223"/>
      <c r="B79" s="223"/>
      <c r="C79" s="47" t="s">
        <v>119</v>
      </c>
      <c r="D79" s="46">
        <v>410781</v>
      </c>
      <c r="E79" s="46" t="s">
        <v>108</v>
      </c>
    </row>
    <row r="80" spans="1:5" ht="12.75" customHeight="1" hidden="1" outlineLevel="1">
      <c r="A80" s="223"/>
      <c r="B80" s="223"/>
      <c r="C80" s="52" t="s">
        <v>115</v>
      </c>
      <c r="D80" s="46" t="s">
        <v>108</v>
      </c>
      <c r="E80" s="46" t="s">
        <v>108</v>
      </c>
    </row>
    <row r="81" spans="1:5" ht="12.75" customHeight="1" hidden="1" outlineLevel="1">
      <c r="A81" s="54"/>
      <c r="B81" s="221" t="s">
        <v>120</v>
      </c>
      <c r="C81" s="221"/>
      <c r="D81" s="51">
        <v>4350069</v>
      </c>
      <c r="E81" s="51">
        <v>329919</v>
      </c>
    </row>
    <row r="82" spans="1:5" ht="12.75" customHeight="1" hidden="1" outlineLevel="1">
      <c r="A82" s="223"/>
      <c r="B82" s="223"/>
      <c r="C82" s="50" t="s">
        <v>118</v>
      </c>
      <c r="D82" s="46">
        <v>233739</v>
      </c>
      <c r="E82" s="46">
        <v>15406</v>
      </c>
    </row>
    <row r="83" spans="1:5" ht="12.75" customHeight="1" hidden="1" outlineLevel="1">
      <c r="A83" s="223"/>
      <c r="B83" s="223"/>
      <c r="C83" s="50" t="s">
        <v>119</v>
      </c>
      <c r="D83" s="46">
        <v>4116330</v>
      </c>
      <c r="E83" s="46">
        <v>314513</v>
      </c>
    </row>
    <row r="84" spans="1:5" ht="12.75" customHeight="1" hidden="1" outlineLevel="1">
      <c r="A84" s="224"/>
      <c r="B84" s="224"/>
      <c r="C84" s="52" t="s">
        <v>121</v>
      </c>
      <c r="D84" s="46" t="s">
        <v>108</v>
      </c>
      <c r="E84" s="46" t="s">
        <v>108</v>
      </c>
    </row>
    <row r="85" spans="1:5" ht="12.75" customHeight="1" hidden="1" outlineLevel="1">
      <c r="A85" s="221" t="s">
        <v>122</v>
      </c>
      <c r="B85" s="221"/>
      <c r="C85" s="221"/>
      <c r="D85" s="46">
        <v>529337</v>
      </c>
      <c r="E85" s="46">
        <v>434954</v>
      </c>
    </row>
    <row r="86" spans="1:5" ht="12.75" customHeight="1" hidden="1" outlineLevel="1">
      <c r="A86" s="221" t="s">
        <v>123</v>
      </c>
      <c r="B86" s="221"/>
      <c r="C86" s="221"/>
      <c r="D86" s="46">
        <v>777</v>
      </c>
      <c r="E86" s="46">
        <v>623</v>
      </c>
    </row>
    <row r="87" spans="1:5" ht="12.75" customHeight="1" hidden="1" outlineLevel="1">
      <c r="A87" s="221" t="s">
        <v>124</v>
      </c>
      <c r="B87" s="221"/>
      <c r="C87" s="221"/>
      <c r="D87" s="46">
        <v>435539</v>
      </c>
      <c r="E87" s="46">
        <v>288823</v>
      </c>
    </row>
    <row r="88" spans="1:5" ht="12.75" customHeight="1" hidden="1" outlineLevel="1">
      <c r="A88" s="221" t="s">
        <v>125</v>
      </c>
      <c r="B88" s="221"/>
      <c r="C88" s="221"/>
      <c r="D88" s="46">
        <v>134030</v>
      </c>
      <c r="E88" s="46">
        <v>134030</v>
      </c>
    </row>
    <row r="89" spans="1:5" ht="12.75" customHeight="1" hidden="1" outlineLevel="1">
      <c r="A89" s="221" t="s">
        <v>126</v>
      </c>
      <c r="B89" s="221"/>
      <c r="C89" s="221"/>
      <c r="D89" s="46">
        <v>430742</v>
      </c>
      <c r="E89" s="46">
        <v>430742</v>
      </c>
    </row>
    <row r="90" spans="1:5" ht="12.75" customHeight="1" hidden="1" outlineLevel="1">
      <c r="A90" s="221" t="s">
        <v>127</v>
      </c>
      <c r="B90" s="221"/>
      <c r="C90" s="221"/>
      <c r="D90" s="46" t="s">
        <v>108</v>
      </c>
      <c r="E90" s="46" t="s">
        <v>108</v>
      </c>
    </row>
    <row r="91" spans="1:5" ht="12.75" customHeight="1" hidden="1" outlineLevel="1">
      <c r="A91" s="221" t="s">
        <v>128</v>
      </c>
      <c r="B91" s="221"/>
      <c r="C91" s="221"/>
      <c r="D91" s="46">
        <v>123433</v>
      </c>
      <c r="E91" s="46">
        <v>123433</v>
      </c>
    </row>
    <row r="92" spans="1:5" ht="12.75" customHeight="1" hidden="1" outlineLevel="1">
      <c r="A92" s="221" t="s">
        <v>129</v>
      </c>
      <c r="B92" s="221"/>
      <c r="C92" s="221"/>
      <c r="D92" s="46">
        <v>2476764</v>
      </c>
      <c r="E92" s="46">
        <v>1635742</v>
      </c>
    </row>
    <row r="93" spans="1:5" ht="12.75" customHeight="1" hidden="1" outlineLevel="1">
      <c r="A93" s="221" t="s">
        <v>130</v>
      </c>
      <c r="B93" s="221"/>
      <c r="C93" s="221"/>
      <c r="D93" s="46">
        <v>146057</v>
      </c>
      <c r="E93" s="46">
        <v>78855</v>
      </c>
    </row>
    <row r="94" spans="1:5" ht="12.75" customHeight="1" hidden="1" outlineLevel="1">
      <c r="A94" s="225" t="s">
        <v>131</v>
      </c>
      <c r="B94" s="225"/>
      <c r="C94" s="225"/>
      <c r="D94" s="56">
        <v>54643272</v>
      </c>
      <c r="E94" s="56">
        <v>27146074</v>
      </c>
    </row>
    <row r="95" spans="1:246" ht="12.75" customHeight="1">
      <c r="A95" s="201"/>
      <c r="B95" s="201"/>
      <c r="C95" s="201"/>
      <c r="D95" s="201"/>
      <c r="E95" s="201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</row>
    <row r="96" spans="1:5" ht="12.75" customHeight="1" collapsed="1">
      <c r="A96" s="220" t="s">
        <v>322</v>
      </c>
      <c r="B96" s="220"/>
      <c r="C96" s="220"/>
      <c r="D96" s="203" t="s">
        <v>24</v>
      </c>
      <c r="E96" s="204" t="s">
        <v>105</v>
      </c>
    </row>
    <row r="97" spans="1:5" ht="12.75" customHeight="1" hidden="1" outlineLevel="1">
      <c r="A97" s="221" t="s">
        <v>106</v>
      </c>
      <c r="B97" s="221"/>
      <c r="C97" s="221"/>
      <c r="D97" s="46">
        <v>858564</v>
      </c>
      <c r="E97" s="46">
        <v>858564</v>
      </c>
    </row>
    <row r="98" spans="1:5" ht="12.75" customHeight="1" hidden="1" outlineLevel="1">
      <c r="A98" s="222" t="s">
        <v>107</v>
      </c>
      <c r="B98" s="222"/>
      <c r="C98" s="222"/>
      <c r="D98" s="48">
        <v>2131208</v>
      </c>
      <c r="E98" s="46">
        <v>2131208</v>
      </c>
    </row>
    <row r="99" spans="1:5" ht="12.75" customHeight="1" hidden="1" outlineLevel="1">
      <c r="A99" s="47"/>
      <c r="B99" s="47"/>
      <c r="C99" s="49" t="s">
        <v>109</v>
      </c>
      <c r="D99" s="46">
        <v>2131208</v>
      </c>
      <c r="E99" s="46">
        <v>2131208</v>
      </c>
    </row>
    <row r="100" spans="1:5" ht="12.75" customHeight="1" hidden="1" outlineLevel="1">
      <c r="A100" s="223"/>
      <c r="B100" s="223"/>
      <c r="C100" s="50" t="s">
        <v>110</v>
      </c>
      <c r="D100" s="46" t="s">
        <v>108</v>
      </c>
      <c r="E100" s="46" t="s">
        <v>108</v>
      </c>
    </row>
    <row r="101" spans="1:5" ht="12.75" customHeight="1" hidden="1" outlineLevel="1">
      <c r="A101" s="221" t="s">
        <v>111</v>
      </c>
      <c r="B101" s="221"/>
      <c r="C101" s="221"/>
      <c r="D101" s="51">
        <v>22762086</v>
      </c>
      <c r="E101" s="51">
        <v>8666343</v>
      </c>
    </row>
    <row r="102" spans="1:5" ht="12.75" customHeight="1" hidden="1" outlineLevel="1">
      <c r="A102" s="223"/>
      <c r="B102" s="223"/>
      <c r="C102" s="50" t="s">
        <v>112</v>
      </c>
      <c r="D102" s="46">
        <v>5744953</v>
      </c>
      <c r="E102" s="46">
        <v>3233022</v>
      </c>
    </row>
    <row r="103" spans="1:5" ht="12.75" customHeight="1" hidden="1" outlineLevel="1">
      <c r="A103" s="223"/>
      <c r="B103" s="223"/>
      <c r="C103" s="50" t="s">
        <v>113</v>
      </c>
      <c r="D103" s="46">
        <v>17017133</v>
      </c>
      <c r="E103" s="46">
        <v>5433321</v>
      </c>
    </row>
    <row r="104" spans="1:5" ht="12.75" customHeight="1" hidden="1" outlineLevel="1">
      <c r="A104" s="221" t="s">
        <v>114</v>
      </c>
      <c r="B104" s="221"/>
      <c r="C104" s="221"/>
      <c r="D104" s="46">
        <v>17331356</v>
      </c>
      <c r="E104" s="46">
        <v>11998645</v>
      </c>
    </row>
    <row r="105" spans="1:5" ht="12.75" customHeight="1" hidden="1" outlineLevel="1">
      <c r="A105" s="224"/>
      <c r="B105" s="224"/>
      <c r="C105" s="52" t="s">
        <v>115</v>
      </c>
      <c r="D105" s="53">
        <v>8516204</v>
      </c>
      <c r="E105" s="53">
        <v>8429992</v>
      </c>
    </row>
    <row r="106" spans="1:5" ht="12.75" customHeight="1" hidden="1" outlineLevel="1">
      <c r="A106" s="221" t="s">
        <v>116</v>
      </c>
      <c r="B106" s="221"/>
      <c r="C106" s="221"/>
      <c r="D106" s="51">
        <v>5120560</v>
      </c>
      <c r="E106" s="51">
        <v>1010994</v>
      </c>
    </row>
    <row r="107" spans="1:5" ht="12.75" customHeight="1" hidden="1" outlineLevel="1">
      <c r="A107" s="54"/>
      <c r="B107" s="221" t="s">
        <v>117</v>
      </c>
      <c r="C107" s="221"/>
      <c r="D107" s="51">
        <v>1098887</v>
      </c>
      <c r="E107" s="46">
        <v>676550</v>
      </c>
    </row>
    <row r="108" spans="1:5" ht="12.75" customHeight="1" hidden="1" outlineLevel="1">
      <c r="A108" s="223"/>
      <c r="B108" s="223"/>
      <c r="C108" s="47" t="s">
        <v>118</v>
      </c>
      <c r="D108" s="46">
        <v>427180</v>
      </c>
      <c r="E108" s="46">
        <v>389687</v>
      </c>
    </row>
    <row r="109" spans="1:5" ht="12.75" customHeight="1" hidden="1" outlineLevel="1">
      <c r="A109" s="223"/>
      <c r="B109" s="223"/>
      <c r="C109" s="47" t="s">
        <v>119</v>
      </c>
      <c r="D109" s="46">
        <v>671707</v>
      </c>
      <c r="E109" s="46">
        <v>286863</v>
      </c>
    </row>
    <row r="110" spans="1:5" ht="12.75" customHeight="1" hidden="1" outlineLevel="1">
      <c r="A110" s="223"/>
      <c r="B110" s="223"/>
      <c r="C110" s="52" t="s">
        <v>115</v>
      </c>
      <c r="D110" s="46" t="s">
        <v>108</v>
      </c>
      <c r="E110" s="46" t="s">
        <v>108</v>
      </c>
    </row>
    <row r="111" spans="1:5" ht="12.75" customHeight="1" hidden="1" outlineLevel="1">
      <c r="A111" s="54"/>
      <c r="B111" s="221" t="s">
        <v>120</v>
      </c>
      <c r="C111" s="221"/>
      <c r="D111" s="51">
        <v>4021673</v>
      </c>
      <c r="E111" s="51">
        <v>334444</v>
      </c>
    </row>
    <row r="112" spans="1:5" ht="12.75" customHeight="1" hidden="1" outlineLevel="1">
      <c r="A112" s="223"/>
      <c r="B112" s="223"/>
      <c r="C112" s="50" t="s">
        <v>118</v>
      </c>
      <c r="D112" s="46">
        <v>175448</v>
      </c>
      <c r="E112" s="46">
        <v>21889</v>
      </c>
    </row>
    <row r="113" spans="1:5" ht="12.75" customHeight="1" hidden="1" outlineLevel="1">
      <c r="A113" s="223"/>
      <c r="B113" s="223"/>
      <c r="C113" s="50" t="s">
        <v>119</v>
      </c>
      <c r="D113" s="46">
        <v>3846225</v>
      </c>
      <c r="E113" s="46">
        <v>312555</v>
      </c>
    </row>
    <row r="114" spans="1:5" ht="12.75" customHeight="1" hidden="1" outlineLevel="1">
      <c r="A114" s="224"/>
      <c r="B114" s="224"/>
      <c r="C114" s="52" t="s">
        <v>121</v>
      </c>
      <c r="D114" s="46" t="s">
        <v>108</v>
      </c>
      <c r="E114" s="46" t="s">
        <v>108</v>
      </c>
    </row>
    <row r="115" spans="1:5" ht="12.75" customHeight="1" hidden="1" outlineLevel="1">
      <c r="A115" s="221" t="s">
        <v>122</v>
      </c>
      <c r="B115" s="221"/>
      <c r="C115" s="221"/>
      <c r="D115" s="46">
        <v>469310</v>
      </c>
      <c r="E115" s="46">
        <v>384249</v>
      </c>
    </row>
    <row r="116" spans="1:5" ht="12.75" customHeight="1" hidden="1" outlineLevel="1">
      <c r="A116" s="221" t="s">
        <v>123</v>
      </c>
      <c r="B116" s="221"/>
      <c r="C116" s="221"/>
      <c r="D116" s="46">
        <v>5926</v>
      </c>
      <c r="E116" s="46">
        <v>5683</v>
      </c>
    </row>
    <row r="117" spans="1:5" ht="12.75" customHeight="1" hidden="1" outlineLevel="1">
      <c r="A117" s="221" t="s">
        <v>124</v>
      </c>
      <c r="B117" s="221"/>
      <c r="C117" s="221"/>
      <c r="D117" s="46">
        <v>459184</v>
      </c>
      <c r="E117" s="46">
        <v>324664</v>
      </c>
    </row>
    <row r="118" spans="1:5" ht="12.75" customHeight="1" hidden="1" outlineLevel="1">
      <c r="A118" s="221" t="s">
        <v>125</v>
      </c>
      <c r="B118" s="221"/>
      <c r="C118" s="221"/>
      <c r="D118" s="46">
        <v>144270</v>
      </c>
      <c r="E118" s="46">
        <v>144270</v>
      </c>
    </row>
    <row r="119" spans="1:5" ht="12.75" customHeight="1" hidden="1" outlineLevel="1">
      <c r="A119" s="221" t="s">
        <v>126</v>
      </c>
      <c r="B119" s="221"/>
      <c r="C119" s="221"/>
      <c r="D119" s="46">
        <v>434376</v>
      </c>
      <c r="E119" s="46">
        <v>434376</v>
      </c>
    </row>
    <row r="120" spans="1:5" ht="12.75" customHeight="1" hidden="1" outlineLevel="1">
      <c r="A120" s="221" t="s">
        <v>127</v>
      </c>
      <c r="B120" s="221"/>
      <c r="C120" s="221"/>
      <c r="D120" s="46" t="s">
        <v>108</v>
      </c>
      <c r="E120" s="46" t="s">
        <v>108</v>
      </c>
    </row>
    <row r="121" spans="1:5" ht="12.75" customHeight="1" hidden="1" outlineLevel="1">
      <c r="A121" s="221" t="s">
        <v>128</v>
      </c>
      <c r="B121" s="221"/>
      <c r="C121" s="221"/>
      <c r="D121" s="46">
        <v>187121</v>
      </c>
      <c r="E121" s="46">
        <v>187121</v>
      </c>
    </row>
    <row r="122" spans="1:5" ht="12.75" customHeight="1" hidden="1" outlineLevel="1">
      <c r="A122" s="221" t="s">
        <v>129</v>
      </c>
      <c r="B122" s="221"/>
      <c r="C122" s="221"/>
      <c r="D122" s="46">
        <v>2420643</v>
      </c>
      <c r="E122" s="46">
        <v>1823295</v>
      </c>
    </row>
    <row r="123" spans="1:5" ht="12.75" customHeight="1" hidden="1" outlineLevel="1">
      <c r="A123" s="221" t="s">
        <v>130</v>
      </c>
      <c r="B123" s="221"/>
      <c r="C123" s="221"/>
      <c r="D123" s="46">
        <v>141784</v>
      </c>
      <c r="E123" s="46">
        <v>83359</v>
      </c>
    </row>
    <row r="124" spans="1:5" ht="12.75" customHeight="1" hidden="1" outlineLevel="1">
      <c r="A124" s="225" t="s">
        <v>131</v>
      </c>
      <c r="B124" s="225"/>
      <c r="C124" s="225"/>
      <c r="D124" s="56">
        <v>52466388</v>
      </c>
      <c r="E124" s="56">
        <v>28052771</v>
      </c>
    </row>
    <row r="125" spans="1:246" ht="12.75" customHeight="1">
      <c r="A125" s="201"/>
      <c r="B125" s="201"/>
      <c r="C125" s="201"/>
      <c r="D125" s="201"/>
      <c r="E125" s="201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</row>
    <row r="126" spans="1:5" ht="12.75" customHeight="1" collapsed="1">
      <c r="A126" s="220" t="s">
        <v>300</v>
      </c>
      <c r="B126" s="220"/>
      <c r="C126" s="220"/>
      <c r="D126" s="203" t="s">
        <v>24</v>
      </c>
      <c r="E126" s="204" t="s">
        <v>105</v>
      </c>
    </row>
    <row r="127" spans="1:5" ht="12.75" customHeight="1" hidden="1" outlineLevel="1">
      <c r="A127" s="221" t="s">
        <v>106</v>
      </c>
      <c r="B127" s="221"/>
      <c r="C127" s="221"/>
      <c r="D127" s="46">
        <v>1126763</v>
      </c>
      <c r="E127" s="46">
        <v>1122659</v>
      </c>
    </row>
    <row r="128" spans="1:5" ht="12.75" customHeight="1" hidden="1" outlineLevel="1">
      <c r="A128" s="222" t="s">
        <v>107</v>
      </c>
      <c r="B128" s="222"/>
      <c r="C128" s="222"/>
      <c r="D128" s="48">
        <v>185006</v>
      </c>
      <c r="E128" s="46" t="s">
        <v>108</v>
      </c>
    </row>
    <row r="129" spans="1:5" ht="12.75" customHeight="1" hidden="1" outlineLevel="1">
      <c r="A129" s="47"/>
      <c r="B129" s="47"/>
      <c r="C129" s="49" t="s">
        <v>109</v>
      </c>
      <c r="D129" s="46">
        <v>185006</v>
      </c>
      <c r="E129" s="46" t="s">
        <v>108</v>
      </c>
    </row>
    <row r="130" spans="1:5" ht="12.75" customHeight="1" hidden="1" outlineLevel="1">
      <c r="A130" s="223"/>
      <c r="B130" s="223"/>
      <c r="C130" s="50" t="s">
        <v>110</v>
      </c>
      <c r="D130" s="46" t="s">
        <v>108</v>
      </c>
      <c r="E130" s="46" t="s">
        <v>108</v>
      </c>
    </row>
    <row r="131" spans="1:5" ht="12.75" customHeight="1" hidden="1" outlineLevel="1">
      <c r="A131" s="221" t="s">
        <v>111</v>
      </c>
      <c r="B131" s="221"/>
      <c r="C131" s="221"/>
      <c r="D131" s="51">
        <v>28043803</v>
      </c>
      <c r="E131" s="51">
        <v>7187423</v>
      </c>
    </row>
    <row r="132" spans="1:5" ht="12.75" customHeight="1" hidden="1" outlineLevel="1">
      <c r="A132" s="223"/>
      <c r="B132" s="223"/>
      <c r="C132" s="50" t="s">
        <v>112</v>
      </c>
      <c r="D132" s="46">
        <v>5030746</v>
      </c>
      <c r="E132" s="46">
        <v>1868097</v>
      </c>
    </row>
    <row r="133" spans="1:5" ht="12.75" customHeight="1" hidden="1" outlineLevel="1">
      <c r="A133" s="223"/>
      <c r="B133" s="223"/>
      <c r="C133" s="50" t="s">
        <v>113</v>
      </c>
      <c r="D133" s="46">
        <v>23013057</v>
      </c>
      <c r="E133" s="46">
        <v>5319326</v>
      </c>
    </row>
    <row r="134" spans="1:5" ht="12.75" customHeight="1" hidden="1" outlineLevel="1">
      <c r="A134" s="221" t="s">
        <v>114</v>
      </c>
      <c r="B134" s="221"/>
      <c r="C134" s="221"/>
      <c r="D134" s="46">
        <v>17389466</v>
      </c>
      <c r="E134" s="46">
        <v>11573021</v>
      </c>
    </row>
    <row r="135" spans="1:5" ht="12.75" customHeight="1" hidden="1" outlineLevel="1">
      <c r="A135" s="224"/>
      <c r="B135" s="224"/>
      <c r="C135" s="52" t="s">
        <v>115</v>
      </c>
      <c r="D135" s="53">
        <v>7859882</v>
      </c>
      <c r="E135" s="53">
        <v>7696033</v>
      </c>
    </row>
    <row r="136" spans="1:5" ht="12.75" customHeight="1" hidden="1" outlineLevel="1">
      <c r="A136" s="221" t="s">
        <v>116</v>
      </c>
      <c r="B136" s="221"/>
      <c r="C136" s="221"/>
      <c r="D136" s="51">
        <v>4598695</v>
      </c>
      <c r="E136" s="51">
        <v>722139</v>
      </c>
    </row>
    <row r="137" spans="1:5" ht="12.75" customHeight="1" hidden="1" outlineLevel="1">
      <c r="A137" s="54"/>
      <c r="B137" s="221" t="s">
        <v>117</v>
      </c>
      <c r="C137" s="221"/>
      <c r="D137" s="51">
        <v>1172553</v>
      </c>
      <c r="E137" s="46">
        <v>708182</v>
      </c>
    </row>
    <row r="138" spans="1:5" ht="12.75" customHeight="1" hidden="1" outlineLevel="1">
      <c r="A138" s="223"/>
      <c r="B138" s="223"/>
      <c r="C138" s="47" t="s">
        <v>118</v>
      </c>
      <c r="D138" s="46">
        <v>718204</v>
      </c>
      <c r="E138" s="46">
        <v>677310</v>
      </c>
    </row>
    <row r="139" spans="1:5" ht="12.75" customHeight="1" hidden="1" outlineLevel="1">
      <c r="A139" s="223"/>
      <c r="B139" s="223"/>
      <c r="C139" s="47" t="s">
        <v>119</v>
      </c>
      <c r="D139" s="46">
        <v>454349</v>
      </c>
      <c r="E139" s="46">
        <v>30872</v>
      </c>
    </row>
    <row r="140" spans="1:5" ht="12.75" customHeight="1" hidden="1" outlineLevel="1">
      <c r="A140" s="223"/>
      <c r="B140" s="223"/>
      <c r="C140" s="52" t="s">
        <v>115</v>
      </c>
      <c r="D140" s="46" t="s">
        <v>108</v>
      </c>
      <c r="E140" s="46" t="s">
        <v>108</v>
      </c>
    </row>
    <row r="141" spans="1:5" ht="12.75" customHeight="1" hidden="1" outlineLevel="1">
      <c r="A141" s="54"/>
      <c r="B141" s="221" t="s">
        <v>120</v>
      </c>
      <c r="C141" s="221"/>
      <c r="D141" s="51">
        <v>3426142</v>
      </c>
      <c r="E141" s="51">
        <v>13957</v>
      </c>
    </row>
    <row r="142" spans="1:5" ht="12.75" customHeight="1" hidden="1" outlineLevel="1">
      <c r="A142" s="223"/>
      <c r="B142" s="223"/>
      <c r="C142" s="50" t="s">
        <v>118</v>
      </c>
      <c r="D142" s="46">
        <v>308342</v>
      </c>
      <c r="E142" s="46" t="s">
        <v>108</v>
      </c>
    </row>
    <row r="143" spans="1:5" ht="12.75" customHeight="1" hidden="1" outlineLevel="1">
      <c r="A143" s="223"/>
      <c r="B143" s="223"/>
      <c r="C143" s="50" t="s">
        <v>119</v>
      </c>
      <c r="D143" s="46">
        <v>3117800</v>
      </c>
      <c r="E143" s="46">
        <v>13957</v>
      </c>
    </row>
    <row r="144" spans="1:5" ht="12.75" customHeight="1" hidden="1" outlineLevel="1">
      <c r="A144" s="224"/>
      <c r="B144" s="224"/>
      <c r="C144" s="52" t="s">
        <v>121</v>
      </c>
      <c r="D144" s="46" t="s">
        <v>108</v>
      </c>
      <c r="E144" s="46" t="s">
        <v>108</v>
      </c>
    </row>
    <row r="145" spans="1:5" ht="12.75" customHeight="1" hidden="1" outlineLevel="1">
      <c r="A145" s="221" t="s">
        <v>122</v>
      </c>
      <c r="B145" s="221"/>
      <c r="C145" s="221"/>
      <c r="D145" s="46">
        <v>503307</v>
      </c>
      <c r="E145" s="46">
        <v>398333</v>
      </c>
    </row>
    <row r="146" spans="1:5" ht="12.75" customHeight="1" hidden="1" outlineLevel="1">
      <c r="A146" s="221" t="s">
        <v>123</v>
      </c>
      <c r="B146" s="221"/>
      <c r="C146" s="221"/>
      <c r="D146" s="46">
        <v>8050</v>
      </c>
      <c r="E146" s="46">
        <v>7807</v>
      </c>
    </row>
    <row r="147" spans="1:5" ht="12.75" customHeight="1" hidden="1" outlineLevel="1">
      <c r="A147" s="221" t="s">
        <v>124</v>
      </c>
      <c r="B147" s="221"/>
      <c r="C147" s="221"/>
      <c r="D147" s="46">
        <v>855226</v>
      </c>
      <c r="E147" s="46">
        <v>299998</v>
      </c>
    </row>
    <row r="148" spans="1:5" ht="12.75" customHeight="1" hidden="1" outlineLevel="1">
      <c r="A148" s="221" t="s">
        <v>125</v>
      </c>
      <c r="B148" s="221"/>
      <c r="C148" s="221"/>
      <c r="D148" s="46">
        <v>132160</v>
      </c>
      <c r="E148" s="46">
        <v>132160</v>
      </c>
    </row>
    <row r="149" spans="1:5" ht="12.75" customHeight="1" hidden="1" outlineLevel="1">
      <c r="A149" s="221" t="s">
        <v>126</v>
      </c>
      <c r="B149" s="221"/>
      <c r="C149" s="221"/>
      <c r="D149" s="46">
        <v>476848</v>
      </c>
      <c r="E149" s="46">
        <v>476848</v>
      </c>
    </row>
    <row r="150" spans="1:5" ht="12.75" customHeight="1" hidden="1" outlineLevel="1">
      <c r="A150" s="221" t="s">
        <v>127</v>
      </c>
      <c r="B150" s="221"/>
      <c r="C150" s="221"/>
      <c r="D150" s="46" t="s">
        <v>108</v>
      </c>
      <c r="E150" s="46" t="s">
        <v>108</v>
      </c>
    </row>
    <row r="151" spans="1:5" ht="12.75" customHeight="1" hidden="1" outlineLevel="1">
      <c r="A151" s="221" t="s">
        <v>128</v>
      </c>
      <c r="B151" s="221"/>
      <c r="C151" s="221"/>
      <c r="D151" s="46">
        <v>177218</v>
      </c>
      <c r="E151" s="46">
        <v>177218</v>
      </c>
    </row>
    <row r="152" spans="1:5" ht="12.75" customHeight="1" hidden="1" outlineLevel="1">
      <c r="A152" s="221" t="s">
        <v>129</v>
      </c>
      <c r="B152" s="221"/>
      <c r="C152" s="221"/>
      <c r="D152" s="46">
        <v>1399148</v>
      </c>
      <c r="E152" s="46">
        <v>914734</v>
      </c>
    </row>
    <row r="153" spans="1:5" ht="12.75" customHeight="1" hidden="1" outlineLevel="1">
      <c r="A153" s="221" t="s">
        <v>130</v>
      </c>
      <c r="B153" s="221"/>
      <c r="C153" s="221"/>
      <c r="D153" s="46">
        <v>157706</v>
      </c>
      <c r="E153" s="46">
        <v>70044</v>
      </c>
    </row>
    <row r="154" spans="1:5" ht="12.75" customHeight="1" hidden="1" outlineLevel="1">
      <c r="A154" s="225" t="s">
        <v>131</v>
      </c>
      <c r="B154" s="225"/>
      <c r="C154" s="225"/>
      <c r="D154" s="56">
        <v>55053396</v>
      </c>
      <c r="E154" s="56">
        <v>23082384</v>
      </c>
    </row>
    <row r="155" spans="1:3" ht="12.75" customHeight="1">
      <c r="A155" s="43"/>
      <c r="B155" s="43"/>
      <c r="C155" s="43"/>
    </row>
    <row r="156" spans="1:5" ht="12.75" customHeight="1" collapsed="1">
      <c r="A156" s="220" t="s">
        <v>285</v>
      </c>
      <c r="B156" s="220"/>
      <c r="C156" s="220"/>
      <c r="D156" s="203" t="s">
        <v>24</v>
      </c>
      <c r="E156" s="204" t="s">
        <v>105</v>
      </c>
    </row>
    <row r="157" spans="1:5" ht="12.75" customHeight="1" hidden="1" outlineLevel="1">
      <c r="A157" s="221" t="s">
        <v>106</v>
      </c>
      <c r="B157" s="221"/>
      <c r="C157" s="221"/>
      <c r="D157" s="46">
        <v>1012038</v>
      </c>
      <c r="E157" s="46">
        <v>993906</v>
      </c>
    </row>
    <row r="158" spans="1:5" ht="12.75" customHeight="1" hidden="1" outlineLevel="1">
      <c r="A158" s="222" t="s">
        <v>107</v>
      </c>
      <c r="B158" s="222"/>
      <c r="C158" s="222"/>
      <c r="D158" s="48">
        <v>10401</v>
      </c>
      <c r="E158" s="48" t="s">
        <v>108</v>
      </c>
    </row>
    <row r="159" spans="1:5" ht="12.75" customHeight="1" hidden="1" outlineLevel="1">
      <c r="A159" s="47"/>
      <c r="B159" s="47"/>
      <c r="C159" s="49" t="s">
        <v>109</v>
      </c>
      <c r="D159" s="46">
        <v>10401</v>
      </c>
      <c r="E159" s="46" t="s">
        <v>108</v>
      </c>
    </row>
    <row r="160" spans="1:5" ht="12.75" customHeight="1" hidden="1" outlineLevel="1">
      <c r="A160" s="223"/>
      <c r="B160" s="223"/>
      <c r="C160" s="50" t="s">
        <v>110</v>
      </c>
      <c r="D160" s="46" t="s">
        <v>108</v>
      </c>
      <c r="E160" s="46" t="s">
        <v>108</v>
      </c>
    </row>
    <row r="161" spans="1:5" ht="12.75" customHeight="1" hidden="1" outlineLevel="1">
      <c r="A161" s="221" t="s">
        <v>111</v>
      </c>
      <c r="B161" s="221"/>
      <c r="C161" s="221"/>
      <c r="D161" s="51">
        <v>27395469</v>
      </c>
      <c r="E161" s="51">
        <v>8215080</v>
      </c>
    </row>
    <row r="162" spans="1:5" ht="12.75" customHeight="1" hidden="1" outlineLevel="1">
      <c r="A162" s="223"/>
      <c r="B162" s="223"/>
      <c r="C162" s="50" t="s">
        <v>112</v>
      </c>
      <c r="D162" s="46">
        <v>4664349</v>
      </c>
      <c r="E162" s="46">
        <v>2245190</v>
      </c>
    </row>
    <row r="163" spans="1:5" ht="12.75" customHeight="1" hidden="1" outlineLevel="1">
      <c r="A163" s="223"/>
      <c r="B163" s="223"/>
      <c r="C163" s="50" t="s">
        <v>113</v>
      </c>
      <c r="D163" s="46">
        <v>22731120</v>
      </c>
      <c r="E163" s="46">
        <v>5969890</v>
      </c>
    </row>
    <row r="164" spans="1:5" ht="12.75" customHeight="1" hidden="1" outlineLevel="1">
      <c r="A164" s="221" t="s">
        <v>114</v>
      </c>
      <c r="B164" s="221"/>
      <c r="C164" s="221"/>
      <c r="D164" s="46">
        <v>17202120</v>
      </c>
      <c r="E164" s="46">
        <v>11236563</v>
      </c>
    </row>
    <row r="165" spans="1:5" s="44" customFormat="1" ht="12.75" customHeight="1" hidden="1" outlineLevel="1">
      <c r="A165" s="224"/>
      <c r="B165" s="224"/>
      <c r="C165" s="52" t="s">
        <v>115</v>
      </c>
      <c r="D165" s="53">
        <v>7367011</v>
      </c>
      <c r="E165" s="53">
        <v>6988740</v>
      </c>
    </row>
    <row r="166" spans="1:5" ht="12.75" customHeight="1" hidden="1" outlineLevel="1">
      <c r="A166" s="221" t="s">
        <v>116</v>
      </c>
      <c r="B166" s="221"/>
      <c r="C166" s="221"/>
      <c r="D166" s="51">
        <v>5122207</v>
      </c>
      <c r="E166" s="51">
        <v>29554</v>
      </c>
    </row>
    <row r="167" spans="1:5" ht="12.75" customHeight="1" hidden="1" outlineLevel="1">
      <c r="A167" s="54"/>
      <c r="B167" s="221" t="s">
        <v>117</v>
      </c>
      <c r="C167" s="221"/>
      <c r="D167" s="51">
        <v>1834314</v>
      </c>
      <c r="E167" s="46" t="s">
        <v>108</v>
      </c>
    </row>
    <row r="168" spans="1:5" ht="12.75" customHeight="1" hidden="1" outlineLevel="1">
      <c r="A168" s="223"/>
      <c r="B168" s="223"/>
      <c r="C168" s="47" t="s">
        <v>118</v>
      </c>
      <c r="D168" s="46">
        <v>59605</v>
      </c>
      <c r="E168" s="46" t="s">
        <v>108</v>
      </c>
    </row>
    <row r="169" spans="1:5" ht="12.75" customHeight="1" hidden="1" outlineLevel="1">
      <c r="A169" s="223"/>
      <c r="B169" s="223"/>
      <c r="C169" s="47" t="s">
        <v>119</v>
      </c>
      <c r="D169" s="46">
        <v>1774709</v>
      </c>
      <c r="E169" s="46" t="s">
        <v>108</v>
      </c>
    </row>
    <row r="170" spans="1:5" ht="12.75" customHeight="1" hidden="1" outlineLevel="1">
      <c r="A170" s="223"/>
      <c r="B170" s="223"/>
      <c r="C170" s="52" t="s">
        <v>115</v>
      </c>
      <c r="D170" s="53" t="s">
        <v>108</v>
      </c>
      <c r="E170" s="53" t="s">
        <v>108</v>
      </c>
    </row>
    <row r="171" spans="1:5" ht="12.75" customHeight="1" hidden="1" outlineLevel="1">
      <c r="A171" s="54"/>
      <c r="B171" s="221" t="s">
        <v>120</v>
      </c>
      <c r="C171" s="221"/>
      <c r="D171" s="51">
        <v>3287893</v>
      </c>
      <c r="E171" s="51">
        <v>29554</v>
      </c>
    </row>
    <row r="172" spans="1:5" ht="12.75" customHeight="1" hidden="1" outlineLevel="1">
      <c r="A172" s="223"/>
      <c r="B172" s="223"/>
      <c r="C172" s="50" t="s">
        <v>118</v>
      </c>
      <c r="D172" s="46">
        <v>259172</v>
      </c>
      <c r="E172" s="46" t="s">
        <v>108</v>
      </c>
    </row>
    <row r="173" spans="1:5" ht="12.75" customHeight="1" hidden="1" outlineLevel="1">
      <c r="A173" s="223"/>
      <c r="B173" s="223"/>
      <c r="C173" s="50" t="s">
        <v>119</v>
      </c>
      <c r="D173" s="46">
        <v>3028721</v>
      </c>
      <c r="E173" s="46">
        <v>29554</v>
      </c>
    </row>
    <row r="174" spans="1:5" s="44" customFormat="1" ht="12.75" customHeight="1" hidden="1" outlineLevel="1">
      <c r="A174" s="224"/>
      <c r="B174" s="224"/>
      <c r="C174" s="52" t="s">
        <v>121</v>
      </c>
      <c r="D174" s="53" t="s">
        <v>108</v>
      </c>
      <c r="E174" s="53" t="s">
        <v>108</v>
      </c>
    </row>
    <row r="175" spans="1:5" ht="12.75" customHeight="1" hidden="1" outlineLevel="1">
      <c r="A175" s="221" t="s">
        <v>122</v>
      </c>
      <c r="B175" s="221"/>
      <c r="C175" s="221"/>
      <c r="D175" s="46">
        <v>547180</v>
      </c>
      <c r="E175" s="46">
        <v>406762</v>
      </c>
    </row>
    <row r="176" spans="1:5" ht="12.75" customHeight="1" hidden="1" outlineLevel="1">
      <c r="A176" s="221" t="s">
        <v>123</v>
      </c>
      <c r="B176" s="221"/>
      <c r="C176" s="221"/>
      <c r="D176" s="46">
        <v>28273</v>
      </c>
      <c r="E176" s="46">
        <v>8453</v>
      </c>
    </row>
    <row r="177" spans="1:5" ht="12.75" customHeight="1" hidden="1" outlineLevel="1">
      <c r="A177" s="221" t="s">
        <v>124</v>
      </c>
      <c r="B177" s="221"/>
      <c r="C177" s="221"/>
      <c r="D177" s="46">
        <v>735006</v>
      </c>
      <c r="E177" s="46">
        <v>206408</v>
      </c>
    </row>
    <row r="178" spans="1:5" ht="12.75" customHeight="1" hidden="1" outlineLevel="1">
      <c r="A178" s="221" t="s">
        <v>125</v>
      </c>
      <c r="B178" s="221"/>
      <c r="C178" s="221"/>
      <c r="D178" s="46">
        <v>83990</v>
      </c>
      <c r="E178" s="46">
        <v>83112</v>
      </c>
    </row>
    <row r="179" spans="1:5" ht="12.75" customHeight="1" hidden="1" outlineLevel="1">
      <c r="A179" s="221" t="s">
        <v>126</v>
      </c>
      <c r="B179" s="221"/>
      <c r="C179" s="221"/>
      <c r="D179" s="46">
        <v>469485</v>
      </c>
      <c r="E179" s="46">
        <v>439078</v>
      </c>
    </row>
    <row r="180" spans="1:5" ht="12.75" customHeight="1" hidden="1" outlineLevel="1">
      <c r="A180" s="221" t="s">
        <v>127</v>
      </c>
      <c r="B180" s="221"/>
      <c r="C180" s="221"/>
      <c r="D180" s="46" t="s">
        <v>108</v>
      </c>
      <c r="E180" s="46" t="s">
        <v>108</v>
      </c>
    </row>
    <row r="181" spans="1:5" ht="12.75" customHeight="1" hidden="1" outlineLevel="1">
      <c r="A181" s="221" t="s">
        <v>128</v>
      </c>
      <c r="B181" s="221"/>
      <c r="C181" s="221"/>
      <c r="D181" s="46">
        <v>139307</v>
      </c>
      <c r="E181" s="46">
        <v>139307</v>
      </c>
    </row>
    <row r="182" spans="1:5" ht="12.75" customHeight="1" hidden="1" outlineLevel="1">
      <c r="A182" s="221" t="s">
        <v>129</v>
      </c>
      <c r="B182" s="221"/>
      <c r="C182" s="221"/>
      <c r="D182" s="46">
        <v>2686085</v>
      </c>
      <c r="E182" s="46">
        <v>1166971</v>
      </c>
    </row>
    <row r="183" spans="1:5" ht="12.75" customHeight="1" hidden="1" outlineLevel="1">
      <c r="A183" s="221" t="s">
        <v>130</v>
      </c>
      <c r="B183" s="221"/>
      <c r="C183" s="221"/>
      <c r="D183" s="46">
        <v>240572</v>
      </c>
      <c r="E183" s="46">
        <v>115990</v>
      </c>
    </row>
    <row r="184" spans="1:5" ht="12.75" customHeight="1" hidden="1" outlineLevel="1">
      <c r="A184" s="225" t="s">
        <v>131</v>
      </c>
      <c r="B184" s="225"/>
      <c r="C184" s="225"/>
      <c r="D184" s="56">
        <v>55672133</v>
      </c>
      <c r="E184" s="56">
        <v>23041184</v>
      </c>
    </row>
    <row r="185" spans="1:5" ht="12.75" customHeight="1">
      <c r="A185" s="57"/>
      <c r="B185" s="57"/>
      <c r="C185" s="57"/>
      <c r="D185" s="54"/>
      <c r="E185" s="57"/>
    </row>
    <row r="186" spans="1:5" ht="12.75" customHeight="1" collapsed="1">
      <c r="A186" s="220" t="s">
        <v>286</v>
      </c>
      <c r="B186" s="220"/>
      <c r="C186" s="220"/>
      <c r="D186" s="203" t="s">
        <v>24</v>
      </c>
      <c r="E186" s="204" t="s">
        <v>105</v>
      </c>
    </row>
    <row r="187" spans="1:5" ht="12.75" customHeight="1" hidden="1" outlineLevel="1">
      <c r="A187" s="221" t="s">
        <v>106</v>
      </c>
      <c r="B187" s="221"/>
      <c r="C187" s="221"/>
      <c r="D187" s="46">
        <v>444511</v>
      </c>
      <c r="E187" s="46">
        <v>437344</v>
      </c>
    </row>
    <row r="188" spans="1:5" ht="12.75" customHeight="1" hidden="1" outlineLevel="1">
      <c r="A188" s="221" t="s">
        <v>107</v>
      </c>
      <c r="B188" s="221"/>
      <c r="C188" s="221"/>
      <c r="D188" s="46">
        <v>11300</v>
      </c>
      <c r="E188" s="46" t="s">
        <v>108</v>
      </c>
    </row>
    <row r="189" spans="2:5" ht="12.75" customHeight="1" hidden="1" outlineLevel="1">
      <c r="B189" s="47"/>
      <c r="C189" s="47" t="s">
        <v>109</v>
      </c>
      <c r="D189" s="46">
        <v>11300</v>
      </c>
      <c r="E189" s="46" t="s">
        <v>108</v>
      </c>
    </row>
    <row r="190" spans="2:5" ht="12.75" customHeight="1" hidden="1" outlineLevel="1">
      <c r="B190" s="130"/>
      <c r="C190" s="47" t="s">
        <v>110</v>
      </c>
      <c r="D190" s="46" t="s">
        <v>108</v>
      </c>
      <c r="E190" s="46" t="s">
        <v>108</v>
      </c>
    </row>
    <row r="191" spans="1:5" ht="12.75" customHeight="1" hidden="1" outlineLevel="1">
      <c r="A191" s="221" t="s">
        <v>111</v>
      </c>
      <c r="B191" s="221"/>
      <c r="C191" s="221"/>
      <c r="D191" s="46">
        <v>21307173</v>
      </c>
      <c r="E191" s="46">
        <v>6951961</v>
      </c>
    </row>
    <row r="192" spans="2:5" ht="12.75" customHeight="1" hidden="1" outlineLevel="1">
      <c r="B192" s="130"/>
      <c r="C192" s="47" t="s">
        <v>112</v>
      </c>
      <c r="D192" s="46">
        <v>4803955</v>
      </c>
      <c r="E192" s="46">
        <v>1686196</v>
      </c>
    </row>
    <row r="193" spans="2:5" ht="12.75" customHeight="1" hidden="1" outlineLevel="1">
      <c r="B193" s="130"/>
      <c r="C193" s="47" t="s">
        <v>113</v>
      </c>
      <c r="D193" s="46">
        <v>16503218</v>
      </c>
      <c r="E193" s="46">
        <v>5265765</v>
      </c>
    </row>
    <row r="194" spans="1:5" ht="12.75" customHeight="1" hidden="1" outlineLevel="1">
      <c r="A194" s="221" t="s">
        <v>114</v>
      </c>
      <c r="B194" s="221"/>
      <c r="C194" s="221"/>
      <c r="D194" s="46">
        <v>18191710</v>
      </c>
      <c r="E194" s="46">
        <v>10832460</v>
      </c>
    </row>
    <row r="195" spans="2:5" ht="12.75" customHeight="1" hidden="1" outlineLevel="1">
      <c r="B195" s="130"/>
      <c r="C195" s="131" t="s">
        <v>115</v>
      </c>
      <c r="D195" s="53">
        <v>6923285</v>
      </c>
      <c r="E195" s="53">
        <v>6851510</v>
      </c>
    </row>
    <row r="196" spans="1:5" ht="12.75" customHeight="1" hidden="1" outlineLevel="1">
      <c r="A196" s="221" t="s">
        <v>116</v>
      </c>
      <c r="B196" s="221"/>
      <c r="C196" s="221"/>
      <c r="D196" s="46">
        <v>5423417</v>
      </c>
      <c r="E196" s="46">
        <v>40083</v>
      </c>
    </row>
    <row r="197" spans="2:5" ht="12.75" customHeight="1" hidden="1" outlineLevel="1">
      <c r="B197" s="47" t="s">
        <v>117</v>
      </c>
      <c r="C197" s="47"/>
      <c r="D197" s="46">
        <v>1973821</v>
      </c>
      <c r="E197" s="46" t="s">
        <v>108</v>
      </c>
    </row>
    <row r="198" spans="2:5" ht="12.75" customHeight="1" hidden="1" outlineLevel="1">
      <c r="B198" s="130"/>
      <c r="C198" s="47" t="s">
        <v>118</v>
      </c>
      <c r="D198" s="46" t="s">
        <v>108</v>
      </c>
      <c r="E198" s="46" t="s">
        <v>108</v>
      </c>
    </row>
    <row r="199" spans="2:5" ht="12.75" customHeight="1" hidden="1" outlineLevel="1">
      <c r="B199" s="130"/>
      <c r="C199" s="47" t="s">
        <v>119</v>
      </c>
      <c r="D199" s="46">
        <v>1973821</v>
      </c>
      <c r="E199" s="46" t="s">
        <v>108</v>
      </c>
    </row>
    <row r="200" spans="3:5" ht="12.75" customHeight="1" hidden="1" outlineLevel="1">
      <c r="C200" s="52" t="s">
        <v>115</v>
      </c>
      <c r="D200" s="46" t="s">
        <v>108</v>
      </c>
      <c r="E200" s="46" t="s">
        <v>108</v>
      </c>
    </row>
    <row r="201" spans="2:5" ht="12.75" customHeight="1" hidden="1" outlineLevel="1">
      <c r="B201" s="47" t="s">
        <v>120</v>
      </c>
      <c r="C201" s="45"/>
      <c r="D201" s="46">
        <v>3449596</v>
      </c>
      <c r="E201" s="46">
        <v>40083</v>
      </c>
    </row>
    <row r="202" spans="2:5" ht="12.75" customHeight="1" hidden="1" outlineLevel="1">
      <c r="B202" s="130"/>
      <c r="C202" s="47" t="s">
        <v>118</v>
      </c>
      <c r="D202" s="46">
        <v>381393</v>
      </c>
      <c r="E202" s="46">
        <v>498</v>
      </c>
    </row>
    <row r="203" spans="2:5" ht="12.75" customHeight="1" hidden="1" outlineLevel="1">
      <c r="B203" s="130"/>
      <c r="C203" s="47" t="s">
        <v>119</v>
      </c>
      <c r="D203" s="46">
        <v>3068203</v>
      </c>
      <c r="E203" s="46">
        <v>39585</v>
      </c>
    </row>
    <row r="204" spans="2:5" ht="12.75" customHeight="1" hidden="1" outlineLevel="1">
      <c r="B204" s="130"/>
      <c r="C204" s="131" t="s">
        <v>121</v>
      </c>
      <c r="D204" s="46" t="s">
        <v>108</v>
      </c>
      <c r="E204" s="46" t="s">
        <v>108</v>
      </c>
    </row>
    <row r="205" spans="1:5" ht="12.75" customHeight="1" hidden="1" outlineLevel="1">
      <c r="A205" s="47" t="s">
        <v>122</v>
      </c>
      <c r="B205" s="47"/>
      <c r="C205" s="45"/>
      <c r="D205" s="46">
        <v>662816</v>
      </c>
      <c r="E205" s="46">
        <v>515721</v>
      </c>
    </row>
    <row r="206" spans="1:5" ht="12.75" customHeight="1" hidden="1" outlineLevel="1">
      <c r="A206" s="47" t="s">
        <v>123</v>
      </c>
      <c r="B206" s="47"/>
      <c r="C206" s="45"/>
      <c r="D206" s="46">
        <v>1536</v>
      </c>
      <c r="E206" s="46">
        <v>1156</v>
      </c>
    </row>
    <row r="207" spans="1:5" ht="12.75" customHeight="1" hidden="1" outlineLevel="1">
      <c r="A207" s="47" t="s">
        <v>124</v>
      </c>
      <c r="B207" s="47"/>
      <c r="C207" s="45"/>
      <c r="D207" s="46">
        <v>1112468</v>
      </c>
      <c r="E207" s="46">
        <v>218410</v>
      </c>
    </row>
    <row r="208" spans="1:5" ht="12.75" customHeight="1" hidden="1" outlineLevel="1">
      <c r="A208" s="47" t="s">
        <v>125</v>
      </c>
      <c r="B208" s="47"/>
      <c r="C208" s="45"/>
      <c r="D208" s="46">
        <v>36896</v>
      </c>
      <c r="E208" s="46">
        <v>36490</v>
      </c>
    </row>
    <row r="209" spans="1:5" ht="12.75" customHeight="1" hidden="1" outlineLevel="1">
      <c r="A209" s="47" t="s">
        <v>126</v>
      </c>
      <c r="B209" s="47"/>
      <c r="C209" s="45"/>
      <c r="D209" s="46">
        <v>447878</v>
      </c>
      <c r="E209" s="46">
        <v>441314</v>
      </c>
    </row>
    <row r="210" spans="1:5" ht="12.75" customHeight="1" hidden="1" outlineLevel="1">
      <c r="A210" s="47" t="s">
        <v>127</v>
      </c>
      <c r="B210" s="47"/>
      <c r="C210" s="45"/>
      <c r="D210" s="46" t="s">
        <v>108</v>
      </c>
      <c r="E210" s="46" t="s">
        <v>108</v>
      </c>
    </row>
    <row r="211" spans="1:5" ht="12.75" customHeight="1" hidden="1" outlineLevel="1">
      <c r="A211" s="47" t="s">
        <v>128</v>
      </c>
      <c r="B211" s="47"/>
      <c r="C211" s="45"/>
      <c r="D211" s="46">
        <v>216014</v>
      </c>
      <c r="E211" s="46">
        <v>216014</v>
      </c>
    </row>
    <row r="212" spans="1:5" ht="12.75" customHeight="1" hidden="1" outlineLevel="1">
      <c r="A212" s="47" t="s">
        <v>129</v>
      </c>
      <c r="B212" s="47"/>
      <c r="C212" s="45"/>
      <c r="D212" s="46">
        <v>1595921</v>
      </c>
      <c r="E212" s="46">
        <v>790119</v>
      </c>
    </row>
    <row r="213" spans="1:5" ht="12.75" customHeight="1" hidden="1" outlineLevel="1">
      <c r="A213" s="47" t="s">
        <v>130</v>
      </c>
      <c r="B213" s="47"/>
      <c r="C213" s="45"/>
      <c r="D213" s="46">
        <v>242666</v>
      </c>
      <c r="E213" s="46">
        <v>122510</v>
      </c>
    </row>
    <row r="214" spans="1:5" ht="12.75" customHeight="1" hidden="1" outlineLevel="1">
      <c r="A214" s="132" t="s">
        <v>131</v>
      </c>
      <c r="B214" s="132"/>
      <c r="C214" s="45"/>
      <c r="D214" s="56">
        <v>49694306</v>
      </c>
      <c r="E214" s="56">
        <v>20603582</v>
      </c>
    </row>
    <row r="216" spans="1:5" ht="12.75" customHeight="1" collapsed="1">
      <c r="A216" s="220" t="s">
        <v>289</v>
      </c>
      <c r="B216" s="220"/>
      <c r="C216" s="220"/>
      <c r="D216" s="203" t="s">
        <v>24</v>
      </c>
      <c r="E216" s="204" t="s">
        <v>105</v>
      </c>
    </row>
    <row r="217" spans="1:7" ht="12.75" hidden="1" outlineLevel="1">
      <c r="A217" s="221" t="s">
        <v>106</v>
      </c>
      <c r="B217" s="221"/>
      <c r="C217" s="221"/>
      <c r="D217" s="46">
        <v>443641</v>
      </c>
      <c r="E217" s="46">
        <v>437769</v>
      </c>
      <c r="G217" s="134"/>
    </row>
    <row r="218" spans="1:7" ht="12.75" hidden="1" outlineLevel="1">
      <c r="A218" s="221" t="s">
        <v>107</v>
      </c>
      <c r="B218" s="221"/>
      <c r="C218" s="221"/>
      <c r="D218" s="46">
        <v>8548</v>
      </c>
      <c r="E218" s="46" t="s">
        <v>108</v>
      </c>
      <c r="G218" s="135"/>
    </row>
    <row r="219" spans="2:7" ht="12.75" hidden="1" outlineLevel="1">
      <c r="B219" s="47"/>
      <c r="C219" s="47" t="s">
        <v>109</v>
      </c>
      <c r="D219" s="46">
        <v>8548</v>
      </c>
      <c r="E219" s="46" t="s">
        <v>108</v>
      </c>
      <c r="G219" s="134"/>
    </row>
    <row r="220" spans="2:7" ht="12.75" hidden="1" outlineLevel="1">
      <c r="B220" s="130"/>
      <c r="C220" s="47" t="s">
        <v>110</v>
      </c>
      <c r="D220" s="46" t="s">
        <v>108</v>
      </c>
      <c r="E220" s="46" t="s">
        <v>108</v>
      </c>
      <c r="G220" s="134"/>
    </row>
    <row r="221" spans="1:7" ht="12.75" hidden="1" outlineLevel="1">
      <c r="A221" s="221" t="s">
        <v>111</v>
      </c>
      <c r="B221" s="221"/>
      <c r="C221" s="221"/>
      <c r="D221" s="46">
        <v>18846355</v>
      </c>
      <c r="E221" s="46">
        <v>6952955</v>
      </c>
      <c r="G221" s="135"/>
    </row>
    <row r="222" spans="2:7" ht="12.75" hidden="1" outlineLevel="1">
      <c r="B222" s="130"/>
      <c r="C222" s="47" t="s">
        <v>112</v>
      </c>
      <c r="D222" s="46">
        <v>5637456</v>
      </c>
      <c r="E222" s="46">
        <v>1592357</v>
      </c>
      <c r="G222" s="134"/>
    </row>
    <row r="223" spans="2:7" ht="12.75" hidden="1" outlineLevel="1">
      <c r="B223" s="130"/>
      <c r="C223" s="47" t="s">
        <v>113</v>
      </c>
      <c r="D223" s="46">
        <v>13208899</v>
      </c>
      <c r="E223" s="46">
        <v>5360598</v>
      </c>
      <c r="G223" s="134"/>
    </row>
    <row r="224" spans="1:7" ht="12.75" hidden="1" outlineLevel="1">
      <c r="A224" s="221" t="s">
        <v>114</v>
      </c>
      <c r="B224" s="221"/>
      <c r="C224" s="221"/>
      <c r="D224" s="46">
        <v>15739494</v>
      </c>
      <c r="E224" s="46">
        <v>10338883</v>
      </c>
      <c r="G224" s="134"/>
    </row>
    <row r="225" spans="2:7" ht="12.75" hidden="1" outlineLevel="1">
      <c r="B225" s="130"/>
      <c r="C225" s="131" t="s">
        <v>115</v>
      </c>
      <c r="D225" s="53">
        <v>6613423</v>
      </c>
      <c r="E225" s="53">
        <v>6557264</v>
      </c>
      <c r="G225" s="138"/>
    </row>
    <row r="226" spans="1:7" ht="12.75" hidden="1" outlineLevel="1">
      <c r="A226" s="221" t="s">
        <v>116</v>
      </c>
      <c r="B226" s="221"/>
      <c r="C226" s="221"/>
      <c r="D226" s="46">
        <v>4938508</v>
      </c>
      <c r="E226" s="46">
        <v>57219</v>
      </c>
      <c r="G226" s="135"/>
    </row>
    <row r="227" spans="2:7" ht="12.75" hidden="1" outlineLevel="1">
      <c r="B227" s="47" t="s">
        <v>117</v>
      </c>
      <c r="C227" s="47"/>
      <c r="D227" s="46">
        <v>1645509</v>
      </c>
      <c r="E227" s="46" t="s">
        <v>108</v>
      </c>
      <c r="G227" s="135"/>
    </row>
    <row r="228" spans="2:7" ht="12.75" hidden="1" outlineLevel="1">
      <c r="B228" s="130"/>
      <c r="C228" s="47" t="s">
        <v>118</v>
      </c>
      <c r="D228" s="46" t="s">
        <v>108</v>
      </c>
      <c r="E228" s="46" t="s">
        <v>108</v>
      </c>
      <c r="G228" s="134"/>
    </row>
    <row r="229" spans="2:7" ht="12.75" hidden="1" outlineLevel="1">
      <c r="B229" s="130"/>
      <c r="C229" s="47" t="s">
        <v>119</v>
      </c>
      <c r="D229" s="46">
        <v>1645509</v>
      </c>
      <c r="E229" s="46" t="s">
        <v>108</v>
      </c>
      <c r="G229" s="134"/>
    </row>
    <row r="230" spans="3:7" ht="12.75" hidden="1" outlineLevel="1">
      <c r="C230" s="52" t="s">
        <v>115</v>
      </c>
      <c r="D230" s="46" t="s">
        <v>108</v>
      </c>
      <c r="E230" s="46" t="s">
        <v>108</v>
      </c>
      <c r="G230" s="139"/>
    </row>
    <row r="231" spans="2:7" ht="12.75" hidden="1" outlineLevel="1">
      <c r="B231" s="47" t="s">
        <v>120</v>
      </c>
      <c r="C231" s="45"/>
      <c r="D231" s="46">
        <v>3292999</v>
      </c>
      <c r="E231" s="46">
        <v>57219</v>
      </c>
      <c r="G231" s="135"/>
    </row>
    <row r="232" spans="2:7" ht="12.75" hidden="1" outlineLevel="1">
      <c r="B232" s="130"/>
      <c r="C232" s="47" t="s">
        <v>118</v>
      </c>
      <c r="D232" s="46">
        <v>243643</v>
      </c>
      <c r="E232" s="46">
        <v>8915</v>
      </c>
      <c r="G232" s="134"/>
    </row>
    <row r="233" spans="2:7" ht="12.75" hidden="1" outlineLevel="1">
      <c r="B233" s="130"/>
      <c r="C233" s="47" t="s">
        <v>119</v>
      </c>
      <c r="D233" s="46">
        <v>3049356</v>
      </c>
      <c r="E233" s="46">
        <v>48304</v>
      </c>
      <c r="G233" s="134"/>
    </row>
    <row r="234" spans="2:7" ht="12.75" hidden="1" outlineLevel="1">
      <c r="B234" s="130"/>
      <c r="C234" s="131" t="s">
        <v>121</v>
      </c>
      <c r="D234" s="46" t="s">
        <v>108</v>
      </c>
      <c r="E234" s="46" t="s">
        <v>108</v>
      </c>
      <c r="G234" s="139"/>
    </row>
    <row r="235" spans="1:7" ht="12.75" hidden="1" outlineLevel="1">
      <c r="A235" s="47" t="s">
        <v>122</v>
      </c>
      <c r="B235" s="47"/>
      <c r="C235" s="45"/>
      <c r="D235" s="46">
        <v>392572</v>
      </c>
      <c r="E235" s="46">
        <v>241454</v>
      </c>
      <c r="G235" s="134"/>
    </row>
    <row r="236" spans="1:7" ht="12.75" hidden="1" outlineLevel="1">
      <c r="A236" s="47" t="s">
        <v>123</v>
      </c>
      <c r="B236" s="47"/>
      <c r="C236" s="45"/>
      <c r="D236" s="46">
        <v>10011</v>
      </c>
      <c r="E236" s="46">
        <v>9631</v>
      </c>
      <c r="G236" s="134"/>
    </row>
    <row r="237" spans="1:7" ht="12.75" hidden="1" outlineLevel="1">
      <c r="A237" s="47" t="s">
        <v>124</v>
      </c>
      <c r="B237" s="47"/>
      <c r="C237" s="45"/>
      <c r="D237" s="46">
        <v>997542</v>
      </c>
      <c r="E237" s="46">
        <v>112427</v>
      </c>
      <c r="G237" s="134"/>
    </row>
    <row r="238" spans="1:7" ht="12.75" hidden="1" outlineLevel="1">
      <c r="A238" s="47" t="s">
        <v>125</v>
      </c>
      <c r="B238" s="47"/>
      <c r="C238" s="45"/>
      <c r="D238" s="46">
        <v>23745</v>
      </c>
      <c r="E238" s="46">
        <v>23226</v>
      </c>
      <c r="G238" s="134"/>
    </row>
    <row r="239" spans="1:7" ht="12.75" hidden="1" outlineLevel="1">
      <c r="A239" s="47" t="s">
        <v>126</v>
      </c>
      <c r="B239" s="47"/>
      <c r="C239" s="45"/>
      <c r="D239" s="46">
        <v>434610</v>
      </c>
      <c r="E239" s="46">
        <v>433635</v>
      </c>
      <c r="G239" s="134"/>
    </row>
    <row r="240" spans="1:7" ht="12.75" hidden="1" outlineLevel="1">
      <c r="A240" s="47" t="s">
        <v>127</v>
      </c>
      <c r="B240" s="47"/>
      <c r="C240" s="45"/>
      <c r="D240" s="46" t="s">
        <v>108</v>
      </c>
      <c r="E240" s="46" t="s">
        <v>108</v>
      </c>
      <c r="G240" s="134"/>
    </row>
    <row r="241" spans="1:7" ht="12.75" hidden="1" outlineLevel="1">
      <c r="A241" s="47" t="s">
        <v>128</v>
      </c>
      <c r="B241" s="47"/>
      <c r="C241" s="45"/>
      <c r="D241" s="46">
        <v>402812</v>
      </c>
      <c r="E241" s="46">
        <v>402812</v>
      </c>
      <c r="G241" s="134"/>
    </row>
    <row r="242" spans="1:7" ht="12.75" hidden="1" outlineLevel="1">
      <c r="A242" s="47" t="s">
        <v>129</v>
      </c>
      <c r="B242" s="47"/>
      <c r="C242" s="45"/>
      <c r="D242" s="46">
        <v>964362</v>
      </c>
      <c r="E242" s="46">
        <v>470924</v>
      </c>
      <c r="G242" s="134"/>
    </row>
    <row r="243" spans="1:7" ht="12.75" hidden="1" outlineLevel="1">
      <c r="A243" s="47" t="s">
        <v>130</v>
      </c>
      <c r="B243" s="47"/>
      <c r="C243" s="45"/>
      <c r="D243" s="46">
        <v>174781</v>
      </c>
      <c r="E243" s="46">
        <v>105240</v>
      </c>
      <c r="G243" s="134"/>
    </row>
    <row r="244" spans="1:7" ht="12.75" hidden="1" outlineLevel="1">
      <c r="A244" s="132" t="s">
        <v>131</v>
      </c>
      <c r="B244" s="132"/>
      <c r="C244" s="45"/>
      <c r="D244" s="56">
        <v>43376981</v>
      </c>
      <c r="E244" s="56">
        <v>19586175</v>
      </c>
      <c r="G244" s="140"/>
    </row>
    <row r="246" spans="1:5" ht="12.75" customHeight="1" collapsed="1">
      <c r="A246" s="220" t="s">
        <v>291</v>
      </c>
      <c r="B246" s="220"/>
      <c r="C246" s="220"/>
      <c r="D246" s="203" t="s">
        <v>24</v>
      </c>
      <c r="E246" s="204" t="s">
        <v>105</v>
      </c>
    </row>
    <row r="247" spans="1:5" ht="12" hidden="1" outlineLevel="1">
      <c r="A247" s="221" t="s">
        <v>106</v>
      </c>
      <c r="B247" s="221"/>
      <c r="C247" s="221"/>
      <c r="D247" s="46">
        <v>462666</v>
      </c>
      <c r="E247" s="46">
        <v>460496</v>
      </c>
    </row>
    <row r="248" spans="1:5" ht="12" hidden="1" outlineLevel="1">
      <c r="A248" s="221" t="s">
        <v>107</v>
      </c>
      <c r="B248" s="221"/>
      <c r="C248" s="221"/>
      <c r="D248" s="46">
        <v>122590</v>
      </c>
      <c r="E248" s="46">
        <v>121931</v>
      </c>
    </row>
    <row r="249" spans="2:5" ht="12" hidden="1" outlineLevel="1">
      <c r="B249" s="47"/>
      <c r="C249" s="47" t="s">
        <v>109</v>
      </c>
      <c r="D249" s="46">
        <v>122590</v>
      </c>
      <c r="E249" s="46">
        <v>121931</v>
      </c>
    </row>
    <row r="250" spans="2:5" ht="12" hidden="1" outlineLevel="1">
      <c r="B250" s="130"/>
      <c r="C250" s="47" t="s">
        <v>110</v>
      </c>
      <c r="D250" s="46" t="s">
        <v>108</v>
      </c>
      <c r="E250" s="46" t="s">
        <v>108</v>
      </c>
    </row>
    <row r="251" spans="1:5" ht="12" hidden="1" outlineLevel="1">
      <c r="A251" s="221" t="s">
        <v>111</v>
      </c>
      <c r="B251" s="221"/>
      <c r="C251" s="221"/>
      <c r="D251" s="46">
        <v>16949731.45</v>
      </c>
      <c r="E251" s="46">
        <v>5678142</v>
      </c>
    </row>
    <row r="252" spans="2:5" ht="12" hidden="1" outlineLevel="1">
      <c r="B252" s="130"/>
      <c r="C252" s="47" t="s">
        <v>112</v>
      </c>
      <c r="D252" s="46">
        <v>3673339.45</v>
      </c>
      <c r="E252" s="46">
        <v>1349044</v>
      </c>
    </row>
    <row r="253" spans="2:5" ht="12" hidden="1" outlineLevel="1">
      <c r="B253" s="130"/>
      <c r="C253" s="47" t="s">
        <v>113</v>
      </c>
      <c r="D253" s="46">
        <v>13276392</v>
      </c>
      <c r="E253" s="46">
        <v>4329098</v>
      </c>
    </row>
    <row r="254" spans="1:5" ht="12" hidden="1" outlineLevel="1">
      <c r="A254" s="221" t="s">
        <v>114</v>
      </c>
      <c r="B254" s="221"/>
      <c r="C254" s="221"/>
      <c r="D254" s="46">
        <v>13350865</v>
      </c>
      <c r="E254" s="46">
        <v>10132534</v>
      </c>
    </row>
    <row r="255" spans="2:5" ht="12" hidden="1" outlineLevel="1">
      <c r="B255" s="130"/>
      <c r="C255" s="131" t="s">
        <v>115</v>
      </c>
      <c r="D255" s="53">
        <v>6268022</v>
      </c>
      <c r="E255" s="53">
        <v>6244358</v>
      </c>
    </row>
    <row r="256" spans="1:5" ht="12" hidden="1" outlineLevel="1">
      <c r="A256" s="221" t="s">
        <v>116</v>
      </c>
      <c r="B256" s="221"/>
      <c r="C256" s="221"/>
      <c r="D256" s="46">
        <v>4070655</v>
      </c>
      <c r="E256" s="46">
        <v>129193</v>
      </c>
    </row>
    <row r="257" spans="2:5" ht="12" hidden="1" outlineLevel="1">
      <c r="B257" s="47" t="s">
        <v>117</v>
      </c>
      <c r="C257" s="47"/>
      <c r="D257" s="46">
        <v>924907</v>
      </c>
      <c r="E257" s="46" t="s">
        <v>108</v>
      </c>
    </row>
    <row r="258" spans="2:5" ht="12" hidden="1" outlineLevel="1">
      <c r="B258" s="130"/>
      <c r="C258" s="47" t="s">
        <v>118</v>
      </c>
      <c r="D258" s="46" t="s">
        <v>108</v>
      </c>
      <c r="E258" s="46" t="s">
        <v>108</v>
      </c>
    </row>
    <row r="259" spans="2:5" ht="12" hidden="1" outlineLevel="1">
      <c r="B259" s="130"/>
      <c r="C259" s="47" t="s">
        <v>119</v>
      </c>
      <c r="D259" s="46">
        <v>924907</v>
      </c>
      <c r="E259" s="46" t="s">
        <v>108</v>
      </c>
    </row>
    <row r="260" spans="3:5" ht="12" hidden="1" outlineLevel="1">
      <c r="C260" s="52" t="s">
        <v>115</v>
      </c>
      <c r="D260" s="46" t="s">
        <v>108</v>
      </c>
      <c r="E260" s="46" t="s">
        <v>108</v>
      </c>
    </row>
    <row r="261" spans="2:5" ht="12" hidden="1" outlineLevel="1">
      <c r="B261" s="47" t="s">
        <v>120</v>
      </c>
      <c r="C261" s="45"/>
      <c r="D261" s="46">
        <v>3145748</v>
      </c>
      <c r="E261" s="46">
        <v>129193</v>
      </c>
    </row>
    <row r="262" spans="2:5" ht="12" hidden="1" outlineLevel="1">
      <c r="B262" s="130"/>
      <c r="C262" s="47" t="s">
        <v>118</v>
      </c>
      <c r="D262" s="46">
        <v>436102</v>
      </c>
      <c r="E262" s="46">
        <v>75644</v>
      </c>
    </row>
    <row r="263" spans="2:5" ht="12" hidden="1" outlineLevel="1">
      <c r="B263" s="130"/>
      <c r="C263" s="47" t="s">
        <v>119</v>
      </c>
      <c r="D263" s="46">
        <v>2709646</v>
      </c>
      <c r="E263" s="46">
        <v>53549</v>
      </c>
    </row>
    <row r="264" spans="2:5" ht="12" hidden="1" outlineLevel="1">
      <c r="B264" s="130"/>
      <c r="C264" s="131" t="s">
        <v>121</v>
      </c>
      <c r="D264" s="46" t="s">
        <v>108</v>
      </c>
      <c r="E264" s="46" t="s">
        <v>108</v>
      </c>
    </row>
    <row r="265" spans="1:5" ht="12" hidden="1" outlineLevel="1">
      <c r="A265" s="47" t="s">
        <v>122</v>
      </c>
      <c r="B265" s="47"/>
      <c r="C265" s="45"/>
      <c r="D265" s="46">
        <v>391985</v>
      </c>
      <c r="E265" s="46">
        <v>284061</v>
      </c>
    </row>
    <row r="266" spans="1:5" ht="12" hidden="1" outlineLevel="1">
      <c r="A266" s="47" t="s">
        <v>123</v>
      </c>
      <c r="B266" s="47"/>
      <c r="C266" s="45"/>
      <c r="D266" s="46">
        <v>9033.45</v>
      </c>
      <c r="E266" s="46">
        <v>8516</v>
      </c>
    </row>
    <row r="267" spans="1:5" ht="12" hidden="1" outlineLevel="1">
      <c r="A267" s="47" t="s">
        <v>124</v>
      </c>
      <c r="B267" s="47"/>
      <c r="C267" s="45"/>
      <c r="D267" s="46">
        <v>1017994</v>
      </c>
      <c r="E267" s="46">
        <v>127286</v>
      </c>
    </row>
    <row r="268" spans="1:5" ht="12" hidden="1" outlineLevel="1">
      <c r="A268" s="47" t="s">
        <v>125</v>
      </c>
      <c r="B268" s="47"/>
      <c r="C268" s="45"/>
      <c r="D268" s="46">
        <v>19929</v>
      </c>
      <c r="E268" s="46">
        <v>19326</v>
      </c>
    </row>
    <row r="269" spans="1:5" ht="12" hidden="1" outlineLevel="1">
      <c r="A269" s="47" t="s">
        <v>126</v>
      </c>
      <c r="B269" s="47"/>
      <c r="C269" s="45"/>
      <c r="D269" s="46">
        <v>427266</v>
      </c>
      <c r="E269" s="46">
        <v>426771</v>
      </c>
    </row>
    <row r="270" spans="1:5" ht="12" hidden="1" outlineLevel="1">
      <c r="A270" s="47" t="s">
        <v>127</v>
      </c>
      <c r="B270" s="47"/>
      <c r="C270" s="45"/>
      <c r="D270" s="46" t="s">
        <v>108</v>
      </c>
      <c r="E270" s="46" t="s">
        <v>108</v>
      </c>
    </row>
    <row r="271" spans="1:5" ht="12" hidden="1" outlineLevel="1">
      <c r="A271" s="47" t="s">
        <v>128</v>
      </c>
      <c r="B271" s="47"/>
      <c r="C271" s="45"/>
      <c r="D271" s="46">
        <v>14248</v>
      </c>
      <c r="E271" s="46">
        <v>14248</v>
      </c>
    </row>
    <row r="272" spans="1:5" ht="12" hidden="1" outlineLevel="1">
      <c r="A272" s="47" t="s">
        <v>129</v>
      </c>
      <c r="B272" s="47"/>
      <c r="C272" s="45"/>
      <c r="D272" s="46">
        <v>1201205</v>
      </c>
      <c r="E272" s="46">
        <v>597841</v>
      </c>
    </row>
    <row r="273" spans="1:5" ht="12" hidden="1" outlineLevel="1">
      <c r="A273" s="47" t="s">
        <v>130</v>
      </c>
      <c r="B273" s="47"/>
      <c r="C273" s="45"/>
      <c r="D273" s="46">
        <v>137397</v>
      </c>
      <c r="E273" s="46">
        <v>91781</v>
      </c>
    </row>
    <row r="274" spans="1:5" ht="12" hidden="1" outlineLevel="1">
      <c r="A274" s="132" t="s">
        <v>131</v>
      </c>
      <c r="B274" s="132"/>
      <c r="C274" s="45"/>
      <c r="D274" s="56">
        <v>38175564.900000006</v>
      </c>
      <c r="E274" s="56">
        <v>18092126</v>
      </c>
    </row>
    <row r="276" spans="1:5" ht="12.75" customHeight="1" collapsed="1">
      <c r="A276" s="220" t="s">
        <v>293</v>
      </c>
      <c r="B276" s="220"/>
      <c r="C276" s="220"/>
      <c r="D276" s="203" t="s">
        <v>24</v>
      </c>
      <c r="E276" s="204" t="s">
        <v>105</v>
      </c>
    </row>
    <row r="277" spans="1:5" ht="12" hidden="1" outlineLevel="1">
      <c r="A277" s="221" t="s">
        <v>106</v>
      </c>
      <c r="B277" s="221"/>
      <c r="C277" s="221"/>
      <c r="D277" s="46">
        <v>300251</v>
      </c>
      <c r="E277" s="46">
        <v>298795</v>
      </c>
    </row>
    <row r="278" spans="1:5" ht="12" hidden="1" outlineLevel="1">
      <c r="A278" s="221" t="s">
        <v>107</v>
      </c>
      <c r="B278" s="221"/>
      <c r="C278" s="221"/>
      <c r="D278" s="46">
        <v>212379</v>
      </c>
      <c r="E278" s="46">
        <v>212379</v>
      </c>
    </row>
    <row r="279" spans="2:5" ht="12" hidden="1" outlineLevel="1">
      <c r="B279" s="47"/>
      <c r="C279" s="47" t="s">
        <v>109</v>
      </c>
      <c r="D279" s="46">
        <v>212379</v>
      </c>
      <c r="E279" s="46">
        <v>212379</v>
      </c>
    </row>
    <row r="280" spans="2:5" ht="12" hidden="1" outlineLevel="1">
      <c r="B280" s="130"/>
      <c r="C280" s="47" t="s">
        <v>110</v>
      </c>
      <c r="D280" s="46" t="s">
        <v>108</v>
      </c>
      <c r="E280" s="46" t="s">
        <v>108</v>
      </c>
    </row>
    <row r="281" spans="1:5" ht="12" hidden="1" outlineLevel="1">
      <c r="A281" s="221" t="s">
        <v>111</v>
      </c>
      <c r="B281" s="221"/>
      <c r="C281" s="221"/>
      <c r="D281" s="46">
        <v>15027357.2</v>
      </c>
      <c r="E281" s="46">
        <v>5259575.5</v>
      </c>
    </row>
    <row r="282" spans="2:5" ht="12" hidden="1" outlineLevel="1">
      <c r="B282" s="130"/>
      <c r="C282" s="47" t="s">
        <v>112</v>
      </c>
      <c r="D282" s="46">
        <v>3006043.2</v>
      </c>
      <c r="E282" s="46">
        <v>1009853.5</v>
      </c>
    </row>
    <row r="283" spans="2:5" ht="12" hidden="1" outlineLevel="1">
      <c r="B283" s="130"/>
      <c r="C283" s="47" t="s">
        <v>113</v>
      </c>
      <c r="D283" s="46">
        <v>12021314</v>
      </c>
      <c r="E283" s="46">
        <v>4249722</v>
      </c>
    </row>
    <row r="284" spans="1:5" ht="12" hidden="1" outlineLevel="1">
      <c r="A284" s="221" t="s">
        <v>114</v>
      </c>
      <c r="B284" s="221"/>
      <c r="C284" s="221"/>
      <c r="D284" s="46">
        <v>12313228</v>
      </c>
      <c r="E284" s="46">
        <v>9919304</v>
      </c>
    </row>
    <row r="285" spans="2:5" ht="12" hidden="1" outlineLevel="1">
      <c r="B285" s="130"/>
      <c r="C285" s="131" t="s">
        <v>115</v>
      </c>
      <c r="D285" s="53">
        <v>6125669</v>
      </c>
      <c r="E285" s="53">
        <v>6023686</v>
      </c>
    </row>
    <row r="286" spans="1:5" ht="12" hidden="1" outlineLevel="1">
      <c r="A286" s="221" t="s">
        <v>116</v>
      </c>
      <c r="B286" s="221"/>
      <c r="C286" s="221"/>
      <c r="D286" s="46">
        <v>3423801</v>
      </c>
      <c r="E286" s="46">
        <v>51374</v>
      </c>
    </row>
    <row r="287" spans="2:5" ht="12" hidden="1" outlineLevel="1">
      <c r="B287" s="47" t="s">
        <v>117</v>
      </c>
      <c r="C287" s="47"/>
      <c r="D287" s="46">
        <v>1037700</v>
      </c>
      <c r="E287" s="46" t="s">
        <v>108</v>
      </c>
    </row>
    <row r="288" spans="2:5" ht="12" hidden="1" outlineLevel="1">
      <c r="B288" s="130"/>
      <c r="C288" s="47" t="s">
        <v>118</v>
      </c>
      <c r="D288" s="46" t="s">
        <v>108</v>
      </c>
      <c r="E288" s="46" t="s">
        <v>108</v>
      </c>
    </row>
    <row r="289" spans="2:5" ht="12" hidden="1" outlineLevel="1">
      <c r="B289" s="130"/>
      <c r="C289" s="47" t="s">
        <v>119</v>
      </c>
      <c r="D289" s="46">
        <v>1037700</v>
      </c>
      <c r="E289" s="46">
        <v>300</v>
      </c>
    </row>
    <row r="290" spans="3:5" ht="12" hidden="1" outlineLevel="1">
      <c r="C290" s="52" t="s">
        <v>115</v>
      </c>
      <c r="D290" s="46" t="s">
        <v>108</v>
      </c>
      <c r="E290" s="46" t="s">
        <v>108</v>
      </c>
    </row>
    <row r="291" spans="2:5" ht="12" hidden="1" outlineLevel="1">
      <c r="B291" s="47" t="s">
        <v>120</v>
      </c>
      <c r="C291" s="45"/>
      <c r="D291" s="46">
        <v>2386101</v>
      </c>
      <c r="E291" s="46">
        <v>51374</v>
      </c>
    </row>
    <row r="292" spans="2:5" ht="12" hidden="1" outlineLevel="1">
      <c r="B292" s="130"/>
      <c r="C292" s="47" t="s">
        <v>118</v>
      </c>
      <c r="D292" s="46">
        <v>198329</v>
      </c>
      <c r="E292" s="46">
        <v>8245</v>
      </c>
    </row>
    <row r="293" spans="2:5" ht="12" hidden="1" outlineLevel="1">
      <c r="B293" s="130"/>
      <c r="C293" s="47" t="s">
        <v>119</v>
      </c>
      <c r="D293" s="46">
        <v>2187772</v>
      </c>
      <c r="E293" s="46">
        <v>43129</v>
      </c>
    </row>
    <row r="294" spans="2:5" ht="12" hidden="1" outlineLevel="1">
      <c r="B294" s="130"/>
      <c r="C294" s="131" t="s">
        <v>121</v>
      </c>
      <c r="D294" s="46" t="s">
        <v>108</v>
      </c>
      <c r="E294" s="46" t="s">
        <v>108</v>
      </c>
    </row>
    <row r="295" spans="1:5" ht="12" hidden="1" outlineLevel="1">
      <c r="A295" s="47" t="s">
        <v>122</v>
      </c>
      <c r="B295" s="47"/>
      <c r="C295" s="45"/>
      <c r="D295" s="46">
        <v>261124</v>
      </c>
      <c r="E295" s="46">
        <v>144315</v>
      </c>
    </row>
    <row r="296" spans="1:5" ht="12" hidden="1" outlineLevel="1">
      <c r="A296" s="47" t="s">
        <v>123</v>
      </c>
      <c r="B296" s="47"/>
      <c r="C296" s="45"/>
      <c r="D296" s="46">
        <v>40230</v>
      </c>
      <c r="E296" s="46">
        <v>39478</v>
      </c>
    </row>
    <row r="297" spans="1:5" ht="12" hidden="1" outlineLevel="1">
      <c r="A297" s="47" t="s">
        <v>124</v>
      </c>
      <c r="B297" s="47"/>
      <c r="C297" s="45"/>
      <c r="D297" s="46">
        <v>923195</v>
      </c>
      <c r="E297" s="46">
        <v>43330</v>
      </c>
    </row>
    <row r="298" spans="1:5" ht="12" hidden="1" outlineLevel="1">
      <c r="A298" s="47" t="s">
        <v>125</v>
      </c>
      <c r="B298" s="47"/>
      <c r="C298" s="45"/>
      <c r="D298" s="46">
        <v>15316</v>
      </c>
      <c r="E298" s="46">
        <v>15036</v>
      </c>
    </row>
    <row r="299" spans="1:5" ht="12" hidden="1" outlineLevel="1">
      <c r="A299" s="47" t="s">
        <v>126</v>
      </c>
      <c r="B299" s="47"/>
      <c r="C299" s="45"/>
      <c r="D299" s="46">
        <v>426880</v>
      </c>
      <c r="E299" s="46">
        <v>425990</v>
      </c>
    </row>
    <row r="300" spans="1:5" ht="12" hidden="1" outlineLevel="1">
      <c r="A300" s="47" t="s">
        <v>127</v>
      </c>
      <c r="B300" s="47"/>
      <c r="C300" s="45"/>
      <c r="D300" s="46" t="s">
        <v>108</v>
      </c>
      <c r="E300" s="46" t="s">
        <v>108</v>
      </c>
    </row>
    <row r="301" spans="1:5" ht="12" hidden="1" outlineLevel="1">
      <c r="A301" s="47" t="s">
        <v>128</v>
      </c>
      <c r="B301" s="47"/>
      <c r="C301" s="45"/>
      <c r="D301" s="46">
        <v>15350</v>
      </c>
      <c r="E301" s="46">
        <v>15350</v>
      </c>
    </row>
    <row r="302" spans="1:5" ht="12" hidden="1" outlineLevel="1">
      <c r="A302" s="47" t="s">
        <v>129</v>
      </c>
      <c r="B302" s="47"/>
      <c r="C302" s="45"/>
      <c r="D302" s="46">
        <v>1134760</v>
      </c>
      <c r="E302" s="46">
        <v>471207</v>
      </c>
    </row>
    <row r="303" spans="1:5" ht="12" hidden="1" outlineLevel="1">
      <c r="A303" s="47" t="s">
        <v>130</v>
      </c>
      <c r="B303" s="47"/>
      <c r="C303" s="45"/>
      <c r="D303" s="46">
        <v>111360</v>
      </c>
      <c r="E303" s="46">
        <v>77997</v>
      </c>
    </row>
    <row r="304" spans="1:5" ht="12" hidden="1" outlineLevel="1">
      <c r="A304" s="132" t="s">
        <v>131</v>
      </c>
      <c r="B304" s="132"/>
      <c r="C304" s="45"/>
      <c r="D304" s="56">
        <v>34205231.2</v>
      </c>
      <c r="E304" s="56">
        <v>16974130.5</v>
      </c>
    </row>
    <row r="306" spans="1:5" ht="12.75" customHeight="1" collapsed="1">
      <c r="A306" s="220" t="s">
        <v>295</v>
      </c>
      <c r="B306" s="220"/>
      <c r="C306" s="220"/>
      <c r="D306" s="203" t="s">
        <v>24</v>
      </c>
      <c r="E306" s="204" t="s">
        <v>105</v>
      </c>
    </row>
    <row r="307" spans="1:5" ht="12" hidden="1" outlineLevel="1">
      <c r="A307" s="221" t="s">
        <v>106</v>
      </c>
      <c r="B307" s="221"/>
      <c r="C307" s="221"/>
      <c r="D307" s="46">
        <v>397366</v>
      </c>
      <c r="E307" s="46">
        <v>94254</v>
      </c>
    </row>
    <row r="308" spans="1:5" ht="12" hidden="1" outlineLevel="1">
      <c r="A308" s="221" t="s">
        <v>107</v>
      </c>
      <c r="B308" s="221"/>
      <c r="C308" s="221"/>
      <c r="D308" s="46">
        <v>225949</v>
      </c>
      <c r="E308" s="46" t="s">
        <v>108</v>
      </c>
    </row>
    <row r="309" spans="2:5" ht="12" hidden="1" outlineLevel="1">
      <c r="B309" s="47"/>
      <c r="C309" s="47" t="s">
        <v>109</v>
      </c>
      <c r="D309" s="46">
        <v>225949</v>
      </c>
      <c r="E309" s="46" t="s">
        <v>108</v>
      </c>
    </row>
    <row r="310" spans="2:5" ht="12" hidden="1" outlineLevel="1">
      <c r="B310" s="130"/>
      <c r="C310" s="47" t="s">
        <v>110</v>
      </c>
      <c r="D310" s="46" t="s">
        <v>108</v>
      </c>
      <c r="E310" s="46" t="s">
        <v>108</v>
      </c>
    </row>
    <row r="311" spans="1:5" ht="12" hidden="1" outlineLevel="1">
      <c r="A311" s="221" t="s">
        <v>111</v>
      </c>
      <c r="B311" s="221"/>
      <c r="C311" s="221"/>
      <c r="D311" s="46">
        <v>16899022</v>
      </c>
      <c r="E311" s="46">
        <v>360816</v>
      </c>
    </row>
    <row r="312" spans="2:5" ht="12" hidden="1" outlineLevel="1">
      <c r="B312" s="130"/>
      <c r="C312" s="47" t="s">
        <v>112</v>
      </c>
      <c r="D312" s="46">
        <v>3617571</v>
      </c>
      <c r="E312" s="46">
        <v>78269</v>
      </c>
    </row>
    <row r="313" spans="2:5" ht="12" hidden="1" outlineLevel="1">
      <c r="B313" s="130"/>
      <c r="C313" s="47" t="s">
        <v>113</v>
      </c>
      <c r="D313" s="46">
        <v>13281451</v>
      </c>
      <c r="E313" s="46">
        <v>282547</v>
      </c>
    </row>
    <row r="314" spans="1:5" ht="12" hidden="1" outlineLevel="1">
      <c r="A314" s="221" t="s">
        <v>114</v>
      </c>
      <c r="B314" s="221"/>
      <c r="C314" s="221"/>
      <c r="D314" s="46">
        <v>11390164</v>
      </c>
      <c r="E314" s="46">
        <v>5920329</v>
      </c>
    </row>
    <row r="315" spans="2:5" ht="12" hidden="1" outlineLevel="1">
      <c r="B315" s="130"/>
      <c r="C315" s="131" t="s">
        <v>115</v>
      </c>
      <c r="D315" s="53">
        <v>5616882</v>
      </c>
      <c r="E315" s="53">
        <v>3858473</v>
      </c>
    </row>
    <row r="316" spans="1:5" ht="12" hidden="1" outlineLevel="1">
      <c r="A316" s="221" t="s">
        <v>116</v>
      </c>
      <c r="B316" s="221"/>
      <c r="C316" s="221"/>
      <c r="D316" s="46">
        <v>3413052</v>
      </c>
      <c r="E316" s="46">
        <v>52742</v>
      </c>
    </row>
    <row r="317" spans="2:5" ht="12" hidden="1" outlineLevel="1">
      <c r="B317" s="47" t="s">
        <v>117</v>
      </c>
      <c r="C317" s="47"/>
      <c r="D317" s="46">
        <v>1334100</v>
      </c>
      <c r="E317" s="46" t="s">
        <v>108</v>
      </c>
    </row>
    <row r="318" spans="2:5" ht="12" hidden="1" outlineLevel="1">
      <c r="B318" s="130"/>
      <c r="C318" s="47" t="s">
        <v>118</v>
      </c>
      <c r="D318" s="46" t="s">
        <v>108</v>
      </c>
      <c r="E318" s="46" t="s">
        <v>108</v>
      </c>
    </row>
    <row r="319" spans="2:5" ht="12" hidden="1" outlineLevel="1">
      <c r="B319" s="130"/>
      <c r="C319" s="47" t="s">
        <v>119</v>
      </c>
      <c r="D319" s="46">
        <v>1334100</v>
      </c>
      <c r="E319" s="46" t="s">
        <v>108</v>
      </c>
    </row>
    <row r="320" spans="3:5" ht="12" hidden="1" outlineLevel="1">
      <c r="C320" s="52" t="s">
        <v>115</v>
      </c>
      <c r="D320" s="46" t="s">
        <v>108</v>
      </c>
      <c r="E320" s="46" t="s">
        <v>108</v>
      </c>
    </row>
    <row r="321" spans="2:5" ht="12" hidden="1" outlineLevel="1">
      <c r="B321" s="47" t="s">
        <v>120</v>
      </c>
      <c r="C321" s="45"/>
      <c r="D321" s="46">
        <v>2078952</v>
      </c>
      <c r="E321" s="46">
        <v>52742</v>
      </c>
    </row>
    <row r="322" spans="2:5" ht="12" hidden="1" outlineLevel="1">
      <c r="B322" s="130"/>
      <c r="C322" s="47" t="s">
        <v>118</v>
      </c>
      <c r="D322" s="46">
        <v>302519</v>
      </c>
      <c r="E322" s="46">
        <v>5112</v>
      </c>
    </row>
    <row r="323" spans="2:5" ht="12" hidden="1" outlineLevel="1">
      <c r="B323" s="130"/>
      <c r="C323" s="47" t="s">
        <v>119</v>
      </c>
      <c r="D323" s="46">
        <v>1776433</v>
      </c>
      <c r="E323" s="46">
        <v>47630</v>
      </c>
    </row>
    <row r="324" spans="2:5" ht="12" hidden="1" outlineLevel="1">
      <c r="B324" s="130"/>
      <c r="C324" s="131" t="s">
        <v>121</v>
      </c>
      <c r="D324" s="46" t="s">
        <v>108</v>
      </c>
      <c r="E324" s="46" t="s">
        <v>108</v>
      </c>
    </row>
    <row r="325" spans="1:5" ht="12" hidden="1" outlineLevel="1">
      <c r="A325" s="47" t="s">
        <v>122</v>
      </c>
      <c r="B325" s="47"/>
      <c r="C325" s="45"/>
      <c r="D325" s="46">
        <v>209539</v>
      </c>
      <c r="E325" s="46">
        <v>75516</v>
      </c>
    </row>
    <row r="326" spans="1:5" ht="12" hidden="1" outlineLevel="1">
      <c r="A326" s="47" t="s">
        <v>123</v>
      </c>
      <c r="B326" s="47"/>
      <c r="C326" s="45"/>
      <c r="D326" s="46">
        <v>42602</v>
      </c>
      <c r="E326" s="46">
        <v>8065</v>
      </c>
    </row>
    <row r="327" spans="1:5" ht="12" hidden="1" outlineLevel="1">
      <c r="A327" s="47" t="s">
        <v>124</v>
      </c>
      <c r="B327" s="47"/>
      <c r="C327" s="45"/>
      <c r="D327" s="46">
        <v>929659</v>
      </c>
      <c r="E327" s="46">
        <v>8900</v>
      </c>
    </row>
    <row r="328" spans="1:5" ht="12" hidden="1" outlineLevel="1">
      <c r="A328" s="47" t="s">
        <v>125</v>
      </c>
      <c r="B328" s="47"/>
      <c r="C328" s="45"/>
      <c r="D328" s="46">
        <v>20238</v>
      </c>
      <c r="E328" s="46">
        <v>20145</v>
      </c>
    </row>
    <row r="329" spans="1:5" ht="12" hidden="1" outlineLevel="1">
      <c r="A329" s="47" t="s">
        <v>126</v>
      </c>
      <c r="B329" s="47"/>
      <c r="C329" s="45"/>
      <c r="D329" s="46">
        <v>440638</v>
      </c>
      <c r="E329" s="46">
        <v>439679</v>
      </c>
    </row>
    <row r="330" spans="1:5" ht="12" hidden="1" outlineLevel="1">
      <c r="A330" s="47" t="s">
        <v>127</v>
      </c>
      <c r="B330" s="47"/>
      <c r="C330" s="45"/>
      <c r="D330" s="46" t="s">
        <v>108</v>
      </c>
      <c r="E330" s="46" t="s">
        <v>108</v>
      </c>
    </row>
    <row r="331" spans="1:5" ht="12" hidden="1" outlineLevel="1">
      <c r="A331" s="47" t="s">
        <v>128</v>
      </c>
      <c r="B331" s="47"/>
      <c r="C331" s="45"/>
      <c r="D331" s="46">
        <v>729</v>
      </c>
      <c r="E331" s="46">
        <v>729</v>
      </c>
    </row>
    <row r="332" spans="1:5" ht="12" hidden="1" outlineLevel="1">
      <c r="A332" s="47" t="s">
        <v>129</v>
      </c>
      <c r="B332" s="47"/>
      <c r="C332" s="45"/>
      <c r="D332" s="46">
        <v>831016</v>
      </c>
      <c r="E332" s="46">
        <v>205026</v>
      </c>
    </row>
    <row r="333" spans="1:5" ht="12" hidden="1" outlineLevel="1">
      <c r="A333" s="47" t="s">
        <v>130</v>
      </c>
      <c r="B333" s="47"/>
      <c r="C333" s="45"/>
      <c r="D333" s="46">
        <v>108305</v>
      </c>
      <c r="E333" s="46">
        <v>55736</v>
      </c>
    </row>
    <row r="334" spans="1:5" ht="12" hidden="1" outlineLevel="1">
      <c r="A334" s="132" t="s">
        <v>131</v>
      </c>
      <c r="B334" s="132"/>
      <c r="C334" s="45"/>
      <c r="D334" s="56">
        <v>34908279</v>
      </c>
      <c r="E334" s="56">
        <v>7241937</v>
      </c>
    </row>
  </sheetData>
  <sheetProtection/>
  <mergeCells count="202"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30:C30"/>
    <mergeCell ref="A19:B19"/>
    <mergeCell ref="A20:B20"/>
    <mergeCell ref="B21:C21"/>
    <mergeCell ref="A22:B22"/>
    <mergeCell ref="A23:B23"/>
    <mergeCell ref="A24:B24"/>
    <mergeCell ref="A13:B13"/>
    <mergeCell ref="A14:C14"/>
    <mergeCell ref="A15:B15"/>
    <mergeCell ref="A16:C16"/>
    <mergeCell ref="B17:C17"/>
    <mergeCell ref="A18:B18"/>
    <mergeCell ref="A6:C6"/>
    <mergeCell ref="A7:C7"/>
    <mergeCell ref="A8:C8"/>
    <mergeCell ref="A10:B10"/>
    <mergeCell ref="A11:C11"/>
    <mergeCell ref="A12:B12"/>
    <mergeCell ref="A60:C60"/>
    <mergeCell ref="A61:C61"/>
    <mergeCell ref="A62:C62"/>
    <mergeCell ref="A63:C63"/>
    <mergeCell ref="A64:C64"/>
    <mergeCell ref="A54:B54"/>
    <mergeCell ref="A55:C55"/>
    <mergeCell ref="A56:C56"/>
    <mergeCell ref="A57:C57"/>
    <mergeCell ref="A58:C58"/>
    <mergeCell ref="A59:C59"/>
    <mergeCell ref="A48:B48"/>
    <mergeCell ref="A49:B49"/>
    <mergeCell ref="A50:B50"/>
    <mergeCell ref="B51:C51"/>
    <mergeCell ref="A52:B52"/>
    <mergeCell ref="A53:B53"/>
    <mergeCell ref="A42:B42"/>
    <mergeCell ref="A43:B43"/>
    <mergeCell ref="A44:C44"/>
    <mergeCell ref="A45:B45"/>
    <mergeCell ref="A46:C46"/>
    <mergeCell ref="B47:C47"/>
    <mergeCell ref="A120:C120"/>
    <mergeCell ref="A121:C121"/>
    <mergeCell ref="A122:C122"/>
    <mergeCell ref="A123:C123"/>
    <mergeCell ref="A124:C124"/>
    <mergeCell ref="A36:C36"/>
    <mergeCell ref="A37:C37"/>
    <mergeCell ref="A38:C38"/>
    <mergeCell ref="A40:B40"/>
    <mergeCell ref="A41:C41"/>
    <mergeCell ref="A114:B114"/>
    <mergeCell ref="A115:C115"/>
    <mergeCell ref="A116:C116"/>
    <mergeCell ref="A117:C117"/>
    <mergeCell ref="A118:C118"/>
    <mergeCell ref="A119:C119"/>
    <mergeCell ref="A108:B108"/>
    <mergeCell ref="A109:B109"/>
    <mergeCell ref="A110:B110"/>
    <mergeCell ref="B111:C111"/>
    <mergeCell ref="A112:B112"/>
    <mergeCell ref="A113:B113"/>
    <mergeCell ref="A102:B102"/>
    <mergeCell ref="A103:B103"/>
    <mergeCell ref="A104:C104"/>
    <mergeCell ref="A105:B105"/>
    <mergeCell ref="A106:C106"/>
    <mergeCell ref="B107:C107"/>
    <mergeCell ref="A154:C154"/>
    <mergeCell ref="A149:C149"/>
    <mergeCell ref="A150:C150"/>
    <mergeCell ref="A151:C151"/>
    <mergeCell ref="A152:C152"/>
    <mergeCell ref="A96:C96"/>
    <mergeCell ref="A97:C97"/>
    <mergeCell ref="A98:C98"/>
    <mergeCell ref="A100:B100"/>
    <mergeCell ref="A101:C101"/>
    <mergeCell ref="A144:B144"/>
    <mergeCell ref="A145:C145"/>
    <mergeCell ref="A146:C146"/>
    <mergeCell ref="A147:C147"/>
    <mergeCell ref="A148:C148"/>
    <mergeCell ref="A153:C153"/>
    <mergeCell ref="A138:B138"/>
    <mergeCell ref="A139:B139"/>
    <mergeCell ref="A140:B140"/>
    <mergeCell ref="B141:C141"/>
    <mergeCell ref="A142:B142"/>
    <mergeCell ref="A143:B143"/>
    <mergeCell ref="A132:B132"/>
    <mergeCell ref="A133:B133"/>
    <mergeCell ref="A134:C134"/>
    <mergeCell ref="A135:B135"/>
    <mergeCell ref="A136:C136"/>
    <mergeCell ref="B137:C137"/>
    <mergeCell ref="A1:E1"/>
    <mergeCell ref="A2:E2"/>
    <mergeCell ref="A156:C156"/>
    <mergeCell ref="A3:E3"/>
    <mergeCell ref="A4:E4"/>
    <mergeCell ref="A126:C126"/>
    <mergeCell ref="A127:C127"/>
    <mergeCell ref="A128:C128"/>
    <mergeCell ref="A130:B130"/>
    <mergeCell ref="A131:C131"/>
    <mergeCell ref="A164:C164"/>
    <mergeCell ref="A162:B162"/>
    <mergeCell ref="A163:B163"/>
    <mergeCell ref="A161:C161"/>
    <mergeCell ref="A158:C158"/>
    <mergeCell ref="A157:C157"/>
    <mergeCell ref="A183:C183"/>
    <mergeCell ref="A184:C184"/>
    <mergeCell ref="A180:C180"/>
    <mergeCell ref="A181:C181"/>
    <mergeCell ref="A160:B160"/>
    <mergeCell ref="A175:C175"/>
    <mergeCell ref="A176:C176"/>
    <mergeCell ref="A177:C177"/>
    <mergeCell ref="A172:B172"/>
    <mergeCell ref="A173:B173"/>
    <mergeCell ref="A311:C311"/>
    <mergeCell ref="A314:C314"/>
    <mergeCell ref="A316:C316"/>
    <mergeCell ref="A178:C178"/>
    <mergeCell ref="A179:C179"/>
    <mergeCell ref="A165:B165"/>
    <mergeCell ref="A168:B168"/>
    <mergeCell ref="A169:B169"/>
    <mergeCell ref="A174:B174"/>
    <mergeCell ref="A170:B170"/>
    <mergeCell ref="A281:C281"/>
    <mergeCell ref="A284:C284"/>
    <mergeCell ref="A286:C286"/>
    <mergeCell ref="A306:C306"/>
    <mergeCell ref="A307:C307"/>
    <mergeCell ref="A308:C308"/>
    <mergeCell ref="A251:C251"/>
    <mergeCell ref="A254:C254"/>
    <mergeCell ref="A256:C256"/>
    <mergeCell ref="A276:C276"/>
    <mergeCell ref="A277:C277"/>
    <mergeCell ref="A278:C278"/>
    <mergeCell ref="A221:C221"/>
    <mergeCell ref="A224:C224"/>
    <mergeCell ref="A226:C226"/>
    <mergeCell ref="A246:C246"/>
    <mergeCell ref="A247:C247"/>
    <mergeCell ref="A248:C248"/>
    <mergeCell ref="A217:C217"/>
    <mergeCell ref="A218:C218"/>
    <mergeCell ref="A187:C187"/>
    <mergeCell ref="A188:C188"/>
    <mergeCell ref="A191:C191"/>
    <mergeCell ref="A194:C194"/>
    <mergeCell ref="A196:C196"/>
    <mergeCell ref="A91:C91"/>
    <mergeCell ref="A92:C92"/>
    <mergeCell ref="A93:C93"/>
    <mergeCell ref="A94:C94"/>
    <mergeCell ref="A186:C186"/>
    <mergeCell ref="A216:C216"/>
    <mergeCell ref="A166:C166"/>
    <mergeCell ref="B167:C167"/>
    <mergeCell ref="B171:C171"/>
    <mergeCell ref="A182:C182"/>
    <mergeCell ref="A85:C85"/>
    <mergeCell ref="A86:C86"/>
    <mergeCell ref="A87:C87"/>
    <mergeCell ref="A88:C88"/>
    <mergeCell ref="A89:C89"/>
    <mergeCell ref="A90:C90"/>
    <mergeCell ref="A79:B79"/>
    <mergeCell ref="A80:B80"/>
    <mergeCell ref="B81:C81"/>
    <mergeCell ref="A82:B82"/>
    <mergeCell ref="A83:B83"/>
    <mergeCell ref="A84:B84"/>
    <mergeCell ref="A73:B73"/>
    <mergeCell ref="A74:C74"/>
    <mergeCell ref="A75:B75"/>
    <mergeCell ref="A76:C76"/>
    <mergeCell ref="B77:C77"/>
    <mergeCell ref="A78:B78"/>
    <mergeCell ref="A66:C66"/>
    <mergeCell ref="A67:C67"/>
    <mergeCell ref="A68:C68"/>
    <mergeCell ref="A70:B70"/>
    <mergeCell ref="A71:C71"/>
    <mergeCell ref="A72:B7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K326"/>
  <sheetViews>
    <sheetView zoomScale="120" zoomScaleNormal="120" zoomScalePageLayoutView="0" workbookViewId="0" topLeftCell="A1">
      <pane ySplit="4" topLeftCell="A5" activePane="bottomLeft" state="frozen"/>
      <selection pane="topLeft" activeCell="A1" sqref="A1:M1"/>
      <selection pane="bottomLeft" activeCell="C33" sqref="C33"/>
    </sheetView>
  </sheetViews>
  <sheetFormatPr defaultColWidth="11.421875" defaultRowHeight="12.75" outlineLevelRow="1"/>
  <cols>
    <col min="1" max="1" width="1.7109375" style="58" customWidth="1"/>
    <col min="2" max="2" width="54.7109375" style="58" customWidth="1"/>
    <col min="3" max="3" width="12.00390625" style="58" customWidth="1"/>
    <col min="4" max="4" width="19.140625" style="58" bestFit="1" customWidth="1"/>
    <col min="5" max="16384" width="11.421875" style="58" customWidth="1"/>
  </cols>
  <sheetData>
    <row r="1" spans="1:4" ht="18">
      <c r="A1" s="233" t="s">
        <v>317</v>
      </c>
      <c r="B1" s="233"/>
      <c r="C1" s="233"/>
      <c r="D1" s="233"/>
    </row>
    <row r="2" spans="1:4" ht="12.75" customHeight="1">
      <c r="A2" s="234" t="s">
        <v>103</v>
      </c>
      <c r="B2" s="234"/>
      <c r="C2" s="234"/>
      <c r="D2" s="234"/>
    </row>
    <row r="3" spans="1:141" ht="12.75" customHeight="1">
      <c r="A3" s="235"/>
      <c r="B3" s="235"/>
      <c r="C3" s="235"/>
      <c r="D3" s="23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</row>
    <row r="4" spans="1:141" ht="12.75" customHeight="1">
      <c r="A4" s="236" t="s">
        <v>132</v>
      </c>
      <c r="B4" s="236"/>
      <c r="C4" s="236"/>
      <c r="D4" s="236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</row>
    <row r="5" spans="1:141" ht="12.75" customHeight="1">
      <c r="A5" s="218"/>
      <c r="B5" s="218"/>
      <c r="C5" s="218"/>
      <c r="D5" s="21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</row>
    <row r="6" spans="1:141" ht="12.75" customHeight="1">
      <c r="A6" s="231" t="s">
        <v>349</v>
      </c>
      <c r="B6" s="231"/>
      <c r="C6" s="205" t="s">
        <v>24</v>
      </c>
      <c r="D6" s="204" t="s">
        <v>105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</row>
    <row r="7" spans="1:141" ht="12.75" customHeight="1">
      <c r="A7" s="218"/>
      <c r="B7" s="218"/>
      <c r="C7" s="218"/>
      <c r="D7" s="21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</row>
    <row r="8" spans="1:141" ht="12.75" customHeight="1">
      <c r="A8" s="230" t="s">
        <v>133</v>
      </c>
      <c r="B8" s="230"/>
      <c r="C8" s="312">
        <v>10724810</v>
      </c>
      <c r="D8" s="312">
        <v>6976910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</row>
    <row r="9" spans="1:141" ht="12.75" customHeight="1">
      <c r="A9" s="65"/>
      <c r="B9" s="66" t="s">
        <v>112</v>
      </c>
      <c r="C9" s="312">
        <v>8045171</v>
      </c>
      <c r="D9" s="312">
        <v>5347015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</row>
    <row r="10" spans="1:141" ht="12.75" customHeight="1">
      <c r="A10" s="65"/>
      <c r="B10" s="66" t="s">
        <v>134</v>
      </c>
      <c r="C10" s="312">
        <v>2679639</v>
      </c>
      <c r="D10" s="312">
        <v>1629895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</row>
    <row r="11" spans="1:141" ht="12.75" customHeight="1">
      <c r="A11" s="230" t="s">
        <v>135</v>
      </c>
      <c r="B11" s="230"/>
      <c r="C11" s="312">
        <v>36984867</v>
      </c>
      <c r="D11" s="312">
        <v>22220416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</row>
    <row r="12" spans="1:141" ht="12.75" customHeight="1">
      <c r="A12" s="65"/>
      <c r="B12" s="68" t="s">
        <v>10</v>
      </c>
      <c r="C12" s="312">
        <v>5263269</v>
      </c>
      <c r="D12" s="312">
        <v>4587545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</row>
    <row r="13" spans="1:141" ht="12.75" customHeight="1">
      <c r="A13" s="65"/>
      <c r="B13" s="68" t="s">
        <v>136</v>
      </c>
      <c r="C13" s="312">
        <v>31721598</v>
      </c>
      <c r="D13" s="312">
        <v>17632871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</row>
    <row r="14" spans="1:141" ht="12.75" customHeight="1">
      <c r="A14" s="65"/>
      <c r="B14" s="66" t="s">
        <v>112</v>
      </c>
      <c r="C14" s="312">
        <v>25991941</v>
      </c>
      <c r="D14" s="312">
        <v>14620471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</row>
    <row r="15" spans="1:141" ht="12.75" customHeight="1">
      <c r="A15" s="65"/>
      <c r="B15" s="66" t="s">
        <v>134</v>
      </c>
      <c r="C15" s="312">
        <v>5729656</v>
      </c>
      <c r="D15" s="312">
        <v>3012400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</row>
    <row r="16" spans="1:141" ht="12.75" customHeight="1">
      <c r="A16" s="230" t="s">
        <v>137</v>
      </c>
      <c r="B16" s="230"/>
      <c r="C16" s="312">
        <v>2196408</v>
      </c>
      <c r="D16" s="312">
        <v>2184140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</row>
    <row r="17" spans="1:141" ht="12.75" customHeight="1">
      <c r="A17" s="69"/>
      <c r="B17" s="70" t="s">
        <v>138</v>
      </c>
      <c r="C17" s="314">
        <v>782401</v>
      </c>
      <c r="D17" s="314">
        <v>782401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</row>
    <row r="18" spans="1:141" ht="12.75" customHeight="1">
      <c r="A18" s="230" t="s">
        <v>139</v>
      </c>
      <c r="B18" s="230"/>
      <c r="C18" s="312">
        <v>1089025</v>
      </c>
      <c r="D18" s="312">
        <v>589319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</row>
    <row r="19" spans="1:141" ht="12.75" customHeight="1">
      <c r="A19" s="230" t="s">
        <v>130</v>
      </c>
      <c r="B19" s="230"/>
      <c r="C19" s="312">
        <v>94716</v>
      </c>
      <c r="D19" s="312">
        <v>87036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</row>
    <row r="20" spans="1:141" ht="12.75" customHeight="1">
      <c r="A20" s="230" t="s">
        <v>140</v>
      </c>
      <c r="B20" s="230"/>
      <c r="C20" s="312">
        <v>121973</v>
      </c>
      <c r="D20" s="312">
        <v>121970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</row>
    <row r="21" spans="1:141" ht="12.75" customHeight="1">
      <c r="A21" s="65"/>
      <c r="B21" s="68" t="s">
        <v>141</v>
      </c>
      <c r="C21" s="312">
        <v>0</v>
      </c>
      <c r="D21" s="312">
        <v>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</row>
    <row r="22" spans="1:141" ht="12.75" customHeight="1">
      <c r="A22" s="65"/>
      <c r="B22" s="68" t="s">
        <v>142</v>
      </c>
      <c r="C22" s="312">
        <v>91296</v>
      </c>
      <c r="D22" s="312">
        <v>91296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</row>
    <row r="23" spans="1:141" ht="12.75" customHeight="1">
      <c r="A23" s="65"/>
      <c r="B23" s="68" t="s">
        <v>143</v>
      </c>
      <c r="C23" s="312">
        <v>30677</v>
      </c>
      <c r="D23" s="312">
        <v>30674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</row>
    <row r="24" spans="1:141" ht="12.75" customHeight="1">
      <c r="A24" s="230" t="s">
        <v>144</v>
      </c>
      <c r="B24" s="230"/>
      <c r="C24" s="312">
        <v>843396</v>
      </c>
      <c r="D24" s="312">
        <v>843396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</row>
    <row r="25" spans="1:141" ht="12.75" customHeight="1">
      <c r="A25" s="230" t="s">
        <v>145</v>
      </c>
      <c r="B25" s="230"/>
      <c r="C25" s="312">
        <v>806849</v>
      </c>
      <c r="D25" s="312">
        <v>806849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</row>
    <row r="26" spans="1:141" ht="12.75" customHeight="1">
      <c r="A26" s="230" t="s">
        <v>146</v>
      </c>
      <c r="B26" s="230"/>
      <c r="C26" s="312">
        <v>50109</v>
      </c>
      <c r="D26" s="312">
        <v>50109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</row>
    <row r="27" spans="1:141" ht="12.75" customHeight="1">
      <c r="A27" s="230" t="s">
        <v>147</v>
      </c>
      <c r="B27" s="230"/>
      <c r="C27" s="312">
        <v>3643377</v>
      </c>
      <c r="D27" s="312">
        <v>3643359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</row>
    <row r="28" spans="1:141" ht="12.75" customHeight="1">
      <c r="A28" s="65"/>
      <c r="B28" s="68" t="s">
        <v>148</v>
      </c>
      <c r="C28" s="312">
        <v>890322</v>
      </c>
      <c r="D28" s="312">
        <v>890304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</row>
    <row r="29" spans="1:141" ht="12.75" customHeight="1">
      <c r="A29" s="65"/>
      <c r="B29" s="66" t="s">
        <v>149</v>
      </c>
      <c r="C29" s="312">
        <v>93047</v>
      </c>
      <c r="D29" s="312">
        <v>93047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</row>
    <row r="30" spans="1:141" ht="12.75" customHeight="1">
      <c r="A30" s="65"/>
      <c r="B30" s="68" t="s">
        <v>150</v>
      </c>
      <c r="C30" s="312">
        <v>0</v>
      </c>
      <c r="D30" s="312">
        <v>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</row>
    <row r="31" spans="1:141" ht="12.75" customHeight="1">
      <c r="A31" s="65"/>
      <c r="B31" s="73" t="s">
        <v>151</v>
      </c>
      <c r="C31" s="312">
        <v>2660008</v>
      </c>
      <c r="D31" s="312">
        <v>2660008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</row>
    <row r="32" spans="1:141" ht="12.75" customHeight="1">
      <c r="A32" s="230" t="s">
        <v>152</v>
      </c>
      <c r="B32" s="230"/>
      <c r="C32" s="312">
        <v>55685</v>
      </c>
      <c r="D32" s="312">
        <v>55685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</row>
    <row r="33" spans="1:141" ht="12.75" customHeight="1">
      <c r="A33" s="230" t="s">
        <v>153</v>
      </c>
      <c r="B33" s="230"/>
      <c r="C33" s="312">
        <v>470668</v>
      </c>
      <c r="D33" s="312">
        <v>470668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</row>
    <row r="34" spans="1:141" ht="12.75" customHeight="1">
      <c r="A34" s="232" t="s">
        <v>154</v>
      </c>
      <c r="B34" s="232"/>
      <c r="C34" s="313">
        <v>57081883</v>
      </c>
      <c r="D34" s="313">
        <v>38049858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</row>
    <row r="35" spans="1:141" ht="12.75" customHeight="1">
      <c r="A35" s="218"/>
      <c r="B35" s="218"/>
      <c r="C35" s="218"/>
      <c r="D35" s="21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</row>
    <row r="36" spans="1:141" ht="12.75" customHeight="1" collapsed="1">
      <c r="A36" s="231" t="s">
        <v>335</v>
      </c>
      <c r="B36" s="231"/>
      <c r="C36" s="205" t="s">
        <v>24</v>
      </c>
      <c r="D36" s="204" t="s">
        <v>105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</row>
    <row r="37" spans="1:141" ht="12.75" customHeight="1" hidden="1" outlineLevel="1">
      <c r="A37" s="230"/>
      <c r="B37" s="230"/>
      <c r="C37" s="64"/>
      <c r="D37" s="6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</row>
    <row r="38" spans="1:141" ht="12.75" customHeight="1" hidden="1" outlineLevel="1">
      <c r="A38" s="230" t="s">
        <v>133</v>
      </c>
      <c r="B38" s="230"/>
      <c r="C38" s="67">
        <v>10419394</v>
      </c>
      <c r="D38" s="67">
        <v>6564272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</row>
    <row r="39" spans="1:141" ht="12.75" customHeight="1" hidden="1" outlineLevel="1">
      <c r="A39" s="65"/>
      <c r="B39" s="66" t="s">
        <v>112</v>
      </c>
      <c r="C39" s="67">
        <v>7424224</v>
      </c>
      <c r="D39" s="67">
        <v>4614922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</row>
    <row r="40" spans="1:141" ht="12.75" customHeight="1" hidden="1" outlineLevel="1">
      <c r="A40" s="65"/>
      <c r="B40" s="66" t="s">
        <v>134</v>
      </c>
      <c r="C40" s="64">
        <v>2995170</v>
      </c>
      <c r="D40" s="64">
        <v>1949350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</row>
    <row r="41" spans="1:141" ht="12.75" customHeight="1" hidden="1" outlineLevel="1">
      <c r="A41" s="230" t="s">
        <v>135</v>
      </c>
      <c r="B41" s="230"/>
      <c r="C41" s="67">
        <v>36229965</v>
      </c>
      <c r="D41" s="67">
        <v>22889980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</row>
    <row r="42" spans="1:141" ht="12.75" customHeight="1" hidden="1" outlineLevel="1">
      <c r="A42" s="65"/>
      <c r="B42" s="68" t="s">
        <v>10</v>
      </c>
      <c r="C42" s="64">
        <v>5314744</v>
      </c>
      <c r="D42" s="64">
        <v>4630330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</row>
    <row r="43" spans="1:141" ht="12.75" customHeight="1" hidden="1" outlineLevel="1">
      <c r="A43" s="65"/>
      <c r="B43" s="68" t="s">
        <v>136</v>
      </c>
      <c r="C43" s="67">
        <v>30915221</v>
      </c>
      <c r="D43" s="67">
        <v>18259650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</row>
    <row r="44" spans="1:141" ht="12.75" customHeight="1" hidden="1" outlineLevel="1">
      <c r="A44" s="65"/>
      <c r="B44" s="66" t="s">
        <v>112</v>
      </c>
      <c r="C44" s="67">
        <v>23910853</v>
      </c>
      <c r="D44" s="67">
        <v>14493908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</row>
    <row r="45" spans="1:141" ht="12.75" customHeight="1" hidden="1" outlineLevel="1">
      <c r="A45" s="65"/>
      <c r="B45" s="66" t="s">
        <v>134</v>
      </c>
      <c r="C45" s="67">
        <v>7004368</v>
      </c>
      <c r="D45" s="67">
        <v>3765742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</row>
    <row r="46" spans="1:141" ht="12.75" customHeight="1" hidden="1" outlineLevel="1">
      <c r="A46" s="230" t="s">
        <v>137</v>
      </c>
      <c r="B46" s="230"/>
      <c r="C46" s="71">
        <v>1985174</v>
      </c>
      <c r="D46" s="71">
        <v>1985174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</row>
    <row r="47" spans="1:141" ht="12.75" customHeight="1" hidden="1" outlineLevel="1">
      <c r="A47" s="69"/>
      <c r="B47" s="70" t="s">
        <v>138</v>
      </c>
      <c r="C47" s="67">
        <v>892016</v>
      </c>
      <c r="D47" s="67">
        <v>892016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</row>
    <row r="48" spans="1:141" ht="12.75" customHeight="1" hidden="1" outlineLevel="1">
      <c r="A48" s="230" t="s">
        <v>139</v>
      </c>
      <c r="B48" s="230"/>
      <c r="C48" s="67">
        <v>1205246</v>
      </c>
      <c r="D48" s="67">
        <v>698708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</row>
    <row r="49" spans="1:141" ht="12.75" customHeight="1" hidden="1" outlineLevel="1">
      <c r="A49" s="230" t="s">
        <v>130</v>
      </c>
      <c r="B49" s="230"/>
      <c r="C49" s="64">
        <v>102348</v>
      </c>
      <c r="D49" s="64">
        <v>89345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</row>
    <row r="50" spans="1:141" ht="12.75" customHeight="1" hidden="1" outlineLevel="1">
      <c r="A50" s="230" t="s">
        <v>140</v>
      </c>
      <c r="B50" s="230"/>
      <c r="C50" s="46">
        <v>130649</v>
      </c>
      <c r="D50" s="46">
        <v>130526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</row>
    <row r="51" spans="1:141" ht="12.75" customHeight="1" hidden="1" outlineLevel="1">
      <c r="A51" s="65"/>
      <c r="B51" s="68" t="s">
        <v>141</v>
      </c>
      <c r="C51" s="46" t="s">
        <v>336</v>
      </c>
      <c r="D51" s="46" t="s">
        <v>337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</row>
    <row r="52" spans="1:141" ht="12.75" customHeight="1" hidden="1" outlineLevel="1">
      <c r="A52" s="65"/>
      <c r="B52" s="68" t="s">
        <v>142</v>
      </c>
      <c r="C52" s="67">
        <v>92458</v>
      </c>
      <c r="D52" s="67">
        <v>92458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</row>
    <row r="53" spans="1:141" ht="12.75" customHeight="1" hidden="1" outlineLevel="1">
      <c r="A53" s="65"/>
      <c r="B53" s="68" t="s">
        <v>143</v>
      </c>
      <c r="C53" s="67">
        <v>38191</v>
      </c>
      <c r="D53" s="67">
        <v>38068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</row>
    <row r="54" spans="1:141" ht="12.75" customHeight="1" hidden="1" outlineLevel="1">
      <c r="A54" s="230" t="s">
        <v>144</v>
      </c>
      <c r="B54" s="230"/>
      <c r="C54" s="67">
        <v>1058676</v>
      </c>
      <c r="D54" s="67">
        <v>1058676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</row>
    <row r="55" spans="1:141" ht="12.75" customHeight="1" hidden="1" outlineLevel="1">
      <c r="A55" s="230" t="s">
        <v>145</v>
      </c>
      <c r="B55" s="230"/>
      <c r="C55" s="67">
        <v>831849</v>
      </c>
      <c r="D55" s="67">
        <v>831849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</row>
    <row r="56" spans="1:141" ht="12.75" customHeight="1" hidden="1" outlineLevel="1">
      <c r="A56" s="230" t="s">
        <v>146</v>
      </c>
      <c r="B56" s="230"/>
      <c r="C56" s="64">
        <v>50074</v>
      </c>
      <c r="D56" s="64">
        <v>50074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</row>
    <row r="57" spans="1:141" ht="12.75" customHeight="1" hidden="1" outlineLevel="1">
      <c r="A57" s="230" t="s">
        <v>147</v>
      </c>
      <c r="B57" s="230"/>
      <c r="C57" s="67">
        <v>3604687</v>
      </c>
      <c r="D57" s="67">
        <v>3604687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</row>
    <row r="58" spans="1:141" ht="12.75" customHeight="1" hidden="1" outlineLevel="1">
      <c r="A58" s="65"/>
      <c r="B58" s="68" t="s">
        <v>148</v>
      </c>
      <c r="C58" s="67">
        <v>889069</v>
      </c>
      <c r="D58" s="67">
        <v>889069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</row>
    <row r="59" spans="1:141" ht="12.75" customHeight="1" hidden="1" outlineLevel="1">
      <c r="A59" s="65"/>
      <c r="B59" s="66" t="s">
        <v>149</v>
      </c>
      <c r="C59" s="67">
        <v>88914</v>
      </c>
      <c r="D59" s="67">
        <v>88914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</row>
    <row r="60" spans="1:141" ht="12.75" customHeight="1" hidden="1" outlineLevel="1">
      <c r="A60" s="65"/>
      <c r="B60" s="68" t="s">
        <v>150</v>
      </c>
      <c r="C60" s="46" t="s">
        <v>336</v>
      </c>
      <c r="D60" s="46" t="s">
        <v>337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</row>
    <row r="61" spans="1:141" ht="12.75" customHeight="1" hidden="1" outlineLevel="1">
      <c r="A61" s="65"/>
      <c r="B61" s="73" t="s">
        <v>151</v>
      </c>
      <c r="C61" s="67">
        <v>2626704</v>
      </c>
      <c r="D61" s="67">
        <v>2626704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</row>
    <row r="62" spans="1:141" ht="12.75" customHeight="1" hidden="1" outlineLevel="1">
      <c r="A62" s="230" t="s">
        <v>152</v>
      </c>
      <c r="B62" s="230"/>
      <c r="C62" s="67">
        <v>24090</v>
      </c>
      <c r="D62" s="67">
        <v>24090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</row>
    <row r="63" spans="1:4" s="217" customFormat="1" ht="12.75" customHeight="1" hidden="1" outlineLevel="1">
      <c r="A63" s="230" t="s">
        <v>153</v>
      </c>
      <c r="B63" s="230"/>
      <c r="C63" s="64">
        <v>259821</v>
      </c>
      <c r="D63" s="64">
        <v>259821</v>
      </c>
    </row>
    <row r="64" spans="1:141" ht="12.75" customHeight="1" hidden="1" outlineLevel="1">
      <c r="A64" s="232" t="s">
        <v>154</v>
      </c>
      <c r="B64" s="232"/>
      <c r="C64" s="74">
        <v>55901973</v>
      </c>
      <c r="D64" s="74">
        <v>38187203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</row>
    <row r="65" spans="1:141" ht="12.75" customHeight="1">
      <c r="A65" s="218"/>
      <c r="B65" s="218"/>
      <c r="C65" s="218"/>
      <c r="D65" s="21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</row>
    <row r="66" spans="1:141" ht="12.75" customHeight="1" collapsed="1">
      <c r="A66" s="231" t="s">
        <v>330</v>
      </c>
      <c r="B66" s="231"/>
      <c r="C66" s="205" t="s">
        <v>24</v>
      </c>
      <c r="D66" s="204" t="s">
        <v>105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</row>
    <row r="67" spans="1:141" ht="12.75" customHeight="1" hidden="1" outlineLevel="1">
      <c r="A67" s="230"/>
      <c r="B67" s="230"/>
      <c r="C67" s="64"/>
      <c r="D67" s="64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</row>
    <row r="68" spans="1:141" ht="12.75" customHeight="1" hidden="1" outlineLevel="1">
      <c r="A68" s="230" t="s">
        <v>133</v>
      </c>
      <c r="B68" s="230"/>
      <c r="C68" s="67">
        <v>9707897</v>
      </c>
      <c r="D68" s="67">
        <v>6497675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</row>
    <row r="69" spans="1:141" ht="12.75" customHeight="1" hidden="1" outlineLevel="1">
      <c r="A69" s="65"/>
      <c r="B69" s="66" t="s">
        <v>112</v>
      </c>
      <c r="C69" s="67">
        <v>6520220</v>
      </c>
      <c r="D69" s="67">
        <v>4298467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</row>
    <row r="70" spans="1:141" ht="12.75" customHeight="1" hidden="1" outlineLevel="1">
      <c r="A70" s="65"/>
      <c r="B70" s="66" t="s">
        <v>134</v>
      </c>
      <c r="C70" s="64">
        <v>3187677</v>
      </c>
      <c r="D70" s="64">
        <v>2199208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</row>
    <row r="71" spans="1:141" ht="12.75" customHeight="1" hidden="1" outlineLevel="1">
      <c r="A71" s="230" t="s">
        <v>135</v>
      </c>
      <c r="B71" s="230"/>
      <c r="C71" s="67">
        <v>34925709</v>
      </c>
      <c r="D71" s="67">
        <v>22621194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</row>
    <row r="72" spans="1:141" ht="12.75" customHeight="1" hidden="1" outlineLevel="1">
      <c r="A72" s="65"/>
      <c r="B72" s="68" t="s">
        <v>10</v>
      </c>
      <c r="C72" s="64">
        <v>5034074</v>
      </c>
      <c r="D72" s="64">
        <v>4408727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</row>
    <row r="73" spans="1:141" ht="12.75" customHeight="1" hidden="1" outlineLevel="1">
      <c r="A73" s="65"/>
      <c r="B73" s="68" t="s">
        <v>136</v>
      </c>
      <c r="C73" s="67">
        <v>29891636</v>
      </c>
      <c r="D73" s="67">
        <v>18212466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</row>
    <row r="74" spans="1:141" ht="12.75" customHeight="1" hidden="1" outlineLevel="1">
      <c r="A74" s="65"/>
      <c r="B74" s="66" t="s">
        <v>112</v>
      </c>
      <c r="C74" s="67">
        <v>20618369</v>
      </c>
      <c r="D74" s="67">
        <v>12922255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</row>
    <row r="75" spans="1:141" ht="12.75" customHeight="1" hidden="1" outlineLevel="1">
      <c r="A75" s="65"/>
      <c r="B75" s="66" t="s">
        <v>134</v>
      </c>
      <c r="C75" s="67">
        <v>9273267</v>
      </c>
      <c r="D75" s="67">
        <v>5290211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</row>
    <row r="76" spans="1:141" ht="12.75" customHeight="1" hidden="1" outlineLevel="1">
      <c r="A76" s="230" t="s">
        <v>137</v>
      </c>
      <c r="B76" s="230"/>
      <c r="C76" s="71">
        <v>1950581</v>
      </c>
      <c r="D76" s="71">
        <v>1919830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</row>
    <row r="77" spans="1:141" ht="12.75" customHeight="1" hidden="1" outlineLevel="1">
      <c r="A77" s="69"/>
      <c r="B77" s="70" t="s">
        <v>138</v>
      </c>
      <c r="C77" s="67">
        <v>859638</v>
      </c>
      <c r="D77" s="67">
        <v>828887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</row>
    <row r="78" spans="1:141" ht="12.75" customHeight="1" hidden="1" outlineLevel="1">
      <c r="A78" s="230" t="s">
        <v>139</v>
      </c>
      <c r="B78" s="230"/>
      <c r="C78" s="67">
        <v>2088025</v>
      </c>
      <c r="D78" s="67">
        <v>1083008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</row>
    <row r="79" spans="1:141" ht="12.75" customHeight="1" hidden="1" outlineLevel="1">
      <c r="A79" s="230" t="s">
        <v>130</v>
      </c>
      <c r="B79" s="230"/>
      <c r="C79" s="64">
        <v>98015</v>
      </c>
      <c r="D79" s="64">
        <v>89573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</row>
    <row r="80" spans="1:141" ht="12.75" customHeight="1" hidden="1" outlineLevel="1">
      <c r="A80" s="230" t="s">
        <v>140</v>
      </c>
      <c r="B80" s="230"/>
      <c r="C80" s="46">
        <v>124739</v>
      </c>
      <c r="D80" s="46">
        <v>124739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</row>
    <row r="81" spans="1:141" ht="12.75" customHeight="1" hidden="1" outlineLevel="1">
      <c r="A81" s="65"/>
      <c r="B81" s="68" t="s">
        <v>141</v>
      </c>
      <c r="C81" s="46" t="s">
        <v>108</v>
      </c>
      <c r="D81" s="46" t="s">
        <v>108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</row>
    <row r="82" spans="1:141" ht="12.75" customHeight="1" hidden="1" outlineLevel="1">
      <c r="A82" s="65"/>
      <c r="B82" s="68" t="s">
        <v>142</v>
      </c>
      <c r="C82" s="67">
        <v>92350</v>
      </c>
      <c r="D82" s="67">
        <v>92350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</row>
    <row r="83" spans="1:141" ht="12.75" customHeight="1" hidden="1" outlineLevel="1">
      <c r="A83" s="65"/>
      <c r="B83" s="68" t="s">
        <v>143</v>
      </c>
      <c r="C83" s="67">
        <v>32389</v>
      </c>
      <c r="D83" s="67">
        <v>32389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</row>
    <row r="84" spans="1:141" ht="12.75" customHeight="1" hidden="1" outlineLevel="1">
      <c r="A84" s="230" t="s">
        <v>144</v>
      </c>
      <c r="B84" s="230"/>
      <c r="C84" s="67">
        <v>1083976</v>
      </c>
      <c r="D84" s="67">
        <v>1083976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</row>
    <row r="85" spans="1:141" ht="12.75" customHeight="1" hidden="1" outlineLevel="1">
      <c r="A85" s="230" t="s">
        <v>145</v>
      </c>
      <c r="B85" s="230"/>
      <c r="C85" s="67">
        <v>841849</v>
      </c>
      <c r="D85" s="67">
        <v>841849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</row>
    <row r="86" spans="1:141" ht="12.75" customHeight="1" hidden="1" outlineLevel="1">
      <c r="A86" s="230" t="s">
        <v>146</v>
      </c>
      <c r="B86" s="230"/>
      <c r="C86" s="64">
        <v>50074</v>
      </c>
      <c r="D86" s="64">
        <v>50074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</row>
    <row r="87" spans="1:141" ht="12.75" customHeight="1" hidden="1" outlineLevel="1">
      <c r="A87" s="230" t="s">
        <v>147</v>
      </c>
      <c r="B87" s="230"/>
      <c r="C87" s="67">
        <v>3586014</v>
      </c>
      <c r="D87" s="67">
        <v>3586014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</row>
    <row r="88" spans="1:141" ht="12.75" customHeight="1" hidden="1" outlineLevel="1">
      <c r="A88" s="65"/>
      <c r="B88" s="68" t="s">
        <v>148</v>
      </c>
      <c r="C88" s="67">
        <v>888354</v>
      </c>
      <c r="D88" s="67">
        <v>888354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</row>
    <row r="89" spans="1:141" ht="12.75" customHeight="1" hidden="1" outlineLevel="1">
      <c r="A89" s="65"/>
      <c r="B89" s="66" t="s">
        <v>149</v>
      </c>
      <c r="C89" s="67">
        <v>123433</v>
      </c>
      <c r="D89" s="67">
        <v>123433</v>
      </c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</row>
    <row r="90" spans="1:141" ht="12.75" customHeight="1" hidden="1" outlineLevel="1">
      <c r="A90" s="65"/>
      <c r="B90" s="68" t="s">
        <v>150</v>
      </c>
      <c r="C90" s="46" t="s">
        <v>108</v>
      </c>
      <c r="D90" s="46" t="s">
        <v>108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</row>
    <row r="91" spans="1:141" ht="12.75" customHeight="1" hidden="1" outlineLevel="1">
      <c r="A91" s="65"/>
      <c r="B91" s="73" t="s">
        <v>151</v>
      </c>
      <c r="C91" s="67">
        <v>2574227</v>
      </c>
      <c r="D91" s="67">
        <v>2574227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</row>
    <row r="92" spans="1:141" ht="12.75" customHeight="1" hidden="1" outlineLevel="1">
      <c r="A92" s="230" t="s">
        <v>152</v>
      </c>
      <c r="B92" s="230"/>
      <c r="C92" s="67">
        <v>23648</v>
      </c>
      <c r="D92" s="67">
        <v>23648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</row>
    <row r="93" spans="1:4" s="217" customFormat="1" ht="12.75" customHeight="1" hidden="1" outlineLevel="1">
      <c r="A93" s="230" t="s">
        <v>153</v>
      </c>
      <c r="B93" s="230"/>
      <c r="C93" s="64">
        <v>162746</v>
      </c>
      <c r="D93" s="64">
        <v>1627465</v>
      </c>
    </row>
    <row r="94" spans="1:141" ht="12.75" customHeight="1" hidden="1" outlineLevel="1">
      <c r="A94" s="232" t="s">
        <v>154</v>
      </c>
      <c r="B94" s="232"/>
      <c r="C94" s="74">
        <v>54643272</v>
      </c>
      <c r="D94" s="74">
        <v>38084325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</row>
    <row r="95" spans="1:4" ht="12.75">
      <c r="A95" s="76"/>
      <c r="B95" s="76"/>
      <c r="C95" s="76"/>
      <c r="D95" s="76"/>
    </row>
    <row r="96" spans="1:141" ht="12.75" customHeight="1" collapsed="1">
      <c r="A96" s="231" t="s">
        <v>323</v>
      </c>
      <c r="B96" s="231"/>
      <c r="C96" s="205" t="s">
        <v>24</v>
      </c>
      <c r="D96" s="204" t="s">
        <v>105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</row>
    <row r="97" spans="1:141" ht="12.75" customHeight="1" hidden="1" outlineLevel="1">
      <c r="A97" s="230" t="s">
        <v>133</v>
      </c>
      <c r="B97" s="230"/>
      <c r="C97" s="64">
        <v>8132633.708</v>
      </c>
      <c r="D97" s="64">
        <v>5751661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</row>
    <row r="98" spans="1:141" ht="12.75" customHeight="1" hidden="1" outlineLevel="1">
      <c r="A98" s="65"/>
      <c r="B98" s="66" t="s">
        <v>112</v>
      </c>
      <c r="C98" s="67">
        <v>5642316.708</v>
      </c>
      <c r="D98" s="67">
        <v>4296653</v>
      </c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</row>
    <row r="99" spans="1:141" ht="12.75" customHeight="1" hidden="1" outlineLevel="1">
      <c r="A99" s="65"/>
      <c r="B99" s="66" t="s">
        <v>134</v>
      </c>
      <c r="C99" s="67">
        <v>2490317</v>
      </c>
      <c r="D99" s="67">
        <v>1455008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</row>
    <row r="100" spans="1:141" ht="12.75" customHeight="1" hidden="1" outlineLevel="1">
      <c r="A100" s="230" t="s">
        <v>135</v>
      </c>
      <c r="B100" s="230"/>
      <c r="C100" s="64">
        <v>33059124.25</v>
      </c>
      <c r="D100" s="64">
        <v>22226443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</row>
    <row r="101" spans="1:141" ht="12.75" customHeight="1" hidden="1" outlineLevel="1">
      <c r="A101" s="65"/>
      <c r="B101" s="68" t="s">
        <v>10</v>
      </c>
      <c r="C101" s="67">
        <v>4613692</v>
      </c>
      <c r="D101" s="67">
        <v>4026124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</row>
    <row r="102" spans="1:141" ht="12.75" customHeight="1" hidden="1" outlineLevel="1">
      <c r="A102" s="65"/>
      <c r="B102" s="68" t="s">
        <v>136</v>
      </c>
      <c r="C102" s="64">
        <v>28445432.25</v>
      </c>
      <c r="D102" s="64">
        <v>18200319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</row>
    <row r="103" spans="1:141" ht="12.75" customHeight="1" hidden="1" outlineLevel="1">
      <c r="A103" s="65"/>
      <c r="B103" s="66" t="s">
        <v>112</v>
      </c>
      <c r="C103" s="67">
        <v>18273005.25</v>
      </c>
      <c r="D103" s="67">
        <v>11720162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</row>
    <row r="104" spans="1:141" ht="12.75" customHeight="1" hidden="1" outlineLevel="1">
      <c r="A104" s="65"/>
      <c r="B104" s="66" t="s">
        <v>134</v>
      </c>
      <c r="C104" s="67">
        <v>10172427</v>
      </c>
      <c r="D104" s="67">
        <v>6480157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</row>
    <row r="105" spans="1:141" ht="12.75" customHeight="1" hidden="1" outlineLevel="1">
      <c r="A105" s="230" t="s">
        <v>137</v>
      </c>
      <c r="B105" s="230"/>
      <c r="C105" s="67">
        <v>2303098</v>
      </c>
      <c r="D105" s="67">
        <v>2240198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</row>
    <row r="106" spans="1:141" ht="12.75" customHeight="1" hidden="1" outlineLevel="1">
      <c r="A106" s="69"/>
      <c r="B106" s="70" t="s">
        <v>138</v>
      </c>
      <c r="C106" s="71">
        <v>756439</v>
      </c>
      <c r="D106" s="71">
        <v>693539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</row>
    <row r="107" spans="1:141" ht="12.75" customHeight="1" hidden="1" outlineLevel="1">
      <c r="A107" s="230" t="s">
        <v>139</v>
      </c>
      <c r="B107" s="230"/>
      <c r="C107" s="67">
        <v>2755502.273</v>
      </c>
      <c r="D107" s="67">
        <v>1988140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</row>
    <row r="108" spans="1:141" ht="12.75" customHeight="1" hidden="1" outlineLevel="1">
      <c r="A108" s="230" t="s">
        <v>130</v>
      </c>
      <c r="B108" s="230"/>
      <c r="C108" s="67">
        <v>97802.378</v>
      </c>
      <c r="D108" s="67">
        <v>86572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</row>
    <row r="109" spans="1:141" ht="12.75" customHeight="1" hidden="1" outlineLevel="1">
      <c r="A109" s="230" t="s">
        <v>140</v>
      </c>
      <c r="B109" s="230"/>
      <c r="C109" s="64">
        <v>169570</v>
      </c>
      <c r="D109" s="64">
        <v>169570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</row>
    <row r="110" spans="1:141" ht="12.75" customHeight="1" hidden="1" outlineLevel="1">
      <c r="A110" s="65"/>
      <c r="B110" s="68" t="s">
        <v>141</v>
      </c>
      <c r="C110" s="46" t="s">
        <v>108</v>
      </c>
      <c r="D110" s="46" t="s">
        <v>108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</row>
    <row r="111" spans="1:141" ht="12.75" customHeight="1" hidden="1" outlineLevel="1">
      <c r="A111" s="65"/>
      <c r="B111" s="68" t="s">
        <v>142</v>
      </c>
      <c r="C111" s="67">
        <v>138994</v>
      </c>
      <c r="D111" s="67">
        <v>138994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</row>
    <row r="112" spans="1:141" ht="12.75" customHeight="1" hidden="1" outlineLevel="1">
      <c r="A112" s="65"/>
      <c r="B112" s="68" t="s">
        <v>143</v>
      </c>
      <c r="C112" s="67">
        <v>30576</v>
      </c>
      <c r="D112" s="67">
        <v>30576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</row>
    <row r="113" spans="1:141" ht="12.75" customHeight="1" hidden="1" outlineLevel="1">
      <c r="A113" s="230" t="s">
        <v>144</v>
      </c>
      <c r="B113" s="230"/>
      <c r="C113" s="67">
        <v>1174476</v>
      </c>
      <c r="D113" s="67">
        <v>1174476</v>
      </c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</row>
    <row r="114" spans="1:141" ht="12.75" customHeight="1" hidden="1" outlineLevel="1">
      <c r="A114" s="230" t="s">
        <v>145</v>
      </c>
      <c r="B114" s="230"/>
      <c r="C114" s="67">
        <v>816849</v>
      </c>
      <c r="D114" s="67">
        <v>816849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</row>
    <row r="115" spans="1:141" ht="12.75" customHeight="1" hidden="1" outlineLevel="1">
      <c r="A115" s="230" t="s">
        <v>146</v>
      </c>
      <c r="B115" s="230"/>
      <c r="C115" s="67">
        <v>50074</v>
      </c>
      <c r="D115" s="67">
        <v>50074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</row>
    <row r="116" spans="1:141" ht="12.75" customHeight="1" hidden="1" outlineLevel="1">
      <c r="A116" s="230" t="s">
        <v>147</v>
      </c>
      <c r="B116" s="230"/>
      <c r="C116" s="64">
        <v>3283881</v>
      </c>
      <c r="D116" s="64">
        <v>3283881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</row>
    <row r="117" spans="1:141" ht="12.75" customHeight="1" hidden="1" outlineLevel="1">
      <c r="A117" s="65"/>
      <c r="B117" s="68" t="s">
        <v>148</v>
      </c>
      <c r="C117" s="67">
        <v>886959</v>
      </c>
      <c r="D117" s="67">
        <v>886959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</row>
    <row r="118" spans="1:141" ht="12.75" customHeight="1" hidden="1" outlineLevel="1">
      <c r="A118" s="65"/>
      <c r="B118" s="66" t="s">
        <v>149</v>
      </c>
      <c r="C118" s="67">
        <v>187121</v>
      </c>
      <c r="D118" s="67">
        <v>187121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</row>
    <row r="119" spans="1:141" ht="12.75" customHeight="1" hidden="1" outlineLevel="1">
      <c r="A119" s="65"/>
      <c r="B119" s="68" t="s">
        <v>150</v>
      </c>
      <c r="C119" s="67" t="s">
        <v>108</v>
      </c>
      <c r="D119" s="67" t="s">
        <v>108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</row>
    <row r="120" spans="1:141" ht="12.75" customHeight="1" hidden="1" outlineLevel="1">
      <c r="A120" s="65"/>
      <c r="B120" s="73" t="s">
        <v>151</v>
      </c>
      <c r="C120" s="67">
        <v>2209801</v>
      </c>
      <c r="D120" s="67">
        <v>2209801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</row>
    <row r="121" spans="1:141" ht="12.75" customHeight="1" hidden="1" outlineLevel="1">
      <c r="A121" s="230" t="s">
        <v>152</v>
      </c>
      <c r="B121" s="230"/>
      <c r="C121" s="67">
        <v>53537.974</v>
      </c>
      <c r="D121" s="67">
        <v>53537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</row>
    <row r="122" spans="1:141" ht="12.75" customHeight="1" hidden="1" outlineLevel="1">
      <c r="A122" s="230" t="s">
        <v>153</v>
      </c>
      <c r="B122" s="230"/>
      <c r="C122" s="67">
        <v>569839.383</v>
      </c>
      <c r="D122" s="67">
        <v>569333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</row>
    <row r="123" spans="1:141" ht="12.75" customHeight="1" hidden="1" outlineLevel="1">
      <c r="A123" s="232" t="s">
        <v>154</v>
      </c>
      <c r="B123" s="232"/>
      <c r="C123" s="74">
        <v>52466387.966</v>
      </c>
      <c r="D123" s="74">
        <v>38410734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</row>
    <row r="124" spans="1:141" ht="12.75" customHeight="1">
      <c r="A124" s="145"/>
      <c r="B124" s="145"/>
      <c r="C124" s="145"/>
      <c r="D124" s="145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</row>
    <row r="125" spans="1:141" ht="12.75" customHeight="1" collapsed="1">
      <c r="A125" s="231" t="s">
        <v>301</v>
      </c>
      <c r="B125" s="231"/>
      <c r="C125" s="205" t="s">
        <v>24</v>
      </c>
      <c r="D125" s="204" t="s">
        <v>105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</row>
    <row r="126" spans="1:141" ht="12.75" customHeight="1" hidden="1" outlineLevel="1">
      <c r="A126" s="230" t="s">
        <v>133</v>
      </c>
      <c r="B126" s="230"/>
      <c r="C126" s="64">
        <v>7661398</v>
      </c>
      <c r="D126" s="64">
        <v>5011131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</row>
    <row r="127" spans="1:141" ht="12.75" customHeight="1" hidden="1" outlineLevel="1">
      <c r="A127" s="65"/>
      <c r="B127" s="66" t="s">
        <v>112</v>
      </c>
      <c r="C127" s="67">
        <v>5094886</v>
      </c>
      <c r="D127" s="67">
        <v>3425524</v>
      </c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</row>
    <row r="128" spans="1:141" ht="12.75" customHeight="1" hidden="1" outlineLevel="1">
      <c r="A128" s="65"/>
      <c r="B128" s="66" t="s">
        <v>134</v>
      </c>
      <c r="C128" s="67">
        <v>2566512</v>
      </c>
      <c r="D128" s="67">
        <v>1585607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</row>
    <row r="129" spans="1:141" ht="12.75" customHeight="1" hidden="1" outlineLevel="1">
      <c r="A129" s="230" t="s">
        <v>135</v>
      </c>
      <c r="B129" s="230"/>
      <c r="C129" s="64">
        <v>37209271</v>
      </c>
      <c r="D129" s="64">
        <v>24174650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</row>
    <row r="130" spans="1:141" ht="12.75" customHeight="1" hidden="1" outlineLevel="1">
      <c r="A130" s="65"/>
      <c r="B130" s="68" t="s">
        <v>10</v>
      </c>
      <c r="C130" s="67">
        <v>4286717</v>
      </c>
      <c r="D130" s="67">
        <v>3710003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</row>
    <row r="131" spans="1:141" ht="12.75" customHeight="1" hidden="1" outlineLevel="1">
      <c r="A131" s="65"/>
      <c r="B131" s="68" t="s">
        <v>136</v>
      </c>
      <c r="C131" s="64">
        <v>32922554</v>
      </c>
      <c r="D131" s="64">
        <v>20464647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</row>
    <row r="132" spans="1:141" ht="12.75" customHeight="1" hidden="1" outlineLevel="1">
      <c r="A132" s="65"/>
      <c r="B132" s="66" t="s">
        <v>112</v>
      </c>
      <c r="C132" s="67">
        <v>19513435</v>
      </c>
      <c r="D132" s="67">
        <v>12154835</v>
      </c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</row>
    <row r="133" spans="1:141" ht="12.75" customHeight="1" hidden="1" outlineLevel="1">
      <c r="A133" s="65"/>
      <c r="B133" s="66" t="s">
        <v>134</v>
      </c>
      <c r="C133" s="67">
        <v>13409119</v>
      </c>
      <c r="D133" s="67">
        <v>8309812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</row>
    <row r="134" spans="1:141" ht="12.75" customHeight="1" hidden="1" outlineLevel="1">
      <c r="A134" s="230" t="s">
        <v>137</v>
      </c>
      <c r="B134" s="230"/>
      <c r="C134" s="67">
        <v>2824862</v>
      </c>
      <c r="D134" s="67">
        <v>2759996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</row>
    <row r="135" spans="1:141" ht="12.75" customHeight="1" hidden="1" outlineLevel="1">
      <c r="A135" s="69"/>
      <c r="B135" s="70" t="s">
        <v>138</v>
      </c>
      <c r="C135" s="71">
        <v>1170247</v>
      </c>
      <c r="D135" s="71">
        <v>1105381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</row>
    <row r="136" spans="1:141" ht="12.75" customHeight="1" hidden="1" outlineLevel="1">
      <c r="A136" s="230" t="s">
        <v>139</v>
      </c>
      <c r="B136" s="230"/>
      <c r="C136" s="67">
        <v>1205888</v>
      </c>
      <c r="D136" s="67">
        <v>859896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</row>
    <row r="137" spans="1:141" ht="12.75" customHeight="1" hidden="1" outlineLevel="1">
      <c r="A137" s="230" t="s">
        <v>130</v>
      </c>
      <c r="B137" s="230"/>
      <c r="C137" s="67">
        <v>125691</v>
      </c>
      <c r="D137" s="67">
        <v>111678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</row>
    <row r="138" spans="1:141" ht="12.75" customHeight="1" hidden="1" outlineLevel="1">
      <c r="A138" s="230" t="s">
        <v>140</v>
      </c>
      <c r="B138" s="230"/>
      <c r="C138" s="64">
        <v>212765</v>
      </c>
      <c r="D138" s="64">
        <v>212765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</row>
    <row r="139" spans="1:141" ht="12.75" customHeight="1" hidden="1" outlineLevel="1">
      <c r="A139" s="65"/>
      <c r="B139" s="68" t="s">
        <v>141</v>
      </c>
      <c r="C139" s="46" t="s">
        <v>108</v>
      </c>
      <c r="D139" s="46" t="s">
        <v>108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</row>
    <row r="140" spans="1:141" ht="12.75" customHeight="1" hidden="1" outlineLevel="1">
      <c r="A140" s="65"/>
      <c r="B140" s="68" t="s">
        <v>142</v>
      </c>
      <c r="C140" s="67">
        <v>183619</v>
      </c>
      <c r="D140" s="67">
        <v>183619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</row>
    <row r="141" spans="1:141" ht="12.75" customHeight="1" hidden="1" outlineLevel="1">
      <c r="A141" s="65"/>
      <c r="B141" s="68" t="s">
        <v>143</v>
      </c>
      <c r="C141" s="67">
        <v>29146</v>
      </c>
      <c r="D141" s="67">
        <v>29146</v>
      </c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</row>
    <row r="142" spans="1:141" ht="12.75" customHeight="1" hidden="1" outlineLevel="1">
      <c r="A142" s="230" t="s">
        <v>144</v>
      </c>
      <c r="B142" s="230"/>
      <c r="C142" s="67">
        <v>1368426</v>
      </c>
      <c r="D142" s="67">
        <v>1368426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</row>
    <row r="143" spans="1:141" ht="12.75" customHeight="1" hidden="1" outlineLevel="1">
      <c r="A143" s="230" t="s">
        <v>145</v>
      </c>
      <c r="B143" s="230"/>
      <c r="C143" s="67">
        <v>791849</v>
      </c>
      <c r="D143" s="67">
        <v>771849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</row>
    <row r="144" spans="1:141" ht="12.75" customHeight="1" hidden="1" outlineLevel="1">
      <c r="A144" s="230" t="s">
        <v>146</v>
      </c>
      <c r="B144" s="230"/>
      <c r="C144" s="67">
        <v>50074</v>
      </c>
      <c r="D144" s="67">
        <v>48750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</row>
    <row r="145" spans="1:141" ht="12.75" customHeight="1" hidden="1" outlineLevel="1">
      <c r="A145" s="230" t="s">
        <v>147</v>
      </c>
      <c r="B145" s="230"/>
      <c r="C145" s="64">
        <v>2955488</v>
      </c>
      <c r="D145" s="64">
        <v>2955488</v>
      </c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</row>
    <row r="146" spans="1:141" ht="12.75" customHeight="1" hidden="1" outlineLevel="1">
      <c r="A146" s="65"/>
      <c r="B146" s="68" t="s">
        <v>148</v>
      </c>
      <c r="C146" s="67">
        <v>1053634</v>
      </c>
      <c r="D146" s="67">
        <v>1053634</v>
      </c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</row>
    <row r="147" spans="1:141" ht="12.75" customHeight="1" hidden="1" outlineLevel="1">
      <c r="A147" s="65"/>
      <c r="B147" s="66" t="s">
        <v>149</v>
      </c>
      <c r="C147" s="67">
        <v>177218</v>
      </c>
      <c r="D147" s="67">
        <v>177218</v>
      </c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</row>
    <row r="148" spans="1:141" ht="12.75" customHeight="1" hidden="1" outlineLevel="1">
      <c r="A148" s="65"/>
      <c r="B148" s="68" t="s">
        <v>150</v>
      </c>
      <c r="C148" s="67">
        <v>301293</v>
      </c>
      <c r="D148" s="67">
        <v>301293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</row>
    <row r="149" spans="1:141" ht="12.75" customHeight="1" hidden="1" outlineLevel="1">
      <c r="A149" s="65"/>
      <c r="B149" s="73" t="s">
        <v>151</v>
      </c>
      <c r="C149" s="67">
        <v>1423343</v>
      </c>
      <c r="D149" s="67">
        <v>1423343</v>
      </c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</row>
    <row r="150" spans="1:141" ht="12.75" customHeight="1" hidden="1" outlineLevel="1">
      <c r="A150" s="230" t="s">
        <v>152</v>
      </c>
      <c r="B150" s="230"/>
      <c r="C150" s="67">
        <v>59958</v>
      </c>
      <c r="D150" s="67">
        <v>59958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</row>
    <row r="151" spans="1:141" ht="12.75" customHeight="1" hidden="1" outlineLevel="1">
      <c r="A151" s="230" t="s">
        <v>153</v>
      </c>
      <c r="B151" s="230"/>
      <c r="C151" s="67">
        <v>587726</v>
      </c>
      <c r="D151" s="67">
        <v>587726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</row>
    <row r="152" spans="1:141" ht="12.75" customHeight="1" hidden="1" outlineLevel="1">
      <c r="A152" s="232" t="s">
        <v>154</v>
      </c>
      <c r="B152" s="232"/>
      <c r="C152" s="74">
        <v>55053396</v>
      </c>
      <c r="D152" s="74">
        <v>38922313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</row>
    <row r="153" spans="1:141" ht="12.75" customHeight="1">
      <c r="A153" s="145"/>
      <c r="B153" s="145"/>
      <c r="C153" s="145"/>
      <c r="D153" s="145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</row>
    <row r="154" spans="1:141" ht="12.75" customHeight="1" collapsed="1">
      <c r="A154" s="231" t="s">
        <v>287</v>
      </c>
      <c r="B154" s="231"/>
      <c r="C154" s="205" t="s">
        <v>24</v>
      </c>
      <c r="D154" s="204" t="s">
        <v>105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</row>
    <row r="155" spans="1:4" s="62" customFormat="1" ht="12.75" customHeight="1" hidden="1" outlineLevel="1">
      <c r="A155" s="230" t="s">
        <v>133</v>
      </c>
      <c r="B155" s="230"/>
      <c r="C155" s="64">
        <v>6731416</v>
      </c>
      <c r="D155" s="64">
        <v>3882477</v>
      </c>
    </row>
    <row r="156" spans="1:4" s="62" customFormat="1" ht="12.75" customHeight="1" hidden="1" outlineLevel="1">
      <c r="A156" s="65"/>
      <c r="B156" s="66" t="s">
        <v>112</v>
      </c>
      <c r="C156" s="67">
        <v>3188362</v>
      </c>
      <c r="D156" s="67">
        <v>2315217</v>
      </c>
    </row>
    <row r="157" spans="1:4" s="62" customFormat="1" ht="12.75" customHeight="1" hidden="1" outlineLevel="1">
      <c r="A157" s="65"/>
      <c r="B157" s="66" t="s">
        <v>134</v>
      </c>
      <c r="C157" s="67">
        <v>3543054</v>
      </c>
      <c r="D157" s="67">
        <v>1567260</v>
      </c>
    </row>
    <row r="158" spans="1:4" s="62" customFormat="1" ht="12.75" customHeight="1" hidden="1" outlineLevel="1">
      <c r="A158" s="230" t="s">
        <v>135</v>
      </c>
      <c r="B158" s="230"/>
      <c r="C158" s="64">
        <v>36809738</v>
      </c>
      <c r="D158" s="64">
        <v>21427404</v>
      </c>
    </row>
    <row r="159" spans="1:4" s="62" customFormat="1" ht="12.75" customHeight="1" hidden="1" outlineLevel="1">
      <c r="A159" s="65"/>
      <c r="B159" s="68" t="s">
        <v>10</v>
      </c>
      <c r="C159" s="67">
        <v>3164775</v>
      </c>
      <c r="D159" s="67">
        <v>2677360</v>
      </c>
    </row>
    <row r="160" spans="1:4" s="62" customFormat="1" ht="12.75" customHeight="1" hidden="1" outlineLevel="1">
      <c r="A160" s="65"/>
      <c r="B160" s="68" t="s">
        <v>136</v>
      </c>
      <c r="C160" s="64">
        <v>33644963</v>
      </c>
      <c r="D160" s="64">
        <v>18750044</v>
      </c>
    </row>
    <row r="161" spans="1:4" s="62" customFormat="1" ht="12.75" customHeight="1" hidden="1" outlineLevel="1">
      <c r="A161" s="65"/>
      <c r="B161" s="66" t="s">
        <v>112</v>
      </c>
      <c r="C161" s="67">
        <v>15060201</v>
      </c>
      <c r="D161" s="67">
        <v>9130335</v>
      </c>
    </row>
    <row r="162" spans="1:4" s="62" customFormat="1" ht="12.75" customHeight="1" hidden="1" outlineLevel="1">
      <c r="A162" s="65"/>
      <c r="B162" s="66" t="s">
        <v>134</v>
      </c>
      <c r="C162" s="67">
        <v>18584762</v>
      </c>
      <c r="D162" s="67">
        <v>9619709</v>
      </c>
    </row>
    <row r="163" spans="1:4" s="62" customFormat="1" ht="12.75" customHeight="1" hidden="1" outlineLevel="1">
      <c r="A163" s="230" t="s">
        <v>137</v>
      </c>
      <c r="B163" s="230"/>
      <c r="C163" s="67">
        <v>3541584</v>
      </c>
      <c r="D163" s="67">
        <v>3452398</v>
      </c>
    </row>
    <row r="164" spans="1:4" s="72" customFormat="1" ht="12.75" customHeight="1" hidden="1" outlineLevel="1">
      <c r="A164" s="69"/>
      <c r="B164" s="70" t="s">
        <v>138</v>
      </c>
      <c r="C164" s="71">
        <v>1746706</v>
      </c>
      <c r="D164" s="71">
        <v>1657521</v>
      </c>
    </row>
    <row r="165" spans="1:4" s="62" customFormat="1" ht="12.75" customHeight="1" hidden="1" outlineLevel="1">
      <c r="A165" s="230" t="s">
        <v>139</v>
      </c>
      <c r="B165" s="230"/>
      <c r="C165" s="67">
        <v>2536071</v>
      </c>
      <c r="D165" s="67">
        <v>1174543</v>
      </c>
    </row>
    <row r="166" spans="1:4" s="62" customFormat="1" ht="12.75" customHeight="1" hidden="1" outlineLevel="1">
      <c r="A166" s="230" t="s">
        <v>130</v>
      </c>
      <c r="B166" s="230"/>
      <c r="C166" s="67">
        <v>205986</v>
      </c>
      <c r="D166" s="67">
        <v>163363</v>
      </c>
    </row>
    <row r="167" spans="1:4" s="62" customFormat="1" ht="12.75" customHeight="1" hidden="1" outlineLevel="1">
      <c r="A167" s="230" t="s">
        <v>140</v>
      </c>
      <c r="B167" s="230"/>
      <c r="C167" s="64">
        <v>254408</v>
      </c>
      <c r="D167" s="64">
        <v>240756</v>
      </c>
    </row>
    <row r="168" spans="1:4" s="62" customFormat="1" ht="12.75" customHeight="1" hidden="1" outlineLevel="1">
      <c r="A168" s="65"/>
      <c r="B168" s="68" t="s">
        <v>141</v>
      </c>
      <c r="C168" s="46" t="s">
        <v>108</v>
      </c>
      <c r="D168" s="46" t="s">
        <v>108</v>
      </c>
    </row>
    <row r="169" spans="1:4" s="62" customFormat="1" ht="12.75" customHeight="1" hidden="1" outlineLevel="1">
      <c r="A169" s="65"/>
      <c r="B169" s="68" t="s">
        <v>142</v>
      </c>
      <c r="C169" s="67">
        <v>160234</v>
      </c>
      <c r="D169" s="67">
        <v>157011</v>
      </c>
    </row>
    <row r="170" spans="1:4" s="62" customFormat="1" ht="12.75" customHeight="1" hidden="1" outlineLevel="1">
      <c r="A170" s="65"/>
      <c r="B170" s="68" t="s">
        <v>143</v>
      </c>
      <c r="C170" s="67">
        <v>94174</v>
      </c>
      <c r="D170" s="67">
        <v>83745</v>
      </c>
    </row>
    <row r="171" spans="1:4" s="62" customFormat="1" ht="12.75" customHeight="1" hidden="1" outlineLevel="1">
      <c r="A171" s="230" t="s">
        <v>144</v>
      </c>
      <c r="B171" s="230"/>
      <c r="C171" s="67">
        <v>1470201</v>
      </c>
      <c r="D171" s="67">
        <v>1465201</v>
      </c>
    </row>
    <row r="172" spans="1:4" s="62" customFormat="1" ht="12.75" customHeight="1" hidden="1" outlineLevel="1">
      <c r="A172" s="230" t="s">
        <v>145</v>
      </c>
      <c r="B172" s="230"/>
      <c r="C172" s="67">
        <v>791849</v>
      </c>
      <c r="D172" s="67">
        <v>729349</v>
      </c>
    </row>
    <row r="173" spans="1:4" s="62" customFormat="1" ht="12.75" customHeight="1" hidden="1" outlineLevel="1">
      <c r="A173" s="230" t="s">
        <v>146</v>
      </c>
      <c r="B173" s="230"/>
      <c r="C173" s="67">
        <v>50074</v>
      </c>
      <c r="D173" s="67">
        <v>50074</v>
      </c>
    </row>
    <row r="174" spans="1:4" s="62" customFormat="1" ht="12.75" customHeight="1" hidden="1" outlineLevel="1">
      <c r="A174" s="230" t="s">
        <v>147</v>
      </c>
      <c r="B174" s="230"/>
      <c r="C174" s="64">
        <v>2762998</v>
      </c>
      <c r="D174" s="64">
        <v>2762998</v>
      </c>
    </row>
    <row r="175" spans="1:4" s="62" customFormat="1" ht="12.75" customHeight="1" hidden="1" outlineLevel="1">
      <c r="A175" s="65"/>
      <c r="B175" s="68" t="s">
        <v>148</v>
      </c>
      <c r="C175" s="67">
        <v>1045424</v>
      </c>
      <c r="D175" s="67">
        <v>1045424</v>
      </c>
    </row>
    <row r="176" spans="1:4" s="62" customFormat="1" ht="12.75" customHeight="1" hidden="1" outlineLevel="1">
      <c r="A176" s="65"/>
      <c r="B176" s="66" t="s">
        <v>149</v>
      </c>
      <c r="C176" s="67">
        <v>139307</v>
      </c>
      <c r="D176" s="67">
        <v>139307</v>
      </c>
    </row>
    <row r="177" spans="1:4" s="62" customFormat="1" ht="12.75" customHeight="1" hidden="1" outlineLevel="1">
      <c r="A177" s="65"/>
      <c r="B177" s="68" t="s">
        <v>150</v>
      </c>
      <c r="C177" s="67">
        <v>10641</v>
      </c>
      <c r="D177" s="67">
        <v>10641</v>
      </c>
    </row>
    <row r="178" spans="1:4" s="62" customFormat="1" ht="12.75" customHeight="1" hidden="1" outlineLevel="1">
      <c r="A178" s="65"/>
      <c r="B178" s="73" t="s">
        <v>151</v>
      </c>
      <c r="C178" s="67">
        <v>1567626</v>
      </c>
      <c r="D178" s="67">
        <v>1567626</v>
      </c>
    </row>
    <row r="179" spans="1:4" s="62" customFormat="1" ht="12.75" customHeight="1" hidden="1" outlineLevel="1">
      <c r="A179" s="230" t="s">
        <v>152</v>
      </c>
      <c r="B179" s="230"/>
      <c r="C179" s="67">
        <v>53744</v>
      </c>
      <c r="D179" s="67">
        <v>53744</v>
      </c>
    </row>
    <row r="180" spans="1:4" s="62" customFormat="1" ht="12.75" customHeight="1" hidden="1" outlineLevel="1">
      <c r="A180" s="230" t="s">
        <v>153</v>
      </c>
      <c r="B180" s="230"/>
      <c r="C180" s="67">
        <v>464064</v>
      </c>
      <c r="D180" s="67">
        <v>464065</v>
      </c>
    </row>
    <row r="181" spans="1:4" s="75" customFormat="1" ht="12.75" customHeight="1" hidden="1" outlineLevel="1">
      <c r="A181" s="232" t="s">
        <v>154</v>
      </c>
      <c r="B181" s="232"/>
      <c r="C181" s="74">
        <v>55672133</v>
      </c>
      <c r="D181" s="74">
        <v>35866372</v>
      </c>
    </row>
    <row r="182" spans="1:4" ht="12.75" customHeight="1">
      <c r="A182" s="76"/>
      <c r="B182" s="76"/>
      <c r="C182" s="76"/>
      <c r="D182" s="76"/>
    </row>
    <row r="183" spans="1:141" ht="12.75" customHeight="1" collapsed="1">
      <c r="A183" s="231" t="s">
        <v>288</v>
      </c>
      <c r="B183" s="231"/>
      <c r="C183" s="205" t="s">
        <v>24</v>
      </c>
      <c r="D183" s="204" t="s">
        <v>105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</row>
    <row r="184" spans="1:5" ht="12" customHeight="1" hidden="1" outlineLevel="1">
      <c r="A184" s="230" t="s">
        <v>133</v>
      </c>
      <c r="B184" s="230"/>
      <c r="C184" s="67">
        <v>5715780</v>
      </c>
      <c r="D184" s="67">
        <v>3448108</v>
      </c>
      <c r="E184" s="127"/>
    </row>
    <row r="185" spans="1:5" ht="12.75" customHeight="1" hidden="1" outlineLevel="1">
      <c r="A185" s="65"/>
      <c r="B185" s="66" t="s">
        <v>112</v>
      </c>
      <c r="C185" s="67">
        <v>2798531</v>
      </c>
      <c r="D185" s="67">
        <v>1787735</v>
      </c>
      <c r="E185" s="126"/>
    </row>
    <row r="186" spans="1:5" ht="12.75" customHeight="1" hidden="1" outlineLevel="1">
      <c r="A186" s="65"/>
      <c r="B186" s="66" t="s">
        <v>134</v>
      </c>
      <c r="C186" s="67">
        <v>2917249</v>
      </c>
      <c r="D186" s="67">
        <v>1660373</v>
      </c>
      <c r="E186" s="126"/>
    </row>
    <row r="187" spans="1:5" ht="12.75" customHeight="1" hidden="1" outlineLevel="1">
      <c r="A187" s="230" t="s">
        <v>135</v>
      </c>
      <c r="B187" s="230"/>
      <c r="C187" s="67">
        <v>32007981</v>
      </c>
      <c r="D187" s="67">
        <v>19942948</v>
      </c>
      <c r="E187" s="127"/>
    </row>
    <row r="188" spans="1:5" ht="12.75" customHeight="1" hidden="1" outlineLevel="1">
      <c r="A188" s="65"/>
      <c r="B188" s="68" t="s">
        <v>10</v>
      </c>
      <c r="C188" s="67">
        <v>3119703</v>
      </c>
      <c r="D188" s="67">
        <v>2577381</v>
      </c>
      <c r="E188" s="126"/>
    </row>
    <row r="189" spans="1:5" ht="12.75" customHeight="1" hidden="1" outlineLevel="1">
      <c r="A189" s="65"/>
      <c r="B189" s="68" t="s">
        <v>136</v>
      </c>
      <c r="C189" s="67">
        <v>28888278</v>
      </c>
      <c r="D189" s="67">
        <v>17365567</v>
      </c>
      <c r="E189" s="127"/>
    </row>
    <row r="190" spans="1:5" ht="12.75" customHeight="1" hidden="1" outlineLevel="1">
      <c r="A190" s="65"/>
      <c r="B190" s="66" t="s">
        <v>112</v>
      </c>
      <c r="C190" s="67">
        <v>14438338</v>
      </c>
      <c r="D190" s="67">
        <v>8965660</v>
      </c>
      <c r="E190" s="126"/>
    </row>
    <row r="191" spans="1:5" ht="12.75" customHeight="1" hidden="1" outlineLevel="1">
      <c r="A191" s="65"/>
      <c r="B191" s="66" t="s">
        <v>134</v>
      </c>
      <c r="C191" s="67">
        <v>14449940</v>
      </c>
      <c r="D191" s="67">
        <v>8399907</v>
      </c>
      <c r="E191" s="126"/>
    </row>
    <row r="192" spans="1:5" ht="12.75" customHeight="1" hidden="1" outlineLevel="1">
      <c r="A192" s="230" t="s">
        <v>137</v>
      </c>
      <c r="B192" s="230"/>
      <c r="C192" s="67">
        <v>4209533</v>
      </c>
      <c r="D192" s="67">
        <v>4115892</v>
      </c>
      <c r="E192" s="126"/>
    </row>
    <row r="193" spans="1:5" ht="12.75" customHeight="1" hidden="1" outlineLevel="1">
      <c r="A193" s="69"/>
      <c r="B193" s="70" t="s">
        <v>138</v>
      </c>
      <c r="C193" s="71">
        <v>1596370</v>
      </c>
      <c r="D193" s="71">
        <v>1502729</v>
      </c>
      <c r="E193" s="128"/>
    </row>
    <row r="194" spans="1:5" ht="12.75" customHeight="1" hidden="1" outlineLevel="1">
      <c r="A194" s="230" t="s">
        <v>139</v>
      </c>
      <c r="B194" s="230"/>
      <c r="C194" s="67">
        <v>1593439</v>
      </c>
      <c r="D194" s="67">
        <v>754598</v>
      </c>
      <c r="E194" s="126"/>
    </row>
    <row r="195" spans="1:5" ht="12.75" customHeight="1" hidden="1" outlineLevel="1">
      <c r="A195" s="230" t="s">
        <v>130</v>
      </c>
      <c r="B195" s="230"/>
      <c r="C195" s="67">
        <v>203763</v>
      </c>
      <c r="D195" s="67">
        <v>163512</v>
      </c>
      <c r="E195" s="126"/>
    </row>
    <row r="196" spans="1:5" ht="12.75" customHeight="1" hidden="1" outlineLevel="1">
      <c r="A196" s="230" t="s">
        <v>140</v>
      </c>
      <c r="B196" s="230"/>
      <c r="C196" s="67">
        <v>204800</v>
      </c>
      <c r="D196" s="67">
        <v>201426</v>
      </c>
      <c r="E196" s="127"/>
    </row>
    <row r="197" spans="1:5" ht="12.75" customHeight="1" hidden="1" outlineLevel="1">
      <c r="A197" s="65"/>
      <c r="B197" s="68" t="s">
        <v>141</v>
      </c>
      <c r="C197" s="46" t="s">
        <v>108</v>
      </c>
      <c r="D197" s="46" t="s">
        <v>108</v>
      </c>
      <c r="E197" s="126"/>
    </row>
    <row r="198" spans="1:5" ht="12.75" customHeight="1" hidden="1" outlineLevel="1">
      <c r="A198" s="65"/>
      <c r="B198" s="68" t="s">
        <v>142</v>
      </c>
      <c r="C198" s="67">
        <v>188062</v>
      </c>
      <c r="D198" s="67">
        <v>185352</v>
      </c>
      <c r="E198" s="126"/>
    </row>
    <row r="199" spans="1:5" ht="12.75" customHeight="1" hidden="1" outlineLevel="1">
      <c r="A199" s="65"/>
      <c r="B199" s="68" t="s">
        <v>143</v>
      </c>
      <c r="C199" s="67">
        <v>16738</v>
      </c>
      <c r="D199" s="67">
        <v>16074</v>
      </c>
      <c r="E199" s="126"/>
    </row>
    <row r="200" spans="1:5" ht="12.75" customHeight="1" hidden="1" outlineLevel="1">
      <c r="A200" s="230" t="s">
        <v>144</v>
      </c>
      <c r="B200" s="230"/>
      <c r="C200" s="67">
        <v>1753701</v>
      </c>
      <c r="D200" s="67">
        <v>1748701</v>
      </c>
      <c r="E200" s="126"/>
    </row>
    <row r="201" spans="1:5" ht="12.75" customHeight="1" hidden="1" outlineLevel="1">
      <c r="A201" s="230" t="s">
        <v>145</v>
      </c>
      <c r="B201" s="230"/>
      <c r="C201" s="67">
        <v>821849</v>
      </c>
      <c r="D201" s="67">
        <v>801849</v>
      </c>
      <c r="E201" s="126"/>
    </row>
    <row r="202" spans="1:5" ht="12.75" customHeight="1" hidden="1" outlineLevel="1">
      <c r="A202" s="230" t="s">
        <v>146</v>
      </c>
      <c r="B202" s="230"/>
      <c r="C202" s="67">
        <v>50074</v>
      </c>
      <c r="D202" s="67">
        <v>50074</v>
      </c>
      <c r="E202" s="126"/>
    </row>
    <row r="203" spans="1:5" ht="12.75" customHeight="1" hidden="1" outlineLevel="1">
      <c r="A203" s="230" t="s">
        <v>147</v>
      </c>
      <c r="B203" s="230"/>
      <c r="C203" s="67">
        <v>2383279</v>
      </c>
      <c r="D203" s="67">
        <v>2382549</v>
      </c>
      <c r="E203" s="127"/>
    </row>
    <row r="204" spans="1:5" ht="12.75" customHeight="1" hidden="1" outlineLevel="1">
      <c r="A204" s="65"/>
      <c r="B204" s="68" t="s">
        <v>148</v>
      </c>
      <c r="C204" s="67">
        <v>790699</v>
      </c>
      <c r="D204" s="67">
        <v>789969</v>
      </c>
      <c r="E204" s="126"/>
    </row>
    <row r="205" spans="1:5" ht="12.75" customHeight="1" hidden="1" outlineLevel="1">
      <c r="A205" s="65"/>
      <c r="B205" s="66" t="s">
        <v>149</v>
      </c>
      <c r="C205" s="67">
        <v>216014</v>
      </c>
      <c r="D205" s="67">
        <v>216014</v>
      </c>
      <c r="E205" s="126"/>
    </row>
    <row r="206" spans="1:5" ht="12.75" customHeight="1" hidden="1" outlineLevel="1">
      <c r="A206" s="65"/>
      <c r="B206" s="68" t="s">
        <v>150</v>
      </c>
      <c r="C206" s="46" t="s">
        <v>108</v>
      </c>
      <c r="D206" s="46" t="s">
        <v>108</v>
      </c>
      <c r="E206" s="126"/>
    </row>
    <row r="207" spans="1:5" ht="12.75" customHeight="1" hidden="1" outlineLevel="1">
      <c r="A207" s="65"/>
      <c r="B207" s="73" t="s">
        <v>151</v>
      </c>
      <c r="C207" s="67">
        <v>1376566</v>
      </c>
      <c r="D207" s="67">
        <v>1376566</v>
      </c>
      <c r="E207" s="126"/>
    </row>
    <row r="208" spans="1:5" ht="12.75" customHeight="1" hidden="1" outlineLevel="1">
      <c r="A208" s="230" t="s">
        <v>152</v>
      </c>
      <c r="B208" s="230"/>
      <c r="C208" s="67">
        <v>28389</v>
      </c>
      <c r="D208" s="67">
        <v>28246</v>
      </c>
      <c r="E208" s="126"/>
    </row>
    <row r="209" spans="1:5" ht="12.75" customHeight="1" hidden="1" outlineLevel="1">
      <c r="A209" s="230" t="s">
        <v>153</v>
      </c>
      <c r="B209" s="230"/>
      <c r="C209" s="67">
        <v>721718</v>
      </c>
      <c r="D209" s="67">
        <v>708540</v>
      </c>
      <c r="E209" s="126"/>
    </row>
    <row r="210" spans="1:5" ht="12.75" customHeight="1" hidden="1" outlineLevel="1">
      <c r="A210" s="232" t="s">
        <v>154</v>
      </c>
      <c r="B210" s="232"/>
      <c r="C210" s="74">
        <v>49694306</v>
      </c>
      <c r="D210" s="74">
        <v>34346443</v>
      </c>
      <c r="E210" s="129"/>
    </row>
    <row r="212" spans="1:141" ht="12.75" customHeight="1" collapsed="1">
      <c r="A212" s="231" t="s">
        <v>290</v>
      </c>
      <c r="B212" s="231"/>
      <c r="C212" s="205" t="s">
        <v>24</v>
      </c>
      <c r="D212" s="204" t="s">
        <v>105</v>
      </c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</row>
    <row r="213" spans="1:6" ht="12.75" hidden="1" outlineLevel="1">
      <c r="A213" s="230" t="s">
        <v>133</v>
      </c>
      <c r="B213" s="230"/>
      <c r="C213" s="67">
        <v>5256014</v>
      </c>
      <c r="D213" s="67">
        <v>2940445</v>
      </c>
      <c r="F213" s="135"/>
    </row>
    <row r="214" spans="1:6" ht="12.75" hidden="1" outlineLevel="1">
      <c r="A214" s="65"/>
      <c r="B214" s="66" t="s">
        <v>112</v>
      </c>
      <c r="C214" s="67">
        <v>2767643</v>
      </c>
      <c r="D214" s="67">
        <v>1581791</v>
      </c>
      <c r="F214" s="134"/>
    </row>
    <row r="215" spans="1:6" ht="12.75" hidden="1" outlineLevel="1">
      <c r="A215" s="65"/>
      <c r="B215" s="66" t="s">
        <v>134</v>
      </c>
      <c r="C215" s="67">
        <v>2488371</v>
      </c>
      <c r="D215" s="67">
        <v>1358654</v>
      </c>
      <c r="F215" s="134"/>
    </row>
    <row r="216" spans="1:6" ht="12.75" hidden="1" outlineLevel="1">
      <c r="A216" s="230" t="s">
        <v>135</v>
      </c>
      <c r="B216" s="230"/>
      <c r="C216" s="67">
        <v>28582570</v>
      </c>
      <c r="D216" s="67">
        <v>18581088</v>
      </c>
      <c r="F216" s="135"/>
    </row>
    <row r="217" spans="1:6" ht="12.75" hidden="1" outlineLevel="1">
      <c r="A217" s="65"/>
      <c r="B217" s="68" t="s">
        <v>10</v>
      </c>
      <c r="C217" s="67">
        <v>3830235</v>
      </c>
      <c r="D217" s="67">
        <v>3561930</v>
      </c>
      <c r="F217" s="134"/>
    </row>
    <row r="218" spans="1:6" ht="12.75" hidden="1" outlineLevel="1">
      <c r="A218" s="65"/>
      <c r="B218" s="68" t="s">
        <v>136</v>
      </c>
      <c r="C218" s="67">
        <v>24752335</v>
      </c>
      <c r="D218" s="67">
        <v>15019158</v>
      </c>
      <c r="F218" s="135"/>
    </row>
    <row r="219" spans="1:6" ht="12.75" hidden="1" outlineLevel="1">
      <c r="A219" s="65"/>
      <c r="B219" s="66" t="s">
        <v>112</v>
      </c>
      <c r="C219" s="67">
        <v>12223507</v>
      </c>
      <c r="D219" s="67">
        <v>7797994</v>
      </c>
      <c r="F219" s="134"/>
    </row>
    <row r="220" spans="1:6" ht="12.75" hidden="1" outlineLevel="1">
      <c r="A220" s="65"/>
      <c r="B220" s="66" t="s">
        <v>134</v>
      </c>
      <c r="C220" s="67">
        <v>12528828</v>
      </c>
      <c r="D220" s="67">
        <v>7221164</v>
      </c>
      <c r="F220" s="134"/>
    </row>
    <row r="221" spans="1:6" ht="12.75" hidden="1" outlineLevel="1">
      <c r="A221" s="230" t="s">
        <v>137</v>
      </c>
      <c r="B221" s="230"/>
      <c r="C221" s="67">
        <v>2848251</v>
      </c>
      <c r="D221" s="67">
        <v>2762005</v>
      </c>
      <c r="F221" s="134"/>
    </row>
    <row r="222" spans="1:6" ht="12.75" hidden="1" outlineLevel="1">
      <c r="A222" s="69"/>
      <c r="B222" s="70" t="s">
        <v>138</v>
      </c>
      <c r="C222" s="71">
        <v>1224133</v>
      </c>
      <c r="D222" s="71">
        <v>1136887</v>
      </c>
      <c r="F222" s="138"/>
    </row>
    <row r="223" spans="1:6" ht="12.75" hidden="1" outlineLevel="1">
      <c r="A223" s="230" t="s">
        <v>139</v>
      </c>
      <c r="B223" s="230"/>
      <c r="C223" s="67">
        <v>767365</v>
      </c>
      <c r="D223" s="67">
        <v>341202</v>
      </c>
      <c r="F223" s="134"/>
    </row>
    <row r="224" spans="1:6" ht="12.75" hidden="1" outlineLevel="1">
      <c r="A224" s="230" t="s">
        <v>130</v>
      </c>
      <c r="B224" s="230"/>
      <c r="C224" s="67">
        <v>152278</v>
      </c>
      <c r="D224" s="67">
        <v>126698</v>
      </c>
      <c r="F224" s="134"/>
    </row>
    <row r="225" spans="1:6" ht="12.75" hidden="1" outlineLevel="1">
      <c r="A225" s="230" t="s">
        <v>140</v>
      </c>
      <c r="B225" s="230"/>
      <c r="C225" s="67">
        <v>223374</v>
      </c>
      <c r="D225" s="67">
        <v>220974</v>
      </c>
      <c r="F225" s="135"/>
    </row>
    <row r="226" spans="1:6" ht="12.75" hidden="1" outlineLevel="1">
      <c r="A226" s="65"/>
      <c r="B226" s="68" t="s">
        <v>141</v>
      </c>
      <c r="C226" s="46" t="s">
        <v>108</v>
      </c>
      <c r="D226" s="46" t="s">
        <v>108</v>
      </c>
      <c r="F226" s="134"/>
    </row>
    <row r="227" spans="1:6" ht="12.75" hidden="1" outlineLevel="1">
      <c r="A227" s="65"/>
      <c r="B227" s="68" t="s">
        <v>142</v>
      </c>
      <c r="C227" s="67">
        <v>167558</v>
      </c>
      <c r="D227" s="67">
        <v>165526</v>
      </c>
      <c r="F227" s="134"/>
    </row>
    <row r="228" spans="1:6" ht="12.75" hidden="1" outlineLevel="1">
      <c r="A228" s="65"/>
      <c r="B228" s="68" t="s">
        <v>143</v>
      </c>
      <c r="C228" s="67">
        <v>55816</v>
      </c>
      <c r="D228" s="67">
        <v>55448</v>
      </c>
      <c r="F228" s="134"/>
    </row>
    <row r="229" spans="1:6" ht="12.75" hidden="1" outlineLevel="1">
      <c r="A229" s="230" t="s">
        <v>144</v>
      </c>
      <c r="B229" s="230"/>
      <c r="C229" s="67">
        <v>1753001</v>
      </c>
      <c r="D229" s="67">
        <v>1748001</v>
      </c>
      <c r="F229" s="134"/>
    </row>
    <row r="230" spans="1:6" ht="12.75" hidden="1" outlineLevel="1">
      <c r="A230" s="230" t="s">
        <v>145</v>
      </c>
      <c r="B230" s="230"/>
      <c r="C230" s="67">
        <v>831849</v>
      </c>
      <c r="D230" s="67">
        <v>811849</v>
      </c>
      <c r="F230" s="134"/>
    </row>
    <row r="231" spans="1:6" ht="12.75" hidden="1" outlineLevel="1">
      <c r="A231" s="230" t="s">
        <v>146</v>
      </c>
      <c r="B231" s="230"/>
      <c r="C231" s="67">
        <v>50074</v>
      </c>
      <c r="D231" s="67">
        <v>50074</v>
      </c>
      <c r="F231" s="134"/>
    </row>
    <row r="232" spans="1:6" ht="12.75" hidden="1" outlineLevel="1">
      <c r="A232" s="230" t="s">
        <v>147</v>
      </c>
      <c r="B232" s="230"/>
      <c r="C232" s="67">
        <v>2247387</v>
      </c>
      <c r="D232" s="67">
        <v>2246987</v>
      </c>
      <c r="F232" s="135"/>
    </row>
    <row r="233" spans="1:6" ht="12.75" hidden="1" outlineLevel="1">
      <c r="A233" s="65"/>
      <c r="B233" s="68" t="s">
        <v>148</v>
      </c>
      <c r="C233" s="67">
        <v>627566</v>
      </c>
      <c r="D233" s="67">
        <v>627166</v>
      </c>
      <c r="F233" s="134"/>
    </row>
    <row r="234" spans="1:6" ht="12.75" hidden="1" outlineLevel="1">
      <c r="A234" s="65"/>
      <c r="B234" s="66" t="s">
        <v>149</v>
      </c>
      <c r="C234" s="67">
        <v>402813</v>
      </c>
      <c r="D234" s="67">
        <v>402813</v>
      </c>
      <c r="F234" s="134"/>
    </row>
    <row r="235" spans="1:6" ht="12.75" hidden="1" outlineLevel="1">
      <c r="A235" s="65"/>
      <c r="B235" s="68" t="s">
        <v>150</v>
      </c>
      <c r="C235" s="46" t="s">
        <v>108</v>
      </c>
      <c r="D235" s="46" t="s">
        <v>108</v>
      </c>
      <c r="F235" s="134"/>
    </row>
    <row r="236" spans="1:6" ht="12.75" hidden="1" outlineLevel="1">
      <c r="A236" s="65"/>
      <c r="B236" s="73" t="s">
        <v>151</v>
      </c>
      <c r="C236" s="67">
        <v>1217008</v>
      </c>
      <c r="D236" s="67">
        <v>1217008</v>
      </c>
      <c r="F236" s="134"/>
    </row>
    <row r="237" spans="1:6" ht="12.75" hidden="1" outlineLevel="1">
      <c r="A237" s="230" t="s">
        <v>152</v>
      </c>
      <c r="B237" s="230"/>
      <c r="C237" s="67">
        <v>37896</v>
      </c>
      <c r="D237" s="67">
        <v>37587</v>
      </c>
      <c r="F237" s="134"/>
    </row>
    <row r="238" spans="1:6" ht="12.75" hidden="1" outlineLevel="1">
      <c r="A238" s="230" t="s">
        <v>153</v>
      </c>
      <c r="B238" s="230"/>
      <c r="C238" s="67">
        <v>626921</v>
      </c>
      <c r="D238" s="67">
        <v>620757</v>
      </c>
      <c r="F238" s="134"/>
    </row>
    <row r="239" spans="1:6" ht="12.75" hidden="1" outlineLevel="1">
      <c r="A239" s="232" t="s">
        <v>154</v>
      </c>
      <c r="B239" s="232"/>
      <c r="C239" s="74">
        <v>43376980</v>
      </c>
      <c r="D239" s="74">
        <v>30487667</v>
      </c>
      <c r="F239" s="140"/>
    </row>
    <row r="241" spans="1:141" ht="12.75" customHeight="1" collapsed="1">
      <c r="A241" s="231" t="s">
        <v>292</v>
      </c>
      <c r="B241" s="231"/>
      <c r="C241" s="205" t="s">
        <v>24</v>
      </c>
      <c r="D241" s="204" t="s">
        <v>105</v>
      </c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</row>
    <row r="242" spans="1:4" ht="12.75" hidden="1" outlineLevel="1">
      <c r="A242" s="230" t="s">
        <v>133</v>
      </c>
      <c r="B242" s="230"/>
      <c r="C242" s="67">
        <v>2983659</v>
      </c>
      <c r="D242" s="67">
        <v>1569959</v>
      </c>
    </row>
    <row r="243" spans="1:4" ht="12.75" hidden="1" outlineLevel="1">
      <c r="A243" s="65"/>
      <c r="B243" s="66" t="s">
        <v>112</v>
      </c>
      <c r="C243" s="67">
        <v>1446647</v>
      </c>
      <c r="D243" s="67">
        <v>889776</v>
      </c>
    </row>
    <row r="244" spans="1:4" ht="12.75" hidden="1" outlineLevel="1">
      <c r="A244" s="65"/>
      <c r="B244" s="66" t="s">
        <v>134</v>
      </c>
      <c r="C244" s="67">
        <v>1537012</v>
      </c>
      <c r="D244" s="67">
        <v>680183</v>
      </c>
    </row>
    <row r="245" spans="1:4" ht="12.75" hidden="1" outlineLevel="1">
      <c r="A245" s="230" t="s">
        <v>135</v>
      </c>
      <c r="B245" s="230"/>
      <c r="C245" s="67">
        <v>26656135</v>
      </c>
      <c r="D245" s="67">
        <v>17455292</v>
      </c>
    </row>
    <row r="246" spans="1:4" ht="12.75" hidden="1" outlineLevel="1">
      <c r="A246" s="65"/>
      <c r="B246" s="68" t="s">
        <v>10</v>
      </c>
      <c r="C246" s="67">
        <v>4306496</v>
      </c>
      <c r="D246" s="67">
        <v>3637002</v>
      </c>
    </row>
    <row r="247" spans="1:4" ht="12.75" hidden="1" outlineLevel="1">
      <c r="A247" s="65"/>
      <c r="B247" s="68" t="s">
        <v>136</v>
      </c>
      <c r="C247" s="67">
        <v>22349639</v>
      </c>
      <c r="D247" s="67">
        <v>13818290</v>
      </c>
    </row>
    <row r="248" spans="1:4" ht="12.75" hidden="1" outlineLevel="1">
      <c r="A248" s="65"/>
      <c r="B248" s="66" t="s">
        <v>112</v>
      </c>
      <c r="C248" s="67">
        <v>11149743</v>
      </c>
      <c r="D248" s="67">
        <v>7246777</v>
      </c>
    </row>
    <row r="249" spans="1:4" ht="12.75" hidden="1" outlineLevel="1">
      <c r="A249" s="65"/>
      <c r="B249" s="66" t="s">
        <v>134</v>
      </c>
      <c r="C249" s="67">
        <v>11199896</v>
      </c>
      <c r="D249" s="67">
        <v>6571513</v>
      </c>
    </row>
    <row r="250" spans="1:4" ht="12.75" hidden="1" outlineLevel="1">
      <c r="A250" s="230" t="s">
        <v>137</v>
      </c>
      <c r="B250" s="230"/>
      <c r="C250" s="67">
        <v>1837680</v>
      </c>
      <c r="D250" s="67">
        <v>1747941</v>
      </c>
    </row>
    <row r="251" spans="1:4" ht="12.75" hidden="1" outlineLevel="1">
      <c r="A251" s="69"/>
      <c r="B251" s="70" t="s">
        <v>138</v>
      </c>
      <c r="C251" s="71">
        <v>878467</v>
      </c>
      <c r="D251" s="71">
        <v>788728</v>
      </c>
    </row>
    <row r="252" spans="1:4" ht="12.75" hidden="1" outlineLevel="1">
      <c r="A252" s="230" t="s">
        <v>139</v>
      </c>
      <c r="B252" s="230"/>
      <c r="C252" s="67">
        <v>1203220</v>
      </c>
      <c r="D252" s="67">
        <v>425344</v>
      </c>
    </row>
    <row r="253" spans="1:4" ht="12.75" hidden="1" outlineLevel="1">
      <c r="A253" s="230" t="s">
        <v>130</v>
      </c>
      <c r="B253" s="230"/>
      <c r="C253" s="67">
        <v>117583</v>
      </c>
      <c r="D253" s="67">
        <v>92189</v>
      </c>
    </row>
    <row r="254" spans="1:4" ht="12.75" hidden="1" outlineLevel="1">
      <c r="A254" s="230" t="s">
        <v>140</v>
      </c>
      <c r="B254" s="230"/>
      <c r="C254" s="67">
        <v>208189</v>
      </c>
      <c r="D254" s="67">
        <v>207058</v>
      </c>
    </row>
    <row r="255" spans="1:4" ht="12.75" hidden="1" outlineLevel="1">
      <c r="A255" s="65"/>
      <c r="B255" s="68" t="s">
        <v>141</v>
      </c>
      <c r="C255" s="46" t="s">
        <v>108</v>
      </c>
      <c r="D255" s="46" t="s">
        <v>108</v>
      </c>
    </row>
    <row r="256" spans="1:4" ht="12.75" hidden="1" outlineLevel="1">
      <c r="A256" s="65"/>
      <c r="B256" s="68" t="s">
        <v>142</v>
      </c>
      <c r="C256" s="67">
        <v>153552</v>
      </c>
      <c r="D256" s="67">
        <v>152723</v>
      </c>
    </row>
    <row r="257" spans="1:4" ht="12.75" hidden="1" outlineLevel="1">
      <c r="A257" s="65"/>
      <c r="B257" s="68" t="s">
        <v>143</v>
      </c>
      <c r="C257" s="67">
        <v>54637</v>
      </c>
      <c r="D257" s="67">
        <v>54335</v>
      </c>
    </row>
    <row r="258" spans="1:4" ht="12.75" hidden="1" outlineLevel="1">
      <c r="A258" s="230" t="s">
        <v>144</v>
      </c>
      <c r="B258" s="230"/>
      <c r="C258" s="67">
        <v>1751601</v>
      </c>
      <c r="D258" s="67">
        <v>1747601</v>
      </c>
    </row>
    <row r="259" spans="1:4" ht="12.75" hidden="1" outlineLevel="1">
      <c r="A259" s="230" t="s">
        <v>145</v>
      </c>
      <c r="B259" s="230"/>
      <c r="C259" s="67">
        <v>824349</v>
      </c>
      <c r="D259" s="67">
        <v>804349</v>
      </c>
    </row>
    <row r="260" spans="1:4" ht="12.75" hidden="1" outlineLevel="1">
      <c r="A260" s="230" t="s">
        <v>146</v>
      </c>
      <c r="B260" s="230"/>
      <c r="C260" s="67">
        <v>50074</v>
      </c>
      <c r="D260" s="67">
        <v>50074</v>
      </c>
    </row>
    <row r="261" spans="1:4" ht="12.75" hidden="1" outlineLevel="1">
      <c r="A261" s="230" t="s">
        <v>147</v>
      </c>
      <c r="B261" s="230"/>
      <c r="C261" s="67">
        <v>1787843</v>
      </c>
      <c r="D261" s="67">
        <v>1787618</v>
      </c>
    </row>
    <row r="262" spans="1:4" ht="12.75" hidden="1" outlineLevel="1">
      <c r="A262" s="65"/>
      <c r="B262" s="68" t="s">
        <v>148</v>
      </c>
      <c r="C262" s="67">
        <v>733112</v>
      </c>
      <c r="D262" s="67">
        <v>732887</v>
      </c>
    </row>
    <row r="263" spans="1:4" ht="12.75" hidden="1" outlineLevel="1">
      <c r="A263" s="65"/>
      <c r="B263" s="66" t="s">
        <v>149</v>
      </c>
      <c r="C263" s="67">
        <v>14248</v>
      </c>
      <c r="D263" s="67">
        <v>14248</v>
      </c>
    </row>
    <row r="264" spans="1:4" ht="12.75" hidden="1" outlineLevel="1">
      <c r="A264" s="65"/>
      <c r="B264" s="68" t="s">
        <v>150</v>
      </c>
      <c r="C264" s="46" t="s">
        <v>108</v>
      </c>
      <c r="D264" s="46" t="s">
        <v>108</v>
      </c>
    </row>
    <row r="265" spans="1:4" ht="12.75" hidden="1" outlineLevel="1">
      <c r="A265" s="65"/>
      <c r="B265" s="73" t="s">
        <v>151</v>
      </c>
      <c r="C265" s="67">
        <v>1040483</v>
      </c>
      <c r="D265" s="67">
        <v>1040483</v>
      </c>
    </row>
    <row r="266" spans="1:4" ht="12.75" hidden="1" outlineLevel="1">
      <c r="A266" s="230" t="s">
        <v>152</v>
      </c>
      <c r="B266" s="230"/>
      <c r="C266" s="67">
        <v>12360</v>
      </c>
      <c r="D266" s="67">
        <v>12180</v>
      </c>
    </row>
    <row r="267" spans="1:4" ht="12.75" hidden="1" outlineLevel="1">
      <c r="A267" s="230" t="s">
        <v>153</v>
      </c>
      <c r="B267" s="230"/>
      <c r="C267" s="67">
        <v>742872</v>
      </c>
      <c r="D267" s="67">
        <v>739581</v>
      </c>
    </row>
    <row r="268" spans="1:4" ht="12.75" hidden="1" outlineLevel="1">
      <c r="A268" s="232" t="s">
        <v>154</v>
      </c>
      <c r="B268" s="232"/>
      <c r="C268" s="74">
        <v>38175565</v>
      </c>
      <c r="D268" s="74">
        <v>26639186</v>
      </c>
    </row>
    <row r="270" spans="1:141" ht="12.75" customHeight="1" collapsed="1">
      <c r="A270" s="231" t="s">
        <v>294</v>
      </c>
      <c r="B270" s="231"/>
      <c r="C270" s="205" t="s">
        <v>24</v>
      </c>
      <c r="D270" s="204" t="s">
        <v>105</v>
      </c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</row>
    <row r="271" spans="1:4" ht="12.75" hidden="1" outlineLevel="1">
      <c r="A271" s="230" t="s">
        <v>133</v>
      </c>
      <c r="B271" s="230"/>
      <c r="C271" s="67">
        <v>2247970</v>
      </c>
      <c r="D271" s="67">
        <v>1402432</v>
      </c>
    </row>
    <row r="272" spans="1:4" ht="12.75" hidden="1" outlineLevel="1">
      <c r="A272" s="65"/>
      <c r="B272" s="66" t="s">
        <v>112</v>
      </c>
      <c r="C272" s="67">
        <v>1112349</v>
      </c>
      <c r="D272" s="67">
        <v>789065</v>
      </c>
    </row>
    <row r="273" spans="1:4" ht="12.75" hidden="1" outlineLevel="1">
      <c r="A273" s="65"/>
      <c r="B273" s="66" t="s">
        <v>134</v>
      </c>
      <c r="C273" s="67">
        <v>1135621</v>
      </c>
      <c r="D273" s="67">
        <v>613367</v>
      </c>
    </row>
    <row r="274" spans="1:4" ht="12.75" hidden="1" outlineLevel="1">
      <c r="A274" s="230" t="s">
        <v>135</v>
      </c>
      <c r="B274" s="230"/>
      <c r="C274" s="67">
        <v>24415367</v>
      </c>
      <c r="D274" s="67">
        <v>16023502</v>
      </c>
    </row>
    <row r="275" spans="1:4" ht="12.75" hidden="1" outlineLevel="1">
      <c r="A275" s="65"/>
      <c r="B275" s="68" t="s">
        <v>10</v>
      </c>
      <c r="C275" s="67">
        <v>4550679</v>
      </c>
      <c r="D275" s="67">
        <v>3795143</v>
      </c>
    </row>
    <row r="276" spans="1:4" ht="12.75" hidden="1" outlineLevel="1">
      <c r="A276" s="65"/>
      <c r="B276" s="68" t="s">
        <v>136</v>
      </c>
      <c r="C276" s="67">
        <v>19864688</v>
      </c>
      <c r="D276" s="67">
        <v>12228359</v>
      </c>
    </row>
    <row r="277" spans="1:4" ht="12.75" hidden="1" outlineLevel="1">
      <c r="A277" s="65"/>
      <c r="B277" s="66" t="s">
        <v>112</v>
      </c>
      <c r="C277" s="67">
        <v>9929348</v>
      </c>
      <c r="D277" s="67">
        <v>6682309</v>
      </c>
    </row>
    <row r="278" spans="1:4" ht="12.75" hidden="1" outlineLevel="1">
      <c r="A278" s="65"/>
      <c r="B278" s="66" t="s">
        <v>134</v>
      </c>
      <c r="C278" s="67">
        <v>9935340</v>
      </c>
      <c r="D278" s="67">
        <v>5546050</v>
      </c>
    </row>
    <row r="279" spans="1:4" ht="12.75" hidden="1" outlineLevel="1">
      <c r="A279" s="230" t="s">
        <v>137</v>
      </c>
      <c r="B279" s="230"/>
      <c r="C279" s="67">
        <v>1434447</v>
      </c>
      <c r="D279" s="67">
        <v>1305742</v>
      </c>
    </row>
    <row r="280" spans="1:4" ht="12.75" hidden="1" outlineLevel="1">
      <c r="A280" s="69"/>
      <c r="B280" s="70" t="s">
        <v>138</v>
      </c>
      <c r="C280" s="71">
        <v>865048</v>
      </c>
      <c r="D280" s="71">
        <v>736343</v>
      </c>
    </row>
    <row r="281" spans="1:4" ht="12.75" hidden="1" outlineLevel="1">
      <c r="A281" s="230" t="s">
        <v>139</v>
      </c>
      <c r="B281" s="230"/>
      <c r="C281" s="67">
        <v>1047165</v>
      </c>
      <c r="D281" s="67">
        <v>400291</v>
      </c>
    </row>
    <row r="282" spans="1:4" ht="12.75" hidden="1" outlineLevel="1">
      <c r="A282" s="230" t="s">
        <v>130</v>
      </c>
      <c r="B282" s="230"/>
      <c r="C282" s="67">
        <v>86007</v>
      </c>
      <c r="D282" s="67">
        <v>70498</v>
      </c>
    </row>
    <row r="283" spans="1:4" ht="12.75" hidden="1" outlineLevel="1">
      <c r="A283" s="230" t="s">
        <v>140</v>
      </c>
      <c r="B283" s="230"/>
      <c r="C283" s="67">
        <v>258950</v>
      </c>
      <c r="D283" s="67">
        <v>258472</v>
      </c>
    </row>
    <row r="284" spans="1:4" ht="12.75" hidden="1" outlineLevel="1">
      <c r="A284" s="65"/>
      <c r="B284" s="68" t="s">
        <v>141</v>
      </c>
      <c r="C284" s="46" t="s">
        <v>108</v>
      </c>
      <c r="D284" s="67">
        <v>372</v>
      </c>
    </row>
    <row r="285" spans="1:4" ht="12.75" hidden="1" outlineLevel="1">
      <c r="A285" s="65"/>
      <c r="B285" s="68" t="s">
        <v>142</v>
      </c>
      <c r="C285" s="67">
        <v>133431</v>
      </c>
      <c r="D285" s="67">
        <v>132839</v>
      </c>
    </row>
    <row r="286" spans="1:4" ht="12.75" hidden="1" outlineLevel="1">
      <c r="A286" s="65"/>
      <c r="B286" s="68" t="s">
        <v>143</v>
      </c>
      <c r="C286" s="67">
        <v>125519</v>
      </c>
      <c r="D286" s="67">
        <v>125261</v>
      </c>
    </row>
    <row r="287" spans="1:4" ht="12.75" hidden="1" outlineLevel="1">
      <c r="A287" s="230" t="s">
        <v>144</v>
      </c>
      <c r="B287" s="230"/>
      <c r="C287" s="67">
        <v>1846586</v>
      </c>
      <c r="D287" s="67">
        <v>1844401</v>
      </c>
    </row>
    <row r="288" spans="1:4" ht="12.75" hidden="1" outlineLevel="1">
      <c r="A288" s="230" t="s">
        <v>145</v>
      </c>
      <c r="B288" s="230"/>
      <c r="C288" s="67">
        <v>796349</v>
      </c>
      <c r="D288" s="67">
        <v>776349</v>
      </c>
    </row>
    <row r="289" spans="1:4" ht="12.75" hidden="1" outlineLevel="1">
      <c r="A289" s="230" t="s">
        <v>146</v>
      </c>
      <c r="B289" s="230"/>
      <c r="C289" s="67">
        <v>50074</v>
      </c>
      <c r="D289" s="67">
        <v>50074</v>
      </c>
    </row>
    <row r="290" spans="1:4" ht="12.75" hidden="1" outlineLevel="1">
      <c r="A290" s="230" t="s">
        <v>147</v>
      </c>
      <c r="B290" s="230"/>
      <c r="C290" s="67">
        <v>1592139</v>
      </c>
      <c r="D290" s="67">
        <v>1579029</v>
      </c>
    </row>
    <row r="291" spans="1:4" ht="12.75" hidden="1" outlineLevel="1">
      <c r="A291" s="65"/>
      <c r="B291" s="68" t="s">
        <v>148</v>
      </c>
      <c r="C291" s="67">
        <v>675334</v>
      </c>
      <c r="D291" s="67">
        <v>675224</v>
      </c>
    </row>
    <row r="292" spans="1:4" ht="12.75" hidden="1" outlineLevel="1">
      <c r="A292" s="65"/>
      <c r="B292" s="66" t="s">
        <v>149</v>
      </c>
      <c r="C292" s="67">
        <v>15350</v>
      </c>
      <c r="D292" s="67">
        <v>15350</v>
      </c>
    </row>
    <row r="293" spans="1:4" ht="12.75" hidden="1" outlineLevel="1">
      <c r="A293" s="65"/>
      <c r="B293" s="68" t="s">
        <v>150</v>
      </c>
      <c r="C293" s="46" t="s">
        <v>108</v>
      </c>
      <c r="D293" s="46" t="s">
        <v>108</v>
      </c>
    </row>
    <row r="294" spans="1:4" ht="12.75" hidden="1" outlineLevel="1">
      <c r="A294" s="65"/>
      <c r="B294" s="73" t="s">
        <v>151</v>
      </c>
      <c r="C294" s="67">
        <v>901455</v>
      </c>
      <c r="D294" s="67">
        <v>888455</v>
      </c>
    </row>
    <row r="295" spans="1:4" ht="12.75" hidden="1" outlineLevel="1">
      <c r="A295" s="230" t="s">
        <v>152</v>
      </c>
      <c r="B295" s="230"/>
      <c r="C295" s="67">
        <v>6538</v>
      </c>
      <c r="D295" s="67">
        <v>6439</v>
      </c>
    </row>
    <row r="296" spans="1:4" ht="12.75" hidden="1" outlineLevel="1">
      <c r="A296" s="230" t="s">
        <v>153</v>
      </c>
      <c r="B296" s="230"/>
      <c r="C296" s="67">
        <v>423638</v>
      </c>
      <c r="D296" s="67">
        <v>421442</v>
      </c>
    </row>
    <row r="297" spans="1:4" ht="12.75" hidden="1" outlineLevel="1">
      <c r="A297" s="232" t="s">
        <v>154</v>
      </c>
      <c r="B297" s="232"/>
      <c r="C297" s="74">
        <v>34205230</v>
      </c>
      <c r="D297" s="74">
        <v>24138671</v>
      </c>
    </row>
    <row r="299" spans="1:141" ht="12.75" customHeight="1" collapsed="1">
      <c r="A299" s="231" t="s">
        <v>296</v>
      </c>
      <c r="B299" s="231"/>
      <c r="C299" s="205" t="s">
        <v>24</v>
      </c>
      <c r="D299" s="204" t="s">
        <v>105</v>
      </c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</row>
    <row r="300" spans="1:4" ht="12.75" hidden="1" outlineLevel="1">
      <c r="A300" s="230" t="s">
        <v>133</v>
      </c>
      <c r="B300" s="230"/>
      <c r="C300" s="67">
        <v>2194572</v>
      </c>
      <c r="D300" s="67">
        <v>354434</v>
      </c>
    </row>
    <row r="301" spans="1:4" ht="12.75" hidden="1" outlineLevel="1">
      <c r="A301" s="65"/>
      <c r="B301" s="66" t="s">
        <v>112</v>
      </c>
      <c r="C301" s="67">
        <v>821005</v>
      </c>
      <c r="D301" s="67">
        <v>86693</v>
      </c>
    </row>
    <row r="302" spans="1:4" ht="12.75" hidden="1" outlineLevel="1">
      <c r="A302" s="65"/>
      <c r="B302" s="66" t="s">
        <v>134</v>
      </c>
      <c r="C302" s="67">
        <v>1373567</v>
      </c>
      <c r="D302" s="67">
        <v>267741</v>
      </c>
    </row>
    <row r="303" spans="1:4" ht="12.75" hidden="1" outlineLevel="1">
      <c r="A303" s="230" t="s">
        <v>135</v>
      </c>
      <c r="B303" s="230"/>
      <c r="C303" s="67">
        <v>26299405</v>
      </c>
      <c r="D303" s="67">
        <v>13994976</v>
      </c>
    </row>
    <row r="304" spans="1:4" ht="12.75" hidden="1" outlineLevel="1">
      <c r="A304" s="65"/>
      <c r="B304" s="68" t="s">
        <v>10</v>
      </c>
      <c r="C304" s="67">
        <v>4454150</v>
      </c>
      <c r="D304" s="67">
        <v>1877034</v>
      </c>
    </row>
    <row r="305" spans="1:4" ht="12.75" hidden="1" outlineLevel="1">
      <c r="A305" s="65"/>
      <c r="B305" s="68" t="s">
        <v>136</v>
      </c>
      <c r="C305" s="67">
        <v>21845255</v>
      </c>
      <c r="D305" s="67">
        <v>12117942</v>
      </c>
    </row>
    <row r="306" spans="1:4" ht="12.75" hidden="1" outlineLevel="1">
      <c r="A306" s="65"/>
      <c r="B306" s="66" t="s">
        <v>112</v>
      </c>
      <c r="C306" s="67">
        <v>10581729</v>
      </c>
      <c r="D306" s="67">
        <v>6304461</v>
      </c>
    </row>
    <row r="307" spans="1:4" ht="12.75" hidden="1" outlineLevel="1">
      <c r="A307" s="65"/>
      <c r="B307" s="66" t="s">
        <v>134</v>
      </c>
      <c r="C307" s="67">
        <v>11263526</v>
      </c>
      <c r="D307" s="67">
        <v>5813481</v>
      </c>
    </row>
    <row r="308" spans="1:4" ht="12.75" hidden="1" outlineLevel="1">
      <c r="A308" s="230" t="s">
        <v>137</v>
      </c>
      <c r="B308" s="230"/>
      <c r="C308" s="67">
        <v>1407683</v>
      </c>
      <c r="D308" s="67">
        <v>927771</v>
      </c>
    </row>
    <row r="309" spans="1:4" ht="12.75" hidden="1" outlineLevel="1">
      <c r="A309" s="69"/>
      <c r="B309" s="70" t="s">
        <v>138</v>
      </c>
      <c r="C309" s="71">
        <v>1047253</v>
      </c>
      <c r="D309" s="71">
        <v>567341</v>
      </c>
    </row>
    <row r="310" spans="1:4" ht="12.75" hidden="1" outlineLevel="1">
      <c r="A310" s="230" t="s">
        <v>139</v>
      </c>
      <c r="B310" s="230"/>
      <c r="C310" s="67">
        <v>802543</v>
      </c>
      <c r="D310" s="67">
        <v>174305</v>
      </c>
    </row>
    <row r="311" spans="1:4" ht="12.75" hidden="1" outlineLevel="1">
      <c r="A311" s="230" t="s">
        <v>130</v>
      </c>
      <c r="B311" s="230"/>
      <c r="C311" s="67">
        <v>99224</v>
      </c>
      <c r="D311" s="67">
        <v>78169</v>
      </c>
    </row>
    <row r="312" spans="1:4" ht="12.75" hidden="1" outlineLevel="1">
      <c r="A312" s="230" t="s">
        <v>140</v>
      </c>
      <c r="B312" s="230"/>
      <c r="C312" s="67">
        <v>148070</v>
      </c>
      <c r="D312" s="67">
        <v>147804</v>
      </c>
    </row>
    <row r="313" spans="1:4" ht="12.75" hidden="1" outlineLevel="1">
      <c r="A313" s="65"/>
      <c r="B313" s="68" t="s">
        <v>141</v>
      </c>
      <c r="C313" s="67">
        <v>471</v>
      </c>
      <c r="D313" s="67">
        <v>471</v>
      </c>
    </row>
    <row r="314" spans="1:4" ht="12.75" hidden="1" outlineLevel="1">
      <c r="A314" s="65"/>
      <c r="B314" s="68" t="s">
        <v>142</v>
      </c>
      <c r="C314" s="67">
        <v>32974</v>
      </c>
      <c r="D314" s="67">
        <v>32974</v>
      </c>
    </row>
    <row r="315" spans="1:4" ht="12.75" hidden="1" outlineLevel="1">
      <c r="A315" s="65"/>
      <c r="B315" s="68" t="s">
        <v>143</v>
      </c>
      <c r="C315" s="67">
        <v>114625</v>
      </c>
      <c r="D315" s="67">
        <v>114359</v>
      </c>
    </row>
    <row r="316" spans="1:4" ht="12.75" hidden="1" outlineLevel="1">
      <c r="A316" s="230" t="s">
        <v>144</v>
      </c>
      <c r="B316" s="230"/>
      <c r="C316" s="67">
        <v>1301150</v>
      </c>
      <c r="D316" s="67">
        <v>1301150</v>
      </c>
    </row>
    <row r="317" spans="1:4" ht="12.75" hidden="1" outlineLevel="1">
      <c r="A317" s="230" t="s">
        <v>145</v>
      </c>
      <c r="B317" s="230"/>
      <c r="C317" s="67">
        <v>799349</v>
      </c>
      <c r="D317" s="67">
        <v>779349</v>
      </c>
    </row>
    <row r="318" spans="1:4" ht="12.75" hidden="1" outlineLevel="1">
      <c r="A318" s="230" t="s">
        <v>146</v>
      </c>
      <c r="B318" s="230"/>
      <c r="C318" s="67">
        <v>48750</v>
      </c>
      <c r="D318" s="67">
        <v>48750</v>
      </c>
    </row>
    <row r="319" spans="1:4" ht="12.75" hidden="1" outlineLevel="1">
      <c r="A319" s="230" t="s">
        <v>147</v>
      </c>
      <c r="B319" s="230"/>
      <c r="C319" s="67">
        <v>1475235</v>
      </c>
      <c r="D319" s="67">
        <v>1475183</v>
      </c>
    </row>
    <row r="320" spans="1:4" ht="12.75" hidden="1" outlineLevel="1">
      <c r="A320" s="65"/>
      <c r="B320" s="68" t="s">
        <v>148</v>
      </c>
      <c r="C320" s="67">
        <v>610655</v>
      </c>
      <c r="D320" s="67">
        <v>610603</v>
      </c>
    </row>
    <row r="321" spans="1:4" ht="12.75" hidden="1" outlineLevel="1">
      <c r="A321" s="65"/>
      <c r="B321" s="66" t="s">
        <v>149</v>
      </c>
      <c r="C321" s="67">
        <v>729</v>
      </c>
      <c r="D321" s="67">
        <v>729</v>
      </c>
    </row>
    <row r="322" spans="1:4" ht="12.75" hidden="1" outlineLevel="1">
      <c r="A322" s="65"/>
      <c r="B322" s="68" t="s">
        <v>150</v>
      </c>
      <c r="C322" s="46" t="s">
        <v>108</v>
      </c>
      <c r="D322" s="46" t="s">
        <v>108</v>
      </c>
    </row>
    <row r="323" spans="1:4" ht="12.75" hidden="1" outlineLevel="1">
      <c r="A323" s="65"/>
      <c r="B323" s="73" t="s">
        <v>151</v>
      </c>
      <c r="C323" s="67">
        <v>863851</v>
      </c>
      <c r="D323" s="67">
        <v>863851</v>
      </c>
    </row>
    <row r="324" spans="1:4" ht="12.75" hidden="1" outlineLevel="1">
      <c r="A324" s="230" t="s">
        <v>152</v>
      </c>
      <c r="B324" s="230"/>
      <c r="C324" s="67">
        <v>2530</v>
      </c>
      <c r="D324" s="67">
        <v>2490</v>
      </c>
    </row>
    <row r="325" spans="1:4" ht="12.75" hidden="1" outlineLevel="1">
      <c r="A325" s="230" t="s">
        <v>153</v>
      </c>
      <c r="B325" s="230"/>
      <c r="C325" s="67">
        <v>329769</v>
      </c>
      <c r="D325" s="67">
        <v>328652</v>
      </c>
    </row>
    <row r="326" spans="1:4" ht="12.75" hidden="1" outlineLevel="1">
      <c r="A326" s="232" t="s">
        <v>154</v>
      </c>
      <c r="B326" s="232"/>
      <c r="C326" s="74">
        <v>34908280</v>
      </c>
      <c r="D326" s="74">
        <v>19613033</v>
      </c>
    </row>
  </sheetData>
  <sheetProtection/>
  <mergeCells count="160">
    <mergeCell ref="A33:B33"/>
    <mergeCell ref="A34:B34"/>
    <mergeCell ref="A20:B20"/>
    <mergeCell ref="A24:B24"/>
    <mergeCell ref="A25:B25"/>
    <mergeCell ref="A26:B26"/>
    <mergeCell ref="A27:B27"/>
    <mergeCell ref="A32:B32"/>
    <mergeCell ref="A6:B6"/>
    <mergeCell ref="A8:B8"/>
    <mergeCell ref="A11:B11"/>
    <mergeCell ref="A16:B16"/>
    <mergeCell ref="A18:B18"/>
    <mergeCell ref="A19:B19"/>
    <mergeCell ref="A68:B68"/>
    <mergeCell ref="A71:B71"/>
    <mergeCell ref="A76:B76"/>
    <mergeCell ref="A80:B80"/>
    <mergeCell ref="A87:B87"/>
    <mergeCell ref="A62:B62"/>
    <mergeCell ref="A63:B63"/>
    <mergeCell ref="A64:B64"/>
    <mergeCell ref="A66:B66"/>
    <mergeCell ref="A67:B67"/>
    <mergeCell ref="A38:B38"/>
    <mergeCell ref="A41:B41"/>
    <mergeCell ref="A46:B46"/>
    <mergeCell ref="A50:B50"/>
    <mergeCell ref="A57:B57"/>
    <mergeCell ref="A49:B49"/>
    <mergeCell ref="A54:B54"/>
    <mergeCell ref="A55:B55"/>
    <mergeCell ref="A56:B56"/>
    <mergeCell ref="A36:B36"/>
    <mergeCell ref="A37:B37"/>
    <mergeCell ref="A48:B48"/>
    <mergeCell ref="A108:B108"/>
    <mergeCell ref="A109:B109"/>
    <mergeCell ref="A113:B113"/>
    <mergeCell ref="A92:B92"/>
    <mergeCell ref="A78:B78"/>
    <mergeCell ref="A79:B79"/>
    <mergeCell ref="A84:B84"/>
    <mergeCell ref="A107:B107"/>
    <mergeCell ref="A122:B122"/>
    <mergeCell ref="A123:B123"/>
    <mergeCell ref="A114:B114"/>
    <mergeCell ref="A115:B115"/>
    <mergeCell ref="A116:B116"/>
    <mergeCell ref="A121:B121"/>
    <mergeCell ref="A151:B151"/>
    <mergeCell ref="A152:B152"/>
    <mergeCell ref="A142:B142"/>
    <mergeCell ref="A143:B143"/>
    <mergeCell ref="A144:B144"/>
    <mergeCell ref="A145:B145"/>
    <mergeCell ref="A129:B129"/>
    <mergeCell ref="A134:B134"/>
    <mergeCell ref="A136:B136"/>
    <mergeCell ref="A137:B137"/>
    <mergeCell ref="A138:B138"/>
    <mergeCell ref="A150:B150"/>
    <mergeCell ref="A1:D1"/>
    <mergeCell ref="A2:D2"/>
    <mergeCell ref="A3:D3"/>
    <mergeCell ref="A4:D4"/>
    <mergeCell ref="A125:B125"/>
    <mergeCell ref="A126:B126"/>
    <mergeCell ref="A96:B96"/>
    <mergeCell ref="A97:B97"/>
    <mergeCell ref="A100:B100"/>
    <mergeCell ref="A105:B105"/>
    <mergeCell ref="A163:B163"/>
    <mergeCell ref="A165:B165"/>
    <mergeCell ref="A166:B166"/>
    <mergeCell ref="A167:B167"/>
    <mergeCell ref="A154:B154"/>
    <mergeCell ref="A158:B158"/>
    <mergeCell ref="A155:B155"/>
    <mergeCell ref="A179:B179"/>
    <mergeCell ref="A180:B180"/>
    <mergeCell ref="A181:B181"/>
    <mergeCell ref="A171:B171"/>
    <mergeCell ref="A172:B172"/>
    <mergeCell ref="A173:B173"/>
    <mergeCell ref="A174:B174"/>
    <mergeCell ref="A194:B194"/>
    <mergeCell ref="A195:B195"/>
    <mergeCell ref="A196:B196"/>
    <mergeCell ref="A200:B200"/>
    <mergeCell ref="A183:B183"/>
    <mergeCell ref="A184:B184"/>
    <mergeCell ref="A187:B187"/>
    <mergeCell ref="A192:B192"/>
    <mergeCell ref="A209:B209"/>
    <mergeCell ref="A210:B210"/>
    <mergeCell ref="A212:B212"/>
    <mergeCell ref="A201:B201"/>
    <mergeCell ref="A202:B202"/>
    <mergeCell ref="A203:B203"/>
    <mergeCell ref="A208:B208"/>
    <mergeCell ref="A224:B224"/>
    <mergeCell ref="A225:B225"/>
    <mergeCell ref="A229:B229"/>
    <mergeCell ref="A230:B230"/>
    <mergeCell ref="A213:B213"/>
    <mergeCell ref="A216:B216"/>
    <mergeCell ref="A221:B221"/>
    <mergeCell ref="A223:B223"/>
    <mergeCell ref="A239:B239"/>
    <mergeCell ref="A241:B241"/>
    <mergeCell ref="A242:B242"/>
    <mergeCell ref="A231:B231"/>
    <mergeCell ref="A232:B232"/>
    <mergeCell ref="A237:B237"/>
    <mergeCell ref="A238:B238"/>
    <mergeCell ref="A254:B254"/>
    <mergeCell ref="A258:B258"/>
    <mergeCell ref="A259:B259"/>
    <mergeCell ref="A260:B260"/>
    <mergeCell ref="A245:B245"/>
    <mergeCell ref="A250:B250"/>
    <mergeCell ref="A252:B252"/>
    <mergeCell ref="A253:B253"/>
    <mergeCell ref="A270:B270"/>
    <mergeCell ref="A271:B271"/>
    <mergeCell ref="A274:B274"/>
    <mergeCell ref="A261:B261"/>
    <mergeCell ref="A266:B266"/>
    <mergeCell ref="A267:B267"/>
    <mergeCell ref="A268:B268"/>
    <mergeCell ref="A297:B297"/>
    <mergeCell ref="A287:B287"/>
    <mergeCell ref="A288:B288"/>
    <mergeCell ref="A289:B289"/>
    <mergeCell ref="A290:B290"/>
    <mergeCell ref="A279:B279"/>
    <mergeCell ref="A281:B281"/>
    <mergeCell ref="A282:B282"/>
    <mergeCell ref="A283:B283"/>
    <mergeCell ref="A326:B326"/>
    <mergeCell ref="A317:B317"/>
    <mergeCell ref="A318:B318"/>
    <mergeCell ref="A319:B319"/>
    <mergeCell ref="A324:B324"/>
    <mergeCell ref="A310:B310"/>
    <mergeCell ref="A311:B311"/>
    <mergeCell ref="A312:B312"/>
    <mergeCell ref="A316:B316"/>
    <mergeCell ref="A325:B325"/>
    <mergeCell ref="A85:B85"/>
    <mergeCell ref="A86:B86"/>
    <mergeCell ref="A299:B299"/>
    <mergeCell ref="A300:B300"/>
    <mergeCell ref="A303:B303"/>
    <mergeCell ref="A308:B308"/>
    <mergeCell ref="A93:B93"/>
    <mergeCell ref="A94:B94"/>
    <mergeCell ref="A295:B295"/>
    <mergeCell ref="A296:B29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3"/>
  <sheetViews>
    <sheetView zoomScale="120" zoomScaleNormal="120" zoomScalePageLayoutView="0" workbookViewId="0" topLeftCell="A1">
      <pane xSplit="2" topLeftCell="C1" activePane="topRight" state="frozen"/>
      <selection pane="topLeft" activeCell="A1" sqref="A1:M1"/>
      <selection pane="topRight" activeCell="C53" sqref="C53"/>
    </sheetView>
  </sheetViews>
  <sheetFormatPr defaultColWidth="11.421875" defaultRowHeight="12.75"/>
  <cols>
    <col min="1" max="1" width="2.8515625" style="76" customWidth="1"/>
    <col min="2" max="2" width="59.7109375" style="76" customWidth="1"/>
    <col min="3" max="13" width="13.28125" style="76" customWidth="1"/>
    <col min="14" max="16384" width="11.421875" style="76" customWidth="1"/>
  </cols>
  <sheetData>
    <row r="1" spans="1:13" s="77" customFormat="1" ht="18">
      <c r="A1" s="144" t="s">
        <v>318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251" ht="12.75" customHeight="1">
      <c r="A2" s="237" t="s">
        <v>155</v>
      </c>
      <c r="B2" s="237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2.75" customHeight="1">
      <c r="A3" s="241"/>
      <c r="B3" s="2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12.75" customHeight="1">
      <c r="A4" s="240" t="s">
        <v>156</v>
      </c>
      <c r="B4" s="2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12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13" s="107" customFormat="1" ht="12">
      <c r="A6" s="238" t="s">
        <v>157</v>
      </c>
      <c r="B6" s="238"/>
      <c r="C6" s="206">
        <v>2013</v>
      </c>
      <c r="D6" s="206">
        <v>2012</v>
      </c>
      <c r="E6" s="206">
        <v>2011</v>
      </c>
      <c r="F6" s="206">
        <v>2010</v>
      </c>
      <c r="G6" s="206">
        <v>2009</v>
      </c>
      <c r="H6" s="206">
        <v>2008</v>
      </c>
      <c r="I6" s="206">
        <v>2007</v>
      </c>
      <c r="J6" s="206">
        <v>2006</v>
      </c>
      <c r="K6" s="206">
        <v>2005</v>
      </c>
      <c r="L6" s="206">
        <v>2004</v>
      </c>
      <c r="M6" s="206">
        <v>2003</v>
      </c>
    </row>
    <row r="7" spans="1:13" ht="12.75" customHeight="1">
      <c r="A7" s="239" t="s">
        <v>158</v>
      </c>
      <c r="B7" s="239"/>
      <c r="C7" s="207">
        <v>304210</v>
      </c>
      <c r="D7" s="207">
        <v>395244</v>
      </c>
      <c r="E7" s="207">
        <v>407303</v>
      </c>
      <c r="F7" s="207">
        <v>361686.571</v>
      </c>
      <c r="G7" s="207">
        <v>491707</v>
      </c>
      <c r="H7" s="207">
        <v>635526</v>
      </c>
      <c r="I7" s="207">
        <v>538044</v>
      </c>
      <c r="J7" s="207">
        <v>453387</v>
      </c>
      <c r="K7" s="207">
        <v>395036.1</v>
      </c>
      <c r="L7" s="207">
        <v>345448</v>
      </c>
      <c r="M7" s="207">
        <v>341678</v>
      </c>
    </row>
    <row r="8" spans="1:13" ht="12.75" customHeight="1">
      <c r="A8" s="230" t="s">
        <v>159</v>
      </c>
      <c r="B8" s="230"/>
      <c r="C8" s="64">
        <v>466095</v>
      </c>
      <c r="D8" s="64">
        <v>612209</v>
      </c>
      <c r="E8" s="64">
        <v>658565</v>
      </c>
      <c r="F8" s="64">
        <v>586956.571</v>
      </c>
      <c r="G8" s="64">
        <v>869298</v>
      </c>
      <c r="H8" s="64">
        <v>1594482</v>
      </c>
      <c r="I8" s="64">
        <v>1506698</v>
      </c>
      <c r="J8" s="64">
        <v>1078969</v>
      </c>
      <c r="K8" s="64">
        <v>783024.1</v>
      </c>
      <c r="L8" s="64">
        <v>635314</v>
      </c>
      <c r="M8" s="64">
        <v>653067</v>
      </c>
    </row>
    <row r="9" spans="1:13" s="79" customFormat="1" ht="12.75" customHeight="1">
      <c r="A9" s="70"/>
      <c r="B9" s="63" t="s">
        <v>160</v>
      </c>
      <c r="C9" s="67">
        <v>83622</v>
      </c>
      <c r="D9" s="67">
        <v>94031</v>
      </c>
      <c r="E9" s="67">
        <v>108513</v>
      </c>
      <c r="F9" s="67">
        <v>96115</v>
      </c>
      <c r="G9" s="67">
        <v>143025</v>
      </c>
      <c r="H9" s="67">
        <v>188371</v>
      </c>
      <c r="I9" s="67">
        <v>193727</v>
      </c>
      <c r="J9" s="67">
        <v>142595</v>
      </c>
      <c r="K9" s="67">
        <v>81420.55</v>
      </c>
      <c r="L9" s="67">
        <v>87622</v>
      </c>
      <c r="M9" s="67">
        <v>81055</v>
      </c>
    </row>
    <row r="10" spans="1:13" s="79" customFormat="1" ht="12.75" customHeight="1">
      <c r="A10" s="70"/>
      <c r="B10" s="63" t="s">
        <v>161</v>
      </c>
      <c r="C10" s="67">
        <v>1413</v>
      </c>
      <c r="D10" s="67">
        <v>1467</v>
      </c>
      <c r="E10" s="67">
        <v>1088</v>
      </c>
      <c r="F10" s="67">
        <v>831</v>
      </c>
      <c r="G10" s="67">
        <v>1714</v>
      </c>
      <c r="H10" s="67">
        <v>2494</v>
      </c>
      <c r="I10" s="67">
        <v>6807</v>
      </c>
      <c r="J10" s="67">
        <v>6471</v>
      </c>
      <c r="K10" s="67">
        <v>1525</v>
      </c>
      <c r="L10" s="67">
        <v>1751</v>
      </c>
      <c r="M10" s="67">
        <v>2282</v>
      </c>
    </row>
    <row r="11" spans="1:13" s="79" customFormat="1" ht="12.75" customHeight="1">
      <c r="A11" s="70"/>
      <c r="B11" s="63" t="s">
        <v>162</v>
      </c>
      <c r="C11" s="67">
        <v>85342</v>
      </c>
      <c r="D11" s="67">
        <v>152596</v>
      </c>
      <c r="E11" s="67">
        <v>206923</v>
      </c>
      <c r="F11" s="67">
        <v>181533.571</v>
      </c>
      <c r="G11" s="67">
        <v>336719</v>
      </c>
      <c r="H11" s="67">
        <v>860312</v>
      </c>
      <c r="I11" s="67">
        <v>787252</v>
      </c>
      <c r="J11" s="67">
        <v>536618</v>
      </c>
      <c r="K11" s="67">
        <v>369432.55</v>
      </c>
      <c r="L11" s="67">
        <v>246045</v>
      </c>
      <c r="M11" s="67">
        <v>268228</v>
      </c>
    </row>
    <row r="12" spans="1:13" s="79" customFormat="1" ht="12.75" customHeight="1">
      <c r="A12" s="70"/>
      <c r="B12" s="63" t="s">
        <v>163</v>
      </c>
      <c r="C12" s="67">
        <v>273894</v>
      </c>
      <c r="D12" s="67">
        <v>288689</v>
      </c>
      <c r="E12" s="67">
        <v>291331</v>
      </c>
      <c r="F12" s="67">
        <v>284034</v>
      </c>
      <c r="G12" s="67">
        <v>334866</v>
      </c>
      <c r="H12" s="67">
        <v>550631</v>
      </c>
      <c r="I12" s="67">
        <v>511815</v>
      </c>
      <c r="J12" s="67">
        <v>387124</v>
      </c>
      <c r="K12" s="67">
        <v>311672</v>
      </c>
      <c r="L12" s="67">
        <v>273493</v>
      </c>
      <c r="M12" s="67">
        <v>269569</v>
      </c>
    </row>
    <row r="13" spans="1:13" s="79" customFormat="1" ht="12.75" customHeight="1">
      <c r="A13" s="70"/>
      <c r="B13" s="63" t="s">
        <v>164</v>
      </c>
      <c r="C13" s="67">
        <v>21824</v>
      </c>
      <c r="D13" s="67">
        <v>75426</v>
      </c>
      <c r="E13" s="67">
        <v>50710</v>
      </c>
      <c r="F13" s="67">
        <v>24443</v>
      </c>
      <c r="G13" s="67">
        <v>52974</v>
      </c>
      <c r="H13" s="67">
        <v>-7326</v>
      </c>
      <c r="I13" s="67">
        <v>7097</v>
      </c>
      <c r="J13" s="67">
        <v>6161</v>
      </c>
      <c r="K13" s="67">
        <v>18974</v>
      </c>
      <c r="L13" s="67">
        <v>115776</v>
      </c>
      <c r="M13" s="67">
        <v>115270</v>
      </c>
    </row>
    <row r="14" spans="1:13" ht="12.75" customHeight="1">
      <c r="A14" s="230" t="s">
        <v>165</v>
      </c>
      <c r="B14" s="230"/>
      <c r="C14" s="64">
        <v>-161885</v>
      </c>
      <c r="D14" s="64">
        <v>-216965</v>
      </c>
      <c r="E14" s="64">
        <v>-251262</v>
      </c>
      <c r="F14" s="64">
        <v>-225270</v>
      </c>
      <c r="G14" s="64">
        <v>-377591</v>
      </c>
      <c r="H14" s="64">
        <v>-958956</v>
      </c>
      <c r="I14" s="64">
        <v>-968654</v>
      </c>
      <c r="J14" s="64">
        <v>-625582</v>
      </c>
      <c r="K14" s="64">
        <v>-387988</v>
      </c>
      <c r="L14" s="64">
        <v>-289866</v>
      </c>
      <c r="M14" s="64">
        <v>-311389</v>
      </c>
    </row>
    <row r="15" spans="1:13" s="79" customFormat="1" ht="12.75" customHeight="1">
      <c r="A15" s="70"/>
      <c r="B15" s="65" t="s">
        <v>166</v>
      </c>
      <c r="C15" s="67">
        <v>-45598</v>
      </c>
      <c r="D15" s="67">
        <v>-53232</v>
      </c>
      <c r="E15" s="67">
        <v>-73507</v>
      </c>
      <c r="F15" s="67">
        <v>-59906</v>
      </c>
      <c r="G15" s="67">
        <v>-103614</v>
      </c>
      <c r="H15" s="67">
        <v>-230796</v>
      </c>
      <c r="I15" s="67">
        <v>-216913</v>
      </c>
      <c r="J15" s="67">
        <v>-128969</v>
      </c>
      <c r="K15" s="67">
        <v>-60747</v>
      </c>
      <c r="L15" s="67">
        <v>-151348</v>
      </c>
      <c r="M15" s="67">
        <v>-185483</v>
      </c>
    </row>
    <row r="16" spans="1:13" s="79" customFormat="1" ht="12.75" customHeight="1">
      <c r="A16" s="70"/>
      <c r="B16" s="65" t="s">
        <v>167</v>
      </c>
      <c r="C16" s="67">
        <v>-6291</v>
      </c>
      <c r="D16" s="67">
        <v>-7801</v>
      </c>
      <c r="E16" s="67">
        <v>-27395</v>
      </c>
      <c r="F16" s="67">
        <v>-27079</v>
      </c>
      <c r="G16" s="67">
        <v>-28984</v>
      </c>
      <c r="H16" s="67">
        <v>-29313</v>
      </c>
      <c r="I16" s="67">
        <v>-26947</v>
      </c>
      <c r="J16" s="67">
        <v>-25382</v>
      </c>
      <c r="K16" s="67">
        <v>-26445</v>
      </c>
      <c r="L16" s="67"/>
      <c r="M16" s="67"/>
    </row>
    <row r="17" spans="1:13" s="79" customFormat="1" ht="12.75" customHeight="1">
      <c r="A17" s="70"/>
      <c r="B17" s="65" t="s">
        <v>168</v>
      </c>
      <c r="C17" s="67">
        <v>-54413</v>
      </c>
      <c r="D17" s="67">
        <v>-73336</v>
      </c>
      <c r="E17" s="67">
        <v>-71497</v>
      </c>
      <c r="F17" s="67">
        <v>-64864</v>
      </c>
      <c r="G17" s="67">
        <v>-162152</v>
      </c>
      <c r="H17" s="67">
        <v>-651191</v>
      </c>
      <c r="I17" s="67">
        <v>-676423</v>
      </c>
      <c r="J17" s="67">
        <v>-427490</v>
      </c>
      <c r="K17" s="67">
        <v>-254276</v>
      </c>
      <c r="L17" s="67"/>
      <c r="M17" s="67"/>
    </row>
    <row r="18" spans="1:13" s="79" customFormat="1" ht="12.75" customHeight="1">
      <c r="A18" s="70"/>
      <c r="B18" s="65" t="s">
        <v>169</v>
      </c>
      <c r="C18" s="67">
        <v>-8378</v>
      </c>
      <c r="D18" s="67">
        <v>-8018</v>
      </c>
      <c r="E18" s="67">
        <v>-13340</v>
      </c>
      <c r="F18" s="67">
        <v>-20292</v>
      </c>
      <c r="G18" s="67">
        <v>-35577</v>
      </c>
      <c r="H18" s="67">
        <v>-41563</v>
      </c>
      <c r="I18" s="67">
        <v>-33794</v>
      </c>
      <c r="J18" s="67">
        <v>-21076</v>
      </c>
      <c r="K18" s="67">
        <v>-18392</v>
      </c>
      <c r="L18" s="67">
        <v>-21539</v>
      </c>
      <c r="M18" s="67">
        <v>-33020</v>
      </c>
    </row>
    <row r="19" spans="1:13" s="79" customFormat="1" ht="12.75" customHeight="1">
      <c r="A19" s="70"/>
      <c r="B19" s="65" t="s">
        <v>170</v>
      </c>
      <c r="C19" s="67">
        <v>-47206</v>
      </c>
      <c r="D19" s="67">
        <v>-74578</v>
      </c>
      <c r="E19" s="67">
        <v>-65523</v>
      </c>
      <c r="F19" s="67">
        <v>-53129</v>
      </c>
      <c r="G19" s="67">
        <v>-47264</v>
      </c>
      <c r="H19" s="67">
        <v>-6093</v>
      </c>
      <c r="I19" s="67">
        <v>-14577</v>
      </c>
      <c r="J19" s="67">
        <v>-22665</v>
      </c>
      <c r="K19" s="67">
        <v>-28128</v>
      </c>
      <c r="L19" s="67">
        <v>-116979</v>
      </c>
      <c r="M19" s="67">
        <v>-92886</v>
      </c>
    </row>
    <row r="20" spans="1:13" ht="12.75" customHeight="1">
      <c r="A20" s="239" t="s">
        <v>171</v>
      </c>
      <c r="B20" s="239"/>
      <c r="C20" s="207">
        <v>34969</v>
      </c>
      <c r="D20" s="207">
        <v>13980</v>
      </c>
      <c r="E20" s="207">
        <v>8563</v>
      </c>
      <c r="F20" s="207">
        <v>107172.39</v>
      </c>
      <c r="G20" s="207">
        <v>17571</v>
      </c>
      <c r="H20" s="207">
        <v>20110</v>
      </c>
      <c r="I20" s="207">
        <v>16157</v>
      </c>
      <c r="J20" s="207">
        <v>22361</v>
      </c>
      <c r="K20" s="207">
        <v>7731</v>
      </c>
      <c r="L20" s="207">
        <v>3399</v>
      </c>
      <c r="M20" s="207">
        <v>6316</v>
      </c>
    </row>
    <row r="21" spans="1:13" ht="12.75" customHeight="1">
      <c r="A21" s="65"/>
      <c r="B21" s="80" t="s">
        <v>172</v>
      </c>
      <c r="C21" s="67">
        <v>4451</v>
      </c>
      <c r="D21" s="67">
        <v>7495</v>
      </c>
      <c r="E21" s="67">
        <v>5653</v>
      </c>
      <c r="F21" s="67">
        <v>2749.39</v>
      </c>
      <c r="G21" s="67">
        <v>2289</v>
      </c>
      <c r="H21" s="67">
        <v>4242</v>
      </c>
      <c r="I21" s="67">
        <v>3964</v>
      </c>
      <c r="J21" s="67">
        <v>2659</v>
      </c>
      <c r="K21" s="67">
        <v>2604</v>
      </c>
      <c r="L21" s="67">
        <v>1809</v>
      </c>
      <c r="M21" s="67">
        <v>2979</v>
      </c>
    </row>
    <row r="22" spans="1:13" s="81" customFormat="1" ht="12.75" customHeight="1">
      <c r="A22" s="65"/>
      <c r="B22" s="70" t="s">
        <v>173</v>
      </c>
      <c r="C22" s="71">
        <v>14</v>
      </c>
      <c r="D22" s="71">
        <v>17</v>
      </c>
      <c r="E22" s="71">
        <v>88</v>
      </c>
      <c r="F22" s="71">
        <v>30</v>
      </c>
      <c r="G22" s="71">
        <v>30</v>
      </c>
      <c r="H22" s="71">
        <v>394</v>
      </c>
      <c r="I22" s="71">
        <v>216</v>
      </c>
      <c r="J22" s="71">
        <v>156</v>
      </c>
      <c r="K22" s="71">
        <v>389</v>
      </c>
      <c r="L22" s="71">
        <v>126</v>
      </c>
      <c r="M22" s="71">
        <v>194</v>
      </c>
    </row>
    <row r="23" spans="1:13" ht="12.75" customHeight="1">
      <c r="A23" s="65"/>
      <c r="B23" s="80" t="s">
        <v>174</v>
      </c>
      <c r="C23" s="67">
        <v>19662</v>
      </c>
      <c r="D23" s="67">
        <v>760</v>
      </c>
      <c r="E23" s="67">
        <v>738</v>
      </c>
      <c r="F23" s="67">
        <v>658</v>
      </c>
      <c r="G23" s="67">
        <v>816</v>
      </c>
      <c r="H23" s="67">
        <v>7633</v>
      </c>
      <c r="I23" s="67">
        <v>156</v>
      </c>
      <c r="J23" s="67">
        <v>239</v>
      </c>
      <c r="K23" s="67">
        <v>348</v>
      </c>
      <c r="L23" s="67">
        <v>450</v>
      </c>
      <c r="M23" s="67">
        <v>235</v>
      </c>
    </row>
    <row r="24" spans="1:13" ht="12.75" customHeight="1">
      <c r="A24" s="65"/>
      <c r="B24" s="80" t="s">
        <v>175</v>
      </c>
      <c r="C24" s="67">
        <v>10855</v>
      </c>
      <c r="D24" s="67">
        <v>5725</v>
      </c>
      <c r="E24" s="67">
        <v>2172</v>
      </c>
      <c r="F24" s="67">
        <v>103765</v>
      </c>
      <c r="G24" s="67">
        <v>14466</v>
      </c>
      <c r="H24" s="67">
        <v>8235</v>
      </c>
      <c r="I24" s="67">
        <v>12037</v>
      </c>
      <c r="J24" s="67">
        <v>19463</v>
      </c>
      <c r="K24" s="67">
        <v>4779</v>
      </c>
      <c r="L24" s="67">
        <v>1140</v>
      </c>
      <c r="M24" s="67">
        <v>3102</v>
      </c>
    </row>
    <row r="25" spans="1:13" ht="12.75" customHeight="1">
      <c r="A25" s="239" t="s">
        <v>176</v>
      </c>
      <c r="B25" s="239"/>
      <c r="C25" s="207">
        <v>426700</v>
      </c>
      <c r="D25" s="207">
        <v>392117</v>
      </c>
      <c r="E25" s="207">
        <v>407173</v>
      </c>
      <c r="F25" s="207">
        <v>452181</v>
      </c>
      <c r="G25" s="207">
        <v>478755.05500000005</v>
      </c>
      <c r="H25" s="207">
        <v>618875</v>
      </c>
      <c r="I25" s="207">
        <v>741045</v>
      </c>
      <c r="J25" s="207">
        <v>643413</v>
      </c>
      <c r="K25" s="207">
        <v>553982.1</v>
      </c>
      <c r="L25" s="207">
        <v>468843</v>
      </c>
      <c r="M25" s="207">
        <v>419236</v>
      </c>
    </row>
    <row r="26" spans="1:13" ht="12.75" customHeight="1">
      <c r="A26" s="65"/>
      <c r="B26" s="80" t="s">
        <v>177</v>
      </c>
      <c r="C26" s="67">
        <v>8231</v>
      </c>
      <c r="D26" s="67">
        <v>9341</v>
      </c>
      <c r="E26" s="67">
        <v>9263</v>
      </c>
      <c r="F26" s="67">
        <v>9129</v>
      </c>
      <c r="G26" s="67">
        <v>8381.055</v>
      </c>
      <c r="H26" s="67">
        <v>8654</v>
      </c>
      <c r="I26" s="67">
        <v>8707</v>
      </c>
      <c r="J26" s="67">
        <v>7019</v>
      </c>
      <c r="K26" s="67">
        <v>5317</v>
      </c>
      <c r="L26" s="67">
        <v>4960</v>
      </c>
      <c r="M26" s="67">
        <v>4790</v>
      </c>
    </row>
    <row r="27" spans="1:13" ht="12.75" customHeight="1">
      <c r="A27" s="65"/>
      <c r="B27" s="80" t="s">
        <v>178</v>
      </c>
      <c r="C27" s="67">
        <v>514076</v>
      </c>
      <c r="D27" s="67">
        <v>472908</v>
      </c>
      <c r="E27" s="67">
        <v>479755</v>
      </c>
      <c r="F27" s="67">
        <v>528228</v>
      </c>
      <c r="G27" s="67">
        <v>552927</v>
      </c>
      <c r="H27" s="67">
        <v>728132</v>
      </c>
      <c r="I27" s="67">
        <v>898531</v>
      </c>
      <c r="J27" s="67">
        <v>775061</v>
      </c>
      <c r="K27" s="67">
        <v>649297.55</v>
      </c>
      <c r="L27" s="67">
        <v>536935</v>
      </c>
      <c r="M27" s="67">
        <v>476121</v>
      </c>
    </row>
    <row r="28" spans="1:13" ht="12.75" customHeight="1">
      <c r="A28" s="65"/>
      <c r="B28" s="80" t="s">
        <v>179</v>
      </c>
      <c r="C28" s="67">
        <v>74795</v>
      </c>
      <c r="D28" s="67">
        <v>63114</v>
      </c>
      <c r="E28" s="67">
        <v>53725</v>
      </c>
      <c r="F28" s="67">
        <v>50849</v>
      </c>
      <c r="G28" s="67">
        <v>48923</v>
      </c>
      <c r="H28" s="67">
        <v>48605</v>
      </c>
      <c r="I28" s="67">
        <v>47348</v>
      </c>
      <c r="J28" s="67">
        <v>42758</v>
      </c>
      <c r="K28" s="67">
        <v>40088.55</v>
      </c>
      <c r="L28" s="67">
        <v>36581</v>
      </c>
      <c r="M28" s="67">
        <v>33593</v>
      </c>
    </row>
    <row r="29" spans="1:13" ht="12.75" customHeight="1">
      <c r="A29" s="65"/>
      <c r="B29" s="65" t="s">
        <v>180</v>
      </c>
      <c r="C29" s="67">
        <v>-170401</v>
      </c>
      <c r="D29" s="67">
        <v>-153246</v>
      </c>
      <c r="E29" s="67">
        <v>-135570</v>
      </c>
      <c r="F29" s="67">
        <v>-136025</v>
      </c>
      <c r="G29" s="67">
        <v>-131476</v>
      </c>
      <c r="H29" s="67">
        <v>-166516</v>
      </c>
      <c r="I29" s="67">
        <v>-213541</v>
      </c>
      <c r="J29" s="67">
        <v>-181425</v>
      </c>
      <c r="K29" s="67">
        <v>-140721</v>
      </c>
      <c r="L29" s="67">
        <v>-109633</v>
      </c>
      <c r="M29" s="67">
        <v>-95268</v>
      </c>
    </row>
    <row r="30" spans="1:13" ht="12.75" customHeight="1">
      <c r="A30" s="239" t="s">
        <v>181</v>
      </c>
      <c r="B30" s="239"/>
      <c r="C30" s="207">
        <v>147651</v>
      </c>
      <c r="D30" s="207">
        <v>163251</v>
      </c>
      <c r="E30" s="207">
        <v>-2153</v>
      </c>
      <c r="F30" s="207">
        <v>165158</v>
      </c>
      <c r="G30" s="207">
        <v>270966</v>
      </c>
      <c r="H30" s="207">
        <v>-158986</v>
      </c>
      <c r="I30" s="207">
        <v>145651</v>
      </c>
      <c r="J30" s="207">
        <v>119289</v>
      </c>
      <c r="K30" s="207">
        <v>134543</v>
      </c>
      <c r="L30" s="207">
        <v>96711</v>
      </c>
      <c r="M30" s="207">
        <v>109027</v>
      </c>
    </row>
    <row r="31" spans="1:13" s="82" customFormat="1" ht="12.75" customHeight="1">
      <c r="A31" s="237" t="s">
        <v>173</v>
      </c>
      <c r="B31" s="237"/>
      <c r="C31" s="71">
        <v>113392</v>
      </c>
      <c r="D31" s="71">
        <v>116880</v>
      </c>
      <c r="E31" s="71">
        <v>129711</v>
      </c>
      <c r="F31" s="71">
        <v>163912</v>
      </c>
      <c r="G31" s="71">
        <v>96778</v>
      </c>
      <c r="H31" s="71">
        <v>151710</v>
      </c>
      <c r="I31" s="71">
        <v>125160</v>
      </c>
      <c r="J31" s="71">
        <v>115351</v>
      </c>
      <c r="K31" s="71">
        <v>111055</v>
      </c>
      <c r="L31" s="71">
        <v>84939</v>
      </c>
      <c r="M31" s="71">
        <v>78984</v>
      </c>
    </row>
    <row r="32" spans="1:13" ht="12.75" customHeight="1">
      <c r="A32" s="239" t="s">
        <v>182</v>
      </c>
      <c r="B32" s="239"/>
      <c r="C32" s="207">
        <v>51300</v>
      </c>
      <c r="D32" s="207">
        <v>44873</v>
      </c>
      <c r="E32" s="207">
        <v>56394</v>
      </c>
      <c r="F32" s="207">
        <v>49524.5</v>
      </c>
      <c r="G32" s="207">
        <v>40018.64600000001</v>
      </c>
      <c r="H32" s="207">
        <v>44028</v>
      </c>
      <c r="I32" s="207">
        <v>88044</v>
      </c>
      <c r="J32" s="207">
        <v>62375</v>
      </c>
      <c r="K32" s="207">
        <v>34143.55</v>
      </c>
      <c r="L32" s="207">
        <v>30671</v>
      </c>
      <c r="M32" s="207">
        <v>23665</v>
      </c>
    </row>
    <row r="33" spans="1:13" ht="12.75" customHeight="1">
      <c r="A33" s="65"/>
      <c r="B33" s="80" t="s">
        <v>183</v>
      </c>
      <c r="C33" s="67">
        <v>6980</v>
      </c>
      <c r="D33" s="67">
        <v>6174</v>
      </c>
      <c r="E33" s="67">
        <v>6261</v>
      </c>
      <c r="F33" s="67">
        <v>6531</v>
      </c>
      <c r="G33" s="67">
        <v>5436.217000000001</v>
      </c>
      <c r="H33" s="67">
        <v>5151</v>
      </c>
      <c r="I33" s="67">
        <v>5321</v>
      </c>
      <c r="J33" s="67">
        <v>5922</v>
      </c>
      <c r="K33" s="67">
        <v>6251</v>
      </c>
      <c r="L33" s="67">
        <v>5971</v>
      </c>
      <c r="M33" s="67">
        <v>3258</v>
      </c>
    </row>
    <row r="34" spans="1:13" ht="12.75" customHeight="1">
      <c r="A34" s="65"/>
      <c r="B34" s="80" t="s">
        <v>184</v>
      </c>
      <c r="C34" s="67">
        <v>44320</v>
      </c>
      <c r="D34" s="67">
        <v>38700</v>
      </c>
      <c r="E34" s="67">
        <v>50133</v>
      </c>
      <c r="F34" s="67">
        <v>42993.5</v>
      </c>
      <c r="G34" s="67">
        <v>34582.429000000004</v>
      </c>
      <c r="H34" s="67">
        <v>38877</v>
      </c>
      <c r="I34" s="67">
        <v>82723</v>
      </c>
      <c r="J34" s="67">
        <v>56453</v>
      </c>
      <c r="K34" s="67">
        <v>27892.55</v>
      </c>
      <c r="L34" s="67">
        <v>24700</v>
      </c>
      <c r="M34" s="67">
        <v>20407</v>
      </c>
    </row>
    <row r="35" spans="1:13" ht="12.75" customHeight="1">
      <c r="A35" s="239" t="s">
        <v>50</v>
      </c>
      <c r="B35" s="239"/>
      <c r="C35" s="207">
        <v>-587689</v>
      </c>
      <c r="D35" s="207">
        <v>-620628</v>
      </c>
      <c r="E35" s="207">
        <v>-574372</v>
      </c>
      <c r="F35" s="207">
        <v>-593017.037</v>
      </c>
      <c r="G35" s="207">
        <v>-607823.408</v>
      </c>
      <c r="H35" s="207">
        <v>-614253</v>
      </c>
      <c r="I35" s="207">
        <v>-613601</v>
      </c>
      <c r="J35" s="207">
        <v>-537989</v>
      </c>
      <c r="K35" s="207">
        <v>-458413.55</v>
      </c>
      <c r="L35" s="207">
        <v>-420171</v>
      </c>
      <c r="M35" s="207">
        <v>-413583</v>
      </c>
    </row>
    <row r="36" spans="1:13" ht="12.75" customHeight="1">
      <c r="A36" s="65"/>
      <c r="B36" s="80" t="s">
        <v>185</v>
      </c>
      <c r="C36" s="67">
        <v>-342915</v>
      </c>
      <c r="D36" s="67">
        <v>-366809</v>
      </c>
      <c r="E36" s="67">
        <v>-324139</v>
      </c>
      <c r="F36" s="67">
        <v>-332784.894</v>
      </c>
      <c r="G36" s="67">
        <v>-339768.892</v>
      </c>
      <c r="H36" s="67">
        <v>-345230</v>
      </c>
      <c r="I36" s="67">
        <v>-364757</v>
      </c>
      <c r="J36" s="67">
        <v>-317398</v>
      </c>
      <c r="K36" s="67">
        <v>-270550</v>
      </c>
      <c r="L36" s="67">
        <v>-246877</v>
      </c>
      <c r="M36" s="67">
        <v>-235958</v>
      </c>
    </row>
    <row r="37" spans="1:13" s="81" customFormat="1" ht="12.75" customHeight="1">
      <c r="A37" s="65"/>
      <c r="B37" s="70" t="s">
        <v>186</v>
      </c>
      <c r="C37" s="71">
        <v>-262140</v>
      </c>
      <c r="D37" s="71">
        <v>-264005</v>
      </c>
      <c r="E37" s="71">
        <v>-263701</v>
      </c>
      <c r="F37" s="71">
        <v>-264191.994</v>
      </c>
      <c r="G37" s="71">
        <v>-255250.277</v>
      </c>
      <c r="H37" s="71">
        <v>-278360</v>
      </c>
      <c r="I37" s="71">
        <v>-272765</v>
      </c>
      <c r="J37" s="71">
        <v>-230562</v>
      </c>
      <c r="K37" s="71">
        <v>-198105</v>
      </c>
      <c r="L37" s="71">
        <v>-191440</v>
      </c>
      <c r="M37" s="71">
        <v>-185351</v>
      </c>
    </row>
    <row r="38" spans="1:13" s="81" customFormat="1" ht="12.75" customHeight="1">
      <c r="A38" s="65"/>
      <c r="B38" s="70" t="s">
        <v>187</v>
      </c>
      <c r="C38" s="71">
        <v>-54089</v>
      </c>
      <c r="D38" s="71">
        <v>-57206</v>
      </c>
      <c r="E38" s="71">
        <v>-49634</v>
      </c>
      <c r="F38" s="71">
        <v>-50009.904</v>
      </c>
      <c r="G38" s="71">
        <v>-965164</v>
      </c>
      <c r="H38" s="71">
        <v>-51594</v>
      </c>
      <c r="I38" s="71">
        <v>-47747</v>
      </c>
      <c r="J38" s="71">
        <v>-41313</v>
      </c>
      <c r="K38" s="71">
        <v>-129650</v>
      </c>
      <c r="L38" s="71">
        <v>-28981</v>
      </c>
      <c r="M38" s="71">
        <v>-27074</v>
      </c>
    </row>
    <row r="39" spans="1:13" ht="12.75" customHeight="1">
      <c r="A39" s="65"/>
      <c r="B39" s="80" t="s">
        <v>188</v>
      </c>
      <c r="C39" s="67">
        <v>-244773</v>
      </c>
      <c r="D39" s="67">
        <v>-253819</v>
      </c>
      <c r="E39" s="67">
        <v>-250233</v>
      </c>
      <c r="F39" s="67">
        <v>-260232.14299999998</v>
      </c>
      <c r="G39" s="67">
        <v>-268054.516</v>
      </c>
      <c r="H39" s="67">
        <v>-269023</v>
      </c>
      <c r="I39" s="67">
        <v>-248844</v>
      </c>
      <c r="J39" s="67">
        <v>-220591</v>
      </c>
      <c r="K39" s="67">
        <v>-187863.55</v>
      </c>
      <c r="L39" s="67">
        <v>-173294</v>
      </c>
      <c r="M39" s="67">
        <v>-177625</v>
      </c>
    </row>
    <row r="40" spans="1:13" ht="12.75" customHeight="1">
      <c r="A40" s="239" t="s">
        <v>189</v>
      </c>
      <c r="B40" s="239"/>
      <c r="C40" s="207">
        <v>377140</v>
      </c>
      <c r="D40" s="207">
        <v>388837</v>
      </c>
      <c r="E40" s="207">
        <v>302908</v>
      </c>
      <c r="F40" s="207">
        <v>542705.4240000001</v>
      </c>
      <c r="G40" s="207">
        <v>691194.2930000001</v>
      </c>
      <c r="H40" s="207">
        <v>545300</v>
      </c>
      <c r="I40" s="207">
        <v>915340</v>
      </c>
      <c r="J40" s="207">
        <v>762836</v>
      </c>
      <c r="K40" s="207">
        <v>667022.2</v>
      </c>
      <c r="L40" s="207">
        <v>524901</v>
      </c>
      <c r="M40" s="207">
        <v>486339</v>
      </c>
    </row>
    <row r="41" spans="1:13" ht="12.75" customHeight="1">
      <c r="A41" s="230" t="s">
        <v>190</v>
      </c>
      <c r="B41" s="230"/>
      <c r="C41" s="67">
        <v>-65722</v>
      </c>
      <c r="D41" s="67">
        <v>-60042</v>
      </c>
      <c r="E41" s="67">
        <v>-63876</v>
      </c>
      <c r="F41" s="67">
        <v>-61762.407</v>
      </c>
      <c r="G41" s="67">
        <v>-60278.868</v>
      </c>
      <c r="H41" s="67">
        <v>-53268</v>
      </c>
      <c r="I41" s="67">
        <v>-47467</v>
      </c>
      <c r="J41" s="67">
        <v>-40834</v>
      </c>
      <c r="K41" s="67">
        <v>-46282</v>
      </c>
      <c r="L41" s="67">
        <v>-44210</v>
      </c>
      <c r="M41" s="67">
        <v>-51016</v>
      </c>
    </row>
    <row r="42" spans="1:13" ht="12.75" customHeight="1">
      <c r="A42" s="230" t="s">
        <v>191</v>
      </c>
      <c r="B42" s="230"/>
      <c r="C42" s="67">
        <v>-21964</v>
      </c>
      <c r="D42" s="67">
        <v>-29871</v>
      </c>
      <c r="E42" s="67">
        <v>-29330</v>
      </c>
      <c r="F42" s="67">
        <v>-50117</v>
      </c>
      <c r="G42" s="67">
        <v>-52650.698000000004</v>
      </c>
      <c r="H42" s="67">
        <v>-67606</v>
      </c>
      <c r="I42" s="67">
        <v>-61553</v>
      </c>
      <c r="J42" s="67">
        <v>-40892</v>
      </c>
      <c r="K42" s="67">
        <v>-29478</v>
      </c>
      <c r="L42" s="67">
        <v>-22341</v>
      </c>
      <c r="M42" s="67">
        <v>-17875</v>
      </c>
    </row>
    <row r="43" spans="1:13" ht="24.75" customHeight="1">
      <c r="A43" s="242" t="s">
        <v>192</v>
      </c>
      <c r="B43" s="242"/>
      <c r="C43" s="162">
        <v>-41353</v>
      </c>
      <c r="D43" s="162">
        <v>-85964</v>
      </c>
      <c r="E43" s="162">
        <v>-93956</v>
      </c>
      <c r="F43" s="162">
        <v>-51029</v>
      </c>
      <c r="G43" s="162">
        <v>-70814.893</v>
      </c>
      <c r="H43" s="162">
        <v>-125894</v>
      </c>
      <c r="I43" s="162">
        <v>-18088</v>
      </c>
      <c r="J43" s="162">
        <v>-11019</v>
      </c>
      <c r="K43" s="162">
        <v>-11181</v>
      </c>
      <c r="L43" s="162">
        <v>-11261</v>
      </c>
      <c r="M43" s="162">
        <v>-19432</v>
      </c>
    </row>
    <row r="44" spans="1:13" ht="24.75" customHeight="1">
      <c r="A44" s="242" t="s">
        <v>193</v>
      </c>
      <c r="B44" s="242"/>
      <c r="C44" s="162">
        <v>11488</v>
      </c>
      <c r="D44" s="162">
        <v>14684</v>
      </c>
      <c r="E44" s="162">
        <v>14129</v>
      </c>
      <c r="F44" s="162">
        <v>20566</v>
      </c>
      <c r="G44" s="162">
        <v>23026.097999999998</v>
      </c>
      <c r="H44" s="162">
        <v>11204</v>
      </c>
      <c r="I44" s="162">
        <v>22069</v>
      </c>
      <c r="J44" s="162">
        <v>15444</v>
      </c>
      <c r="K44" s="162">
        <v>16914</v>
      </c>
      <c r="L44" s="162">
        <v>16004</v>
      </c>
      <c r="M44" s="162">
        <v>11152</v>
      </c>
    </row>
    <row r="45" spans="1:13" ht="24.75" customHeight="1">
      <c r="A45" s="242" t="s">
        <v>194</v>
      </c>
      <c r="B45" s="242"/>
      <c r="C45" s="162">
        <v>-314</v>
      </c>
      <c r="D45" s="162">
        <v>-16002</v>
      </c>
      <c r="E45" s="162">
        <v>-52607</v>
      </c>
      <c r="F45" s="162">
        <v>-11283</v>
      </c>
      <c r="G45" s="162">
        <v>-10246</v>
      </c>
      <c r="H45" s="162">
        <v>-83799</v>
      </c>
      <c r="I45" s="162">
        <v>-3951</v>
      </c>
      <c r="J45" s="162">
        <v>-426</v>
      </c>
      <c r="K45" s="162">
        <v>-120</v>
      </c>
      <c r="L45" s="162">
        <v>-2608</v>
      </c>
      <c r="M45" s="162">
        <v>-8730</v>
      </c>
    </row>
    <row r="46" spans="1:13" ht="24.75" customHeight="1">
      <c r="A46" s="242" t="s">
        <v>195</v>
      </c>
      <c r="B46" s="242"/>
      <c r="C46" s="162">
        <v>7451</v>
      </c>
      <c r="D46" s="162">
        <v>33657</v>
      </c>
      <c r="E46" s="162">
        <v>4269</v>
      </c>
      <c r="F46" s="162">
        <v>5558</v>
      </c>
      <c r="G46" s="162">
        <v>37227</v>
      </c>
      <c r="H46" s="162">
        <v>44</v>
      </c>
      <c r="I46" s="162">
        <v>323</v>
      </c>
      <c r="J46" s="162">
        <v>1838</v>
      </c>
      <c r="K46" s="162">
        <v>280</v>
      </c>
      <c r="L46" s="162">
        <v>28</v>
      </c>
      <c r="M46" s="162">
        <v>1514</v>
      </c>
    </row>
    <row r="47" spans="1:13" ht="12.75" customHeight="1">
      <c r="A47" s="239" t="s">
        <v>196</v>
      </c>
      <c r="B47" s="239"/>
      <c r="C47" s="207">
        <v>266727</v>
      </c>
      <c r="D47" s="207">
        <v>245298</v>
      </c>
      <c r="E47" s="207">
        <v>81537</v>
      </c>
      <c r="F47" s="207">
        <v>394638.0170000001</v>
      </c>
      <c r="G47" s="207">
        <v>557456.932</v>
      </c>
      <c r="H47" s="207">
        <v>225981</v>
      </c>
      <c r="I47" s="207">
        <v>806673</v>
      </c>
      <c r="J47" s="207">
        <v>686947</v>
      </c>
      <c r="K47" s="207">
        <v>597155.2</v>
      </c>
      <c r="L47" s="207">
        <v>460513</v>
      </c>
      <c r="M47" s="207">
        <v>401952</v>
      </c>
    </row>
    <row r="48" spans="1:13" ht="12.75">
      <c r="A48" s="230" t="s">
        <v>197</v>
      </c>
      <c r="B48" s="230"/>
      <c r="C48" s="67">
        <v>19</v>
      </c>
      <c r="D48" s="67">
        <v>456</v>
      </c>
      <c r="E48" s="67">
        <v>192</v>
      </c>
      <c r="F48" s="67">
        <v>45</v>
      </c>
      <c r="G48" s="67">
        <v>8647</v>
      </c>
      <c r="H48" s="67">
        <v>386</v>
      </c>
      <c r="I48" s="67">
        <v>13</v>
      </c>
      <c r="J48" s="67">
        <v>2506</v>
      </c>
      <c r="K48" s="67">
        <v>1047</v>
      </c>
      <c r="L48" s="67">
        <v>1390</v>
      </c>
      <c r="M48" s="67">
        <v>12137</v>
      </c>
    </row>
    <row r="49" spans="1:13" ht="12.75">
      <c r="A49" s="230" t="s">
        <v>198</v>
      </c>
      <c r="B49" s="230"/>
      <c r="C49" s="315">
        <v>0</v>
      </c>
      <c r="D49" s="67">
        <v>-1</v>
      </c>
      <c r="E49" s="67">
        <v>-449</v>
      </c>
      <c r="F49" s="67">
        <v>-309</v>
      </c>
      <c r="G49" s="67">
        <v>-104</v>
      </c>
      <c r="H49" s="67">
        <v>-499</v>
      </c>
      <c r="I49" s="67">
        <v>-437</v>
      </c>
      <c r="J49" s="67">
        <v>-570</v>
      </c>
      <c r="K49" s="67">
        <v>-485</v>
      </c>
      <c r="L49" s="67">
        <v>-739</v>
      </c>
      <c r="M49" s="67">
        <v>-4037</v>
      </c>
    </row>
    <row r="50" spans="1:13" ht="12.75" customHeight="1">
      <c r="A50" s="230" t="s">
        <v>199</v>
      </c>
      <c r="B50" s="230"/>
      <c r="C50" s="67">
        <v>-11130</v>
      </c>
      <c r="D50" s="67">
        <v>-11232</v>
      </c>
      <c r="E50" s="67">
        <v>-8552</v>
      </c>
      <c r="F50" s="67">
        <v>-7854</v>
      </c>
      <c r="G50" s="67">
        <v>-42432.378</v>
      </c>
      <c r="H50" s="67">
        <v>-26481</v>
      </c>
      <c r="I50" s="67">
        <v>-75674</v>
      </c>
      <c r="J50" s="67">
        <v>-52847</v>
      </c>
      <c r="K50" s="67">
        <v>-42872</v>
      </c>
      <c r="L50" s="67">
        <v>-29496</v>
      </c>
      <c r="M50" s="67">
        <v>-28063</v>
      </c>
    </row>
    <row r="51" spans="1:13" ht="12.75">
      <c r="A51" s="230" t="s">
        <v>319</v>
      </c>
      <c r="B51" s="230"/>
      <c r="C51" s="67">
        <v>-229</v>
      </c>
      <c r="D51" s="67" t="s">
        <v>332</v>
      </c>
      <c r="E51" s="67">
        <v>-470</v>
      </c>
      <c r="F51" s="67">
        <v>-9432</v>
      </c>
      <c r="G51" s="67">
        <v>-37616.453</v>
      </c>
      <c r="H51" s="67">
        <v>-18823</v>
      </c>
      <c r="I51" s="67">
        <v>-8157</v>
      </c>
      <c r="J51" s="67">
        <v>-7715</v>
      </c>
      <c r="K51" s="67">
        <v>-7293</v>
      </c>
      <c r="L51" s="67">
        <v>-6617</v>
      </c>
      <c r="M51" s="67">
        <v>-3620</v>
      </c>
    </row>
    <row r="52" spans="1:13" ht="24.75" customHeight="1">
      <c r="A52" s="242" t="s">
        <v>200</v>
      </c>
      <c r="B52" s="242"/>
      <c r="C52" s="162">
        <v>215280</v>
      </c>
      <c r="D52" s="162">
        <v>25300</v>
      </c>
      <c r="E52" s="162">
        <v>90490</v>
      </c>
      <c r="F52" s="162">
        <v>192750</v>
      </c>
      <c r="G52" s="162">
        <v>101775</v>
      </c>
      <c r="H52" s="162">
        <v>283500</v>
      </c>
      <c r="I52" s="162">
        <v>-700</v>
      </c>
      <c r="J52" s="162">
        <v>-1400</v>
      </c>
      <c r="K52" s="162">
        <v>195320</v>
      </c>
      <c r="L52" s="162">
        <v>-1411</v>
      </c>
      <c r="M52" s="162">
        <v>-46600</v>
      </c>
    </row>
    <row r="53" spans="1:13" ht="12.75" customHeight="1">
      <c r="A53" s="239" t="s">
        <v>153</v>
      </c>
      <c r="B53" s="239"/>
      <c r="C53" s="207">
        <v>470668</v>
      </c>
      <c r="D53" s="207">
        <v>259821</v>
      </c>
      <c r="E53" s="207">
        <v>162746</v>
      </c>
      <c r="F53" s="207">
        <v>569839</v>
      </c>
      <c r="G53" s="207">
        <v>587726.101</v>
      </c>
      <c r="H53" s="207">
        <v>464064</v>
      </c>
      <c r="I53" s="207">
        <v>721718</v>
      </c>
      <c r="J53" s="207">
        <v>626921</v>
      </c>
      <c r="K53" s="207">
        <v>742872.2</v>
      </c>
      <c r="L53" s="207">
        <v>423640</v>
      </c>
      <c r="M53" s="207">
        <v>331769</v>
      </c>
    </row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27">
    <mergeCell ref="A30:B30"/>
    <mergeCell ref="A50:B50"/>
    <mergeCell ref="A51:B51"/>
    <mergeCell ref="A53:B53"/>
    <mergeCell ref="A41:B41"/>
    <mergeCell ref="A42:B42"/>
    <mergeCell ref="A46:B46"/>
    <mergeCell ref="A52:B52"/>
    <mergeCell ref="A43:B43"/>
    <mergeCell ref="A44:B44"/>
    <mergeCell ref="A48:B48"/>
    <mergeCell ref="A49:B49"/>
    <mergeCell ref="A32:B32"/>
    <mergeCell ref="A35:B35"/>
    <mergeCell ref="A40:B40"/>
    <mergeCell ref="A45:B45"/>
    <mergeCell ref="A47:B47"/>
    <mergeCell ref="A31:B31"/>
    <mergeCell ref="A2:B2"/>
    <mergeCell ref="A8:B8"/>
    <mergeCell ref="A6:B6"/>
    <mergeCell ref="A7:B7"/>
    <mergeCell ref="A14:B14"/>
    <mergeCell ref="A4:B4"/>
    <mergeCell ref="A3:B3"/>
    <mergeCell ref="A20:B20"/>
    <mergeCell ref="A25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120" zoomScaleNormal="120" zoomScalePageLayoutView="0" workbookViewId="0" topLeftCell="A1">
      <pane xSplit="1" topLeftCell="B1" activePane="topRight" state="frozen"/>
      <selection pane="topLeft" activeCell="A1" sqref="A1:M1"/>
      <selection pane="topRight" activeCell="A25" sqref="A25"/>
    </sheetView>
  </sheetViews>
  <sheetFormatPr defaultColWidth="11.421875" defaultRowHeight="12.75"/>
  <cols>
    <col min="1" max="1" width="48.8515625" style="83" customWidth="1"/>
    <col min="2" max="6" width="13.28125" style="83" customWidth="1"/>
    <col min="7" max="8" width="13.28125" style="90" customWidth="1"/>
    <col min="9" max="12" width="13.28125" style="83" customWidth="1"/>
    <col min="13" max="16384" width="11.421875" style="83" customWidth="1"/>
  </cols>
  <sheetData>
    <row r="1" spans="1:8" ht="18" customHeight="1">
      <c r="A1" s="144" t="s">
        <v>326</v>
      </c>
      <c r="B1" s="146"/>
      <c r="C1" s="146"/>
      <c r="D1" s="146"/>
      <c r="E1" s="146"/>
      <c r="F1" s="146"/>
      <c r="G1" s="83"/>
      <c r="H1" s="83"/>
    </row>
    <row r="2" spans="2:8" ht="12.75" customHeight="1">
      <c r="B2" s="146"/>
      <c r="C2" s="146"/>
      <c r="D2" s="146"/>
      <c r="E2" s="146"/>
      <c r="F2" s="146"/>
      <c r="G2" s="83"/>
      <c r="H2" s="83"/>
    </row>
    <row r="3" spans="1:8" ht="12.75" customHeight="1">
      <c r="A3" s="141" t="s">
        <v>201</v>
      </c>
      <c r="B3" s="141"/>
      <c r="C3" s="141"/>
      <c r="D3" s="141"/>
      <c r="E3" s="141"/>
      <c r="F3" s="141"/>
      <c r="G3" s="68"/>
      <c r="H3" s="124"/>
    </row>
    <row r="4" spans="2:8" ht="12.75" customHeight="1">
      <c r="B4" s="146"/>
      <c r="C4" s="146"/>
      <c r="D4" s="146"/>
      <c r="E4" s="146"/>
      <c r="F4" s="146"/>
      <c r="G4" s="83"/>
      <c r="H4" s="83"/>
    </row>
    <row r="5" spans="1:12" s="195" customFormat="1" ht="12">
      <c r="A5" s="208" t="s">
        <v>157</v>
      </c>
      <c r="B5" s="209">
        <v>2013</v>
      </c>
      <c r="C5" s="209">
        <v>2012</v>
      </c>
      <c r="D5" s="209">
        <v>2011</v>
      </c>
      <c r="E5" s="209">
        <v>2010</v>
      </c>
      <c r="F5" s="209">
        <v>2009</v>
      </c>
      <c r="G5" s="209">
        <v>2008</v>
      </c>
      <c r="H5" s="209">
        <v>2007</v>
      </c>
      <c r="I5" s="209">
        <v>2006</v>
      </c>
      <c r="J5" s="209">
        <v>2005</v>
      </c>
      <c r="K5" s="209">
        <v>2004</v>
      </c>
      <c r="L5" s="209">
        <v>2003</v>
      </c>
    </row>
    <row r="6" spans="1:12" s="85" customFormat="1" ht="12.75" customHeight="1">
      <c r="A6" s="60" t="s">
        <v>202</v>
      </c>
      <c r="B6" s="15">
        <v>55685</v>
      </c>
      <c r="C6" s="15">
        <v>24090</v>
      </c>
      <c r="D6" s="15">
        <v>23648</v>
      </c>
      <c r="E6" s="15">
        <v>53538</v>
      </c>
      <c r="F6" s="15">
        <v>59958</v>
      </c>
      <c r="G6" s="15">
        <v>53744</v>
      </c>
      <c r="H6" s="15">
        <v>28389</v>
      </c>
      <c r="I6" s="15">
        <v>37896</v>
      </c>
      <c r="J6" s="15">
        <v>12360</v>
      </c>
      <c r="K6" s="15">
        <v>6538</v>
      </c>
      <c r="L6" s="15">
        <v>27707088</v>
      </c>
    </row>
    <row r="7" spans="1:12" s="85" customFormat="1" ht="12.75" customHeight="1">
      <c r="A7" s="60" t="s">
        <v>153</v>
      </c>
      <c r="B7" s="15">
        <v>470668</v>
      </c>
      <c r="C7" s="15">
        <v>259821</v>
      </c>
      <c r="D7" s="15">
        <v>162746</v>
      </c>
      <c r="E7" s="15">
        <v>569839</v>
      </c>
      <c r="F7" s="15">
        <v>587726</v>
      </c>
      <c r="G7" s="15">
        <v>464064</v>
      </c>
      <c r="H7" s="15">
        <v>721718</v>
      </c>
      <c r="I7" s="15">
        <v>626921</v>
      </c>
      <c r="J7" s="15">
        <v>742872</v>
      </c>
      <c r="K7" s="15">
        <v>423638</v>
      </c>
      <c r="L7" s="15">
        <v>331769</v>
      </c>
    </row>
    <row r="8" spans="1:12" s="85" customFormat="1" ht="12.75" customHeight="1">
      <c r="A8" s="60" t="s">
        <v>203</v>
      </c>
      <c r="B8" s="15">
        <v>47114</v>
      </c>
      <c r="C8" s="15">
        <v>100047</v>
      </c>
      <c r="D8" s="15">
        <v>75750</v>
      </c>
      <c r="E8" s="15">
        <v>306191</v>
      </c>
      <c r="F8" s="15">
        <v>327884</v>
      </c>
      <c r="G8" s="15">
        <v>189626</v>
      </c>
      <c r="H8" s="15">
        <v>375569</v>
      </c>
      <c r="I8" s="15">
        <v>324321</v>
      </c>
      <c r="J8" s="15">
        <v>459544</v>
      </c>
      <c r="K8" s="15">
        <v>195705</v>
      </c>
      <c r="L8" s="15">
        <v>132989</v>
      </c>
    </row>
    <row r="9" spans="1:12" s="85" customFormat="1" ht="12.75" customHeight="1">
      <c r="A9" s="60" t="s">
        <v>204</v>
      </c>
      <c r="B9" s="316">
        <v>0</v>
      </c>
      <c r="C9" s="15" t="s">
        <v>338</v>
      </c>
      <c r="D9" s="15" t="s">
        <v>108</v>
      </c>
      <c r="E9" s="15" t="s">
        <v>108</v>
      </c>
      <c r="F9" s="15" t="s">
        <v>108</v>
      </c>
      <c r="G9" s="15" t="s">
        <v>108</v>
      </c>
      <c r="H9" s="15" t="s">
        <v>108</v>
      </c>
      <c r="I9" s="15" t="s">
        <v>108</v>
      </c>
      <c r="J9" s="15" t="s">
        <v>108</v>
      </c>
      <c r="K9" s="15" t="s">
        <v>108</v>
      </c>
      <c r="L9" s="15" t="s">
        <v>108</v>
      </c>
    </row>
    <row r="10" spans="1:12" s="85" customFormat="1" ht="12.75" customHeight="1">
      <c r="A10" s="60" t="s">
        <v>205</v>
      </c>
      <c r="B10" s="15">
        <v>187186</v>
      </c>
      <c r="C10" s="15">
        <v>136996</v>
      </c>
      <c r="D10" s="15">
        <v>79375</v>
      </c>
      <c r="E10" s="15">
        <v>263109</v>
      </c>
      <c r="F10" s="15">
        <v>264606</v>
      </c>
      <c r="G10" s="15">
        <v>250214</v>
      </c>
      <c r="H10" s="15">
        <v>316211</v>
      </c>
      <c r="I10" s="15">
        <v>305648</v>
      </c>
      <c r="J10" s="15">
        <v>269666</v>
      </c>
      <c r="K10" s="15">
        <v>222100</v>
      </c>
      <c r="L10" s="15">
        <v>195539</v>
      </c>
    </row>
    <row r="11" spans="1:12" s="85" customFormat="1" ht="12.75" customHeight="1">
      <c r="A11" s="60" t="s">
        <v>206</v>
      </c>
      <c r="B11" s="15">
        <v>292053</v>
      </c>
      <c r="C11" s="15">
        <v>46869</v>
      </c>
      <c r="D11" s="15">
        <v>31269</v>
      </c>
      <c r="E11" s="15">
        <v>54077</v>
      </c>
      <c r="F11" s="15">
        <v>55194</v>
      </c>
      <c r="G11" s="15">
        <v>77968</v>
      </c>
      <c r="H11" s="15">
        <v>58327</v>
      </c>
      <c r="I11" s="15">
        <v>34848</v>
      </c>
      <c r="J11" s="15">
        <v>26022</v>
      </c>
      <c r="K11" s="15">
        <v>12371</v>
      </c>
      <c r="L11" s="15">
        <v>27710329</v>
      </c>
    </row>
    <row r="12" spans="1:8" s="85" customFormat="1" ht="12.75" customHeight="1">
      <c r="A12" s="83"/>
      <c r="B12" s="83"/>
      <c r="C12" s="83"/>
      <c r="D12" s="83"/>
      <c r="E12" s="83"/>
      <c r="F12" s="83"/>
      <c r="G12" s="83"/>
      <c r="H12" s="83"/>
    </row>
    <row r="13" spans="1:8" ht="12.75" customHeight="1">
      <c r="A13" s="93" t="s">
        <v>356</v>
      </c>
      <c r="B13" s="93"/>
      <c r="C13" s="93"/>
      <c r="D13" s="93"/>
      <c r="E13" s="93"/>
      <c r="F13" s="93"/>
      <c r="G13" s="93"/>
      <c r="H13" s="93"/>
    </row>
    <row r="14" spans="1:8" s="86" customFormat="1" ht="36" customHeight="1">
      <c r="A14" s="196" t="s">
        <v>207</v>
      </c>
      <c r="B14" s="147"/>
      <c r="C14" s="147"/>
      <c r="D14" s="147"/>
      <c r="E14" s="147"/>
      <c r="F14" s="147"/>
      <c r="G14" s="61"/>
      <c r="H14" s="61"/>
    </row>
    <row r="15" spans="1:8" s="88" customFormat="1" ht="12.75" customHeight="1">
      <c r="A15" s="87"/>
      <c r="B15" s="87"/>
      <c r="C15" s="87"/>
      <c r="D15" s="87"/>
      <c r="E15" s="87"/>
      <c r="F15" s="87"/>
      <c r="G15" s="87"/>
      <c r="H15" s="87"/>
    </row>
    <row r="16" spans="1:8" ht="12.75" customHeight="1">
      <c r="A16" s="87"/>
      <c r="B16" s="87"/>
      <c r="C16" s="87"/>
      <c r="D16" s="87"/>
      <c r="E16" s="87"/>
      <c r="F16" s="87"/>
      <c r="G16" s="87"/>
      <c r="H16" s="8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="120" zoomScaleNormal="120" zoomScalePageLayoutView="0" workbookViewId="0" topLeftCell="A1">
      <pane xSplit="2" topLeftCell="C1" activePane="topRight" state="frozen"/>
      <selection pane="topLeft" activeCell="A1" sqref="A1:M1"/>
      <selection pane="topRight" activeCell="D16" sqref="D16"/>
    </sheetView>
  </sheetViews>
  <sheetFormatPr defaultColWidth="11.421875" defaultRowHeight="12.75"/>
  <cols>
    <col min="1" max="1" width="2.8515625" style="89" customWidth="1"/>
    <col min="2" max="2" width="49.7109375" style="89" customWidth="1"/>
    <col min="3" max="7" width="13.28125" style="83" customWidth="1"/>
    <col min="8" max="9" width="13.28125" style="90" customWidth="1"/>
    <col min="10" max="13" width="13.28125" style="83" customWidth="1"/>
    <col min="14" max="16384" width="11.421875" style="83" customWidth="1"/>
  </cols>
  <sheetData>
    <row r="1" spans="1:9" ht="18" customHeight="1">
      <c r="A1" s="144" t="s">
        <v>327</v>
      </c>
      <c r="B1" s="83"/>
      <c r="C1" s="146"/>
      <c r="D1" s="146"/>
      <c r="E1" s="146"/>
      <c r="F1" s="146"/>
      <c r="G1" s="146"/>
      <c r="H1" s="83"/>
      <c r="I1" s="83"/>
    </row>
    <row r="2" spans="1:9" s="85" customFormat="1" ht="12.75" customHeight="1">
      <c r="A2" s="83"/>
      <c r="B2" s="83"/>
      <c r="C2" s="146"/>
      <c r="D2" s="146"/>
      <c r="E2" s="146"/>
      <c r="F2" s="146"/>
      <c r="G2" s="146"/>
      <c r="H2" s="83"/>
      <c r="I2" s="83"/>
    </row>
    <row r="3" spans="1:9" ht="12.75" customHeight="1">
      <c r="A3" s="68"/>
      <c r="B3" s="141" t="s">
        <v>208</v>
      </c>
      <c r="C3" s="141"/>
      <c r="D3" s="141"/>
      <c r="E3" s="141"/>
      <c r="F3" s="141"/>
      <c r="G3" s="141"/>
      <c r="H3" s="68"/>
      <c r="I3" s="124"/>
    </row>
    <row r="4" spans="1:9" s="85" customFormat="1" ht="12.75" customHeight="1">
      <c r="A4" s="91" t="s">
        <v>209</v>
      </c>
      <c r="C4" s="146"/>
      <c r="D4" s="146"/>
      <c r="E4" s="146"/>
      <c r="F4" s="146"/>
      <c r="G4" s="146"/>
      <c r="H4" s="83"/>
      <c r="I4" s="83"/>
    </row>
    <row r="5" spans="1:13" s="107" customFormat="1" ht="12.75" customHeight="1">
      <c r="A5" s="243" t="s">
        <v>157</v>
      </c>
      <c r="B5" s="243"/>
      <c r="C5" s="210">
        <v>2013</v>
      </c>
      <c r="D5" s="210">
        <v>2012</v>
      </c>
      <c r="E5" s="210">
        <v>2011</v>
      </c>
      <c r="F5" s="210">
        <v>2010</v>
      </c>
      <c r="G5" s="210">
        <v>2009</v>
      </c>
      <c r="H5" s="210">
        <v>2008</v>
      </c>
      <c r="I5" s="210">
        <v>2007</v>
      </c>
      <c r="J5" s="210">
        <v>2006</v>
      </c>
      <c r="K5" s="210">
        <v>2005</v>
      </c>
      <c r="L5" s="210">
        <v>2004</v>
      </c>
      <c r="M5" s="210">
        <v>2003</v>
      </c>
    </row>
    <row r="6" spans="1:13" s="76" customFormat="1" ht="12.75" customHeight="1">
      <c r="A6" s="68" t="s">
        <v>210</v>
      </c>
      <c r="B6" s="68"/>
      <c r="C6" s="15">
        <v>3938296</v>
      </c>
      <c r="D6" s="15">
        <v>4306525</v>
      </c>
      <c r="E6" s="15">
        <v>4225473</v>
      </c>
      <c r="F6" s="15">
        <v>3735564</v>
      </c>
      <c r="G6" s="15">
        <v>3874204</v>
      </c>
      <c r="H6" s="15">
        <v>3510528</v>
      </c>
      <c r="I6" s="15">
        <v>2800263</v>
      </c>
      <c r="J6" s="15">
        <v>3154238</v>
      </c>
      <c r="K6" s="15">
        <v>2814980</v>
      </c>
      <c r="L6" s="15">
        <v>2854137</v>
      </c>
      <c r="M6" s="15">
        <v>2237932</v>
      </c>
    </row>
    <row r="7" spans="1:13" s="76" customFormat="1" ht="12.75" customHeight="1">
      <c r="A7" s="68" t="s">
        <v>211</v>
      </c>
      <c r="B7" s="68"/>
      <c r="C7" s="15">
        <v>132614</v>
      </c>
      <c r="D7" s="15">
        <v>105711</v>
      </c>
      <c r="E7" s="15">
        <v>134918</v>
      </c>
      <c r="F7" s="15">
        <v>225308</v>
      </c>
      <c r="G7" s="15">
        <v>209095</v>
      </c>
      <c r="H7" s="15">
        <v>161752</v>
      </c>
      <c r="I7" s="15">
        <v>126879</v>
      </c>
      <c r="J7" s="15">
        <v>108950</v>
      </c>
      <c r="K7" s="15">
        <v>89994</v>
      </c>
      <c r="L7" s="15">
        <v>133833</v>
      </c>
      <c r="M7" s="15">
        <v>78648</v>
      </c>
    </row>
    <row r="8" spans="1:13" s="76" customFormat="1" ht="12.75" customHeight="1">
      <c r="A8" s="65"/>
      <c r="B8" s="65" t="s">
        <v>212</v>
      </c>
      <c r="C8" s="15">
        <v>119482</v>
      </c>
      <c r="D8" s="15">
        <v>100764</v>
      </c>
      <c r="E8" s="15">
        <v>129388</v>
      </c>
      <c r="F8" s="15">
        <v>219088</v>
      </c>
      <c r="G8" s="15">
        <v>201594</v>
      </c>
      <c r="H8" s="15">
        <v>85681</v>
      </c>
      <c r="I8" s="15">
        <v>100932</v>
      </c>
      <c r="J8" s="15">
        <v>108895</v>
      </c>
      <c r="K8" s="15">
        <v>89889</v>
      </c>
      <c r="L8" s="15">
        <v>133617</v>
      </c>
      <c r="M8" s="15">
        <v>72211</v>
      </c>
    </row>
    <row r="9" spans="1:13" s="76" customFormat="1" ht="12.75" customHeight="1">
      <c r="A9" s="65"/>
      <c r="B9" s="65" t="s">
        <v>213</v>
      </c>
      <c r="C9" s="15">
        <v>13131</v>
      </c>
      <c r="D9" s="15">
        <v>4947</v>
      </c>
      <c r="E9" s="15">
        <v>5530</v>
      </c>
      <c r="F9" s="15">
        <v>6220</v>
      </c>
      <c r="G9" s="15">
        <v>7501</v>
      </c>
      <c r="H9" s="15">
        <v>76071</v>
      </c>
      <c r="I9" s="15">
        <v>25947</v>
      </c>
      <c r="J9" s="15">
        <v>55</v>
      </c>
      <c r="K9" s="15">
        <v>105</v>
      </c>
      <c r="L9" s="15">
        <v>216</v>
      </c>
      <c r="M9" s="15">
        <v>6437</v>
      </c>
    </row>
    <row r="10" spans="1:13" s="76" customFormat="1" ht="12.75" customHeight="1">
      <c r="A10" s="68" t="s">
        <v>214</v>
      </c>
      <c r="B10" s="68"/>
      <c r="C10" s="15">
        <v>101746522</v>
      </c>
      <c r="D10" s="15">
        <v>97963648</v>
      </c>
      <c r="E10" s="15">
        <v>97289966</v>
      </c>
      <c r="F10" s="15">
        <v>106114913</v>
      </c>
      <c r="G10" s="15">
        <v>84954217</v>
      </c>
      <c r="H10" s="15">
        <v>88784171</v>
      </c>
      <c r="I10" s="15">
        <v>130295065</v>
      </c>
      <c r="J10" s="15">
        <v>98625845</v>
      </c>
      <c r="K10" s="15">
        <v>96373598</v>
      </c>
      <c r="L10" s="15">
        <v>53318659</v>
      </c>
      <c r="M10" s="15">
        <v>38170654</v>
      </c>
    </row>
    <row r="11" spans="1:13" s="76" customFormat="1" ht="12.75" customHeight="1">
      <c r="A11" s="68" t="s">
        <v>215</v>
      </c>
      <c r="B11" s="68"/>
      <c r="C11" s="15">
        <v>2077201</v>
      </c>
      <c r="D11" s="15">
        <v>3307661</v>
      </c>
      <c r="E11" s="15">
        <v>4107426</v>
      </c>
      <c r="F11" s="15">
        <v>5089848</v>
      </c>
      <c r="G11" s="15">
        <v>6850689</v>
      </c>
      <c r="H11" s="15">
        <v>11434542</v>
      </c>
      <c r="I11" s="15">
        <v>18000545</v>
      </c>
      <c r="J11" s="15">
        <v>15499363</v>
      </c>
      <c r="K11" s="15">
        <v>11544624</v>
      </c>
      <c r="L11" s="15">
        <v>9709926</v>
      </c>
      <c r="M11" s="15">
        <v>10819925</v>
      </c>
    </row>
    <row r="12" spans="1:9" s="88" customFormat="1" ht="12.75" customHeight="1">
      <c r="A12" s="87"/>
      <c r="B12" s="87"/>
      <c r="C12" s="87"/>
      <c r="D12" s="87"/>
      <c r="E12" s="87"/>
      <c r="F12" s="87"/>
      <c r="G12" s="87"/>
      <c r="H12" s="87"/>
      <c r="I12" s="87"/>
    </row>
    <row r="13" spans="1:9" ht="12.75" customHeight="1">
      <c r="A13" s="87"/>
      <c r="B13" s="87"/>
      <c r="C13" s="87"/>
      <c r="D13" s="87"/>
      <c r="E13" s="87"/>
      <c r="F13" s="87"/>
      <c r="G13" s="87"/>
      <c r="H13" s="87"/>
      <c r="I13" s="87"/>
    </row>
  </sheetData>
  <sheetProtection/>
  <mergeCells count="1">
    <mergeCell ref="A5:B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="120" zoomScaleNormal="120" zoomScalePageLayoutView="0" workbookViewId="0" topLeftCell="A1">
      <pane xSplit="1" topLeftCell="B1" activePane="topRight" state="frozen"/>
      <selection pane="topLeft" activeCell="A1" sqref="A1:M1"/>
      <selection pane="topRight" activeCell="C25" sqref="C25"/>
    </sheetView>
  </sheetViews>
  <sheetFormatPr defaultColWidth="11.421875" defaultRowHeight="12.75"/>
  <cols>
    <col min="1" max="1" width="59.28125" style="83" customWidth="1"/>
    <col min="2" max="6" width="13.28125" style="83" customWidth="1"/>
    <col min="7" max="8" width="13.28125" style="90" customWidth="1"/>
    <col min="9" max="12" width="13.28125" style="83" customWidth="1"/>
    <col min="13" max="16384" width="11.421875" style="83" customWidth="1"/>
  </cols>
  <sheetData>
    <row r="1" spans="1:8" s="76" customFormat="1" ht="18" customHeight="1">
      <c r="A1" s="144" t="s">
        <v>328</v>
      </c>
      <c r="B1" s="149"/>
      <c r="C1" s="149"/>
      <c r="D1" s="149"/>
      <c r="E1" s="149"/>
      <c r="F1" s="149"/>
      <c r="G1" s="68"/>
      <c r="H1" s="68"/>
    </row>
    <row r="2" spans="1:8" s="76" customFormat="1" ht="12.75" customHeight="1">
      <c r="A2" s="149"/>
      <c r="B2" s="149"/>
      <c r="C2" s="149"/>
      <c r="D2" s="149"/>
      <c r="E2" s="149"/>
      <c r="F2" s="149"/>
      <c r="G2" s="68"/>
      <c r="H2" s="68"/>
    </row>
    <row r="3" spans="1:8" ht="12.75" customHeight="1">
      <c r="A3" s="141" t="s">
        <v>216</v>
      </c>
      <c r="B3" s="141"/>
      <c r="C3" s="141"/>
      <c r="D3" s="141"/>
      <c r="E3" s="141"/>
      <c r="F3" s="141"/>
      <c r="G3" s="68"/>
      <c r="H3" s="124"/>
    </row>
    <row r="4" spans="1:8" s="85" customFormat="1" ht="12.75" customHeight="1">
      <c r="A4" s="91" t="s">
        <v>217</v>
      </c>
      <c r="B4" s="146"/>
      <c r="C4" s="146"/>
      <c r="D4" s="146"/>
      <c r="E4" s="146"/>
      <c r="F4" s="146"/>
      <c r="G4" s="83"/>
      <c r="H4" s="83"/>
    </row>
    <row r="5" spans="1:12" s="93" customFormat="1" ht="12">
      <c r="A5" s="206" t="s">
        <v>157</v>
      </c>
      <c r="B5" s="210">
        <v>2013</v>
      </c>
      <c r="C5" s="210">
        <v>2012</v>
      </c>
      <c r="D5" s="210">
        <v>2011</v>
      </c>
      <c r="E5" s="210">
        <v>2010</v>
      </c>
      <c r="F5" s="210">
        <v>2009</v>
      </c>
      <c r="G5" s="210">
        <v>2008</v>
      </c>
      <c r="H5" s="210">
        <v>2007</v>
      </c>
      <c r="I5" s="210">
        <v>2006</v>
      </c>
      <c r="J5" s="210">
        <v>2005</v>
      </c>
      <c r="K5" s="210">
        <v>2004</v>
      </c>
      <c r="L5" s="210">
        <v>2003</v>
      </c>
    </row>
    <row r="6" spans="1:12" s="85" customFormat="1" ht="12.75" customHeight="1">
      <c r="A6" s="60" t="s">
        <v>218</v>
      </c>
      <c r="B6" s="15">
        <v>64856</v>
      </c>
      <c r="C6" s="15">
        <v>62447</v>
      </c>
      <c r="D6" s="15">
        <v>160906</v>
      </c>
      <c r="E6" s="15">
        <v>155169</v>
      </c>
      <c r="F6" s="15">
        <v>221040</v>
      </c>
      <c r="G6" s="15">
        <v>50000</v>
      </c>
      <c r="H6" s="15">
        <v>50000</v>
      </c>
      <c r="I6" s="15">
        <v>50000</v>
      </c>
      <c r="J6" s="15">
        <v>80223</v>
      </c>
      <c r="K6" s="197" t="s">
        <v>14</v>
      </c>
      <c r="L6" s="197" t="s">
        <v>14</v>
      </c>
    </row>
    <row r="7" spans="1:12" s="85" customFormat="1" ht="12.75" customHeight="1">
      <c r="A7" s="60" t="s">
        <v>219</v>
      </c>
      <c r="B7" s="15">
        <v>12738</v>
      </c>
      <c r="C7" s="15">
        <v>20920</v>
      </c>
      <c r="D7" s="15">
        <v>21005</v>
      </c>
      <c r="E7" s="15">
        <v>24145</v>
      </c>
      <c r="F7" s="15">
        <v>30170</v>
      </c>
      <c r="G7" s="15">
        <v>39752</v>
      </c>
      <c r="H7" s="15">
        <v>39752</v>
      </c>
      <c r="I7" s="15">
        <v>39752</v>
      </c>
      <c r="J7" s="15">
        <v>19642</v>
      </c>
      <c r="K7" s="197" t="s">
        <v>14</v>
      </c>
      <c r="L7" s="197" t="s">
        <v>14</v>
      </c>
    </row>
    <row r="8" spans="1:8" s="88" customFormat="1" ht="12.75" customHeight="1">
      <c r="A8" s="87"/>
      <c r="B8" s="87"/>
      <c r="C8" s="87"/>
      <c r="D8" s="87"/>
      <c r="E8" s="87"/>
      <c r="F8" s="87"/>
      <c r="G8" s="87"/>
      <c r="H8" s="87"/>
    </row>
    <row r="9" spans="1:8" ht="12.75" customHeight="1">
      <c r="A9" s="87"/>
      <c r="B9" s="87"/>
      <c r="C9" s="87"/>
      <c r="D9" s="87"/>
      <c r="E9" s="87"/>
      <c r="F9" s="87"/>
      <c r="G9" s="87"/>
      <c r="H9" s="8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xSplit="1" topLeftCell="B1" activePane="topRight" state="frozen"/>
      <selection pane="topLeft" activeCell="A1" sqref="A1:M1"/>
      <selection pane="topRight" activeCell="A13" sqref="A13"/>
    </sheetView>
  </sheetViews>
  <sheetFormatPr defaultColWidth="11.421875" defaultRowHeight="12.75" customHeight="1"/>
  <cols>
    <col min="1" max="1" width="51.421875" style="83" customWidth="1"/>
    <col min="2" max="6" width="13.28125" style="83" customWidth="1"/>
    <col min="7" max="8" width="13.28125" style="90" customWidth="1"/>
    <col min="9" max="12" width="13.28125" style="83" customWidth="1"/>
    <col min="13" max="16384" width="11.421875" style="83" customWidth="1"/>
  </cols>
  <sheetData>
    <row r="1" spans="1:8" s="76" customFormat="1" ht="18" customHeight="1">
      <c r="A1" s="144" t="s">
        <v>329</v>
      </c>
      <c r="B1" s="149"/>
      <c r="C1" s="149"/>
      <c r="D1" s="149"/>
      <c r="E1" s="149"/>
      <c r="F1" s="149"/>
      <c r="G1" s="68"/>
      <c r="H1" s="68"/>
    </row>
    <row r="2" spans="1:8" s="76" customFormat="1" ht="12.75" customHeight="1">
      <c r="A2" s="68"/>
      <c r="B2" s="149"/>
      <c r="C2" s="149"/>
      <c r="D2" s="149"/>
      <c r="E2" s="149"/>
      <c r="F2" s="149"/>
      <c r="G2" s="68"/>
      <c r="H2" s="68"/>
    </row>
    <row r="3" spans="1:8" ht="12.75" customHeight="1">
      <c r="A3" s="141" t="s">
        <v>284</v>
      </c>
      <c r="B3" s="141"/>
      <c r="C3" s="141"/>
      <c r="D3" s="141"/>
      <c r="E3" s="141"/>
      <c r="F3" s="141"/>
      <c r="G3" s="68"/>
      <c r="H3" s="124"/>
    </row>
    <row r="4" spans="1:12" s="93" customFormat="1" ht="12.75" customHeight="1">
      <c r="A4" s="211" t="s">
        <v>157</v>
      </c>
      <c r="B4" s="212">
        <v>2013</v>
      </c>
      <c r="C4" s="212">
        <v>2012</v>
      </c>
      <c r="D4" s="212">
        <v>2011</v>
      </c>
      <c r="E4" s="212">
        <v>2010</v>
      </c>
      <c r="F4" s="212">
        <v>2009</v>
      </c>
      <c r="G4" s="212">
        <v>2008</v>
      </c>
      <c r="H4" s="212">
        <v>2007</v>
      </c>
      <c r="I4" s="212">
        <v>2006</v>
      </c>
      <c r="J4" s="212">
        <v>2005</v>
      </c>
      <c r="K4" s="212">
        <v>2004</v>
      </c>
      <c r="L4" s="212">
        <v>2003</v>
      </c>
    </row>
    <row r="5" spans="1:12" s="85" customFormat="1" ht="12.75" customHeight="1">
      <c r="A5" s="60" t="s">
        <v>339</v>
      </c>
      <c r="B5" s="15">
        <v>79016657</v>
      </c>
      <c r="C5" s="15">
        <v>76928605</v>
      </c>
      <c r="D5" s="15">
        <v>76184057</v>
      </c>
      <c r="E5" s="15">
        <v>81322474</v>
      </c>
      <c r="F5" s="15">
        <v>78386266.3</v>
      </c>
      <c r="G5" s="15">
        <v>69152523</v>
      </c>
      <c r="H5" s="15">
        <v>117289809</v>
      </c>
      <c r="I5" s="15">
        <v>114006405</v>
      </c>
      <c r="J5" s="15">
        <v>88698307</v>
      </c>
      <c r="K5" s="15">
        <v>71546908</v>
      </c>
      <c r="L5" s="15">
        <v>65638928</v>
      </c>
    </row>
    <row r="6" spans="1:12" s="85" customFormat="1" ht="12.75" customHeight="1">
      <c r="A6" s="60" t="s">
        <v>220</v>
      </c>
      <c r="B6" s="15">
        <v>39181275</v>
      </c>
      <c r="C6" s="15">
        <v>38215139</v>
      </c>
      <c r="D6" s="15">
        <v>36876290</v>
      </c>
      <c r="E6" s="15">
        <v>35362222</v>
      </c>
      <c r="F6" s="15">
        <v>40034134</v>
      </c>
      <c r="G6" s="15">
        <v>40351322</v>
      </c>
      <c r="H6" s="15">
        <v>36217514</v>
      </c>
      <c r="I6" s="15">
        <v>31430822</v>
      </c>
      <c r="J6" s="15">
        <v>28493815</v>
      </c>
      <c r="K6" s="15">
        <v>25849815</v>
      </c>
      <c r="L6" s="15">
        <v>27707088</v>
      </c>
    </row>
    <row r="7" spans="1:12" s="85" customFormat="1" ht="12.75" customHeight="1">
      <c r="A7" s="60" t="s">
        <v>15</v>
      </c>
      <c r="B7" s="15">
        <v>2032095</v>
      </c>
      <c r="C7" s="15">
        <v>3247118</v>
      </c>
      <c r="D7" s="15">
        <v>4009159</v>
      </c>
      <c r="E7" s="15">
        <v>4584910</v>
      </c>
      <c r="F7" s="15">
        <v>6677971</v>
      </c>
      <c r="G7" s="15">
        <v>11340454</v>
      </c>
      <c r="H7" s="15">
        <v>17940625</v>
      </c>
      <c r="I7" s="15">
        <v>15487921</v>
      </c>
      <c r="J7" s="15">
        <v>11526622</v>
      </c>
      <c r="K7" s="15">
        <v>9592215</v>
      </c>
      <c r="L7" s="15">
        <v>10120837</v>
      </c>
    </row>
    <row r="8" spans="1:12" s="85" customFormat="1" ht="12.75" customHeight="1">
      <c r="A8" s="60" t="s">
        <v>51</v>
      </c>
      <c r="B8" s="15">
        <v>120230027</v>
      </c>
      <c r="C8" s="15">
        <v>118390862</v>
      </c>
      <c r="D8" s="15">
        <v>117069506</v>
      </c>
      <c r="E8" s="15">
        <v>121269606</v>
      </c>
      <c r="F8" s="15">
        <v>125098371.3</v>
      </c>
      <c r="G8" s="15">
        <v>120844299</v>
      </c>
      <c r="H8" s="15">
        <v>171447948</v>
      </c>
      <c r="I8" s="15">
        <v>160925148</v>
      </c>
      <c r="J8" s="15">
        <v>128718744</v>
      </c>
      <c r="K8" s="15">
        <v>106988938</v>
      </c>
      <c r="L8" s="15">
        <v>103466853</v>
      </c>
    </row>
    <row r="9" spans="1:12" s="85" customFormat="1" ht="12.75" customHeight="1">
      <c r="A9" s="60" t="s">
        <v>221</v>
      </c>
      <c r="B9" s="15">
        <v>2014827</v>
      </c>
      <c r="C9" s="15">
        <v>2091186</v>
      </c>
      <c r="D9" s="15">
        <v>-464463</v>
      </c>
      <c r="E9" s="15">
        <v>526985</v>
      </c>
      <c r="F9" s="15">
        <v>-7017976</v>
      </c>
      <c r="G9" s="15">
        <v>-3995983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</row>
    <row r="10" spans="1:8" s="85" customFormat="1" ht="12.75" customHeight="1">
      <c r="A10" s="146"/>
      <c r="B10" s="83"/>
      <c r="C10" s="83"/>
      <c r="D10" s="83"/>
      <c r="E10" s="83"/>
      <c r="F10" s="83"/>
      <c r="G10" s="83"/>
      <c r="H10" s="83"/>
    </row>
    <row r="11" spans="1:8" ht="12.75" customHeight="1">
      <c r="A11" s="148" t="s">
        <v>356</v>
      </c>
      <c r="B11" s="93"/>
      <c r="C11" s="93"/>
      <c r="D11" s="93"/>
      <c r="E11" s="93"/>
      <c r="F11" s="93"/>
      <c r="G11" s="93"/>
      <c r="H11" s="93"/>
    </row>
    <row r="12" spans="1:8" s="86" customFormat="1" ht="26.25" customHeight="1">
      <c r="A12" s="61" t="s">
        <v>320</v>
      </c>
      <c r="B12" s="147"/>
      <c r="C12" s="147"/>
      <c r="D12" s="147"/>
      <c r="E12" s="147"/>
      <c r="F12" s="147"/>
      <c r="G12" s="61"/>
      <c r="H12" s="61"/>
    </row>
    <row r="13" spans="1:8" s="88" customFormat="1" ht="12.75" customHeight="1">
      <c r="A13" s="87"/>
      <c r="B13" s="87"/>
      <c r="C13" s="87"/>
      <c r="D13" s="87"/>
      <c r="E13" s="87"/>
      <c r="F13" s="87"/>
      <c r="G13" s="87"/>
      <c r="H13" s="87"/>
    </row>
    <row r="14" spans="1:8" ht="12.75" customHeight="1">
      <c r="A14" s="87"/>
      <c r="B14" s="87"/>
      <c r="C14" s="87"/>
      <c r="D14" s="87"/>
      <c r="E14" s="87"/>
      <c r="F14" s="87"/>
      <c r="G14" s="87"/>
      <c r="H14" s="8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9"/>
  <sheetViews>
    <sheetView zoomScale="120" zoomScaleNormal="120" zoomScalePageLayoutView="0" workbookViewId="0" topLeftCell="A1">
      <pane ySplit="4" topLeftCell="A5" activePane="bottomLeft" state="frozen"/>
      <selection pane="topLeft" activeCell="A1" sqref="A1:M1"/>
      <selection pane="bottomLeft" activeCell="K86" sqref="K86"/>
    </sheetView>
  </sheetViews>
  <sheetFormatPr defaultColWidth="11.421875" defaultRowHeight="12.75" customHeight="1" outlineLevelRow="1"/>
  <cols>
    <col min="1" max="1" width="3.140625" style="89" customWidth="1"/>
    <col min="2" max="2" width="52.8515625" style="83" customWidth="1"/>
    <col min="3" max="3" width="12.8515625" style="83" bestFit="1" customWidth="1"/>
    <col min="4" max="4" width="20.140625" style="83" bestFit="1" customWidth="1"/>
    <col min="5" max="5" width="23.57421875" style="83" bestFit="1" customWidth="1"/>
    <col min="6" max="6" width="23.8515625" style="83" bestFit="1" customWidth="1"/>
    <col min="7" max="7" width="16.8515625" style="83" bestFit="1" customWidth="1"/>
    <col min="8" max="8" width="21.421875" style="83" bestFit="1" customWidth="1"/>
    <col min="9" max="16384" width="11.421875" style="83" customWidth="1"/>
  </cols>
  <sheetData>
    <row r="1" spans="1:8" ht="18" customHeight="1">
      <c r="A1" s="256" t="s">
        <v>277</v>
      </c>
      <c r="B1" s="256"/>
      <c r="C1" s="256"/>
      <c r="D1" s="256"/>
      <c r="E1" s="256"/>
      <c r="F1" s="256"/>
      <c r="G1" s="256"/>
      <c r="H1" s="256"/>
    </row>
    <row r="2" spans="1:8" ht="12.75" customHeight="1">
      <c r="A2" s="257" t="s">
        <v>321</v>
      </c>
      <c r="B2" s="257"/>
      <c r="C2" s="257"/>
      <c r="D2" s="257"/>
      <c r="E2" s="257"/>
      <c r="F2" s="257"/>
      <c r="G2" s="257"/>
      <c r="H2" s="257"/>
    </row>
    <row r="3" spans="1:8" ht="12.75" customHeight="1">
      <c r="A3" s="244"/>
      <c r="B3" s="244"/>
      <c r="C3" s="244"/>
      <c r="D3" s="244"/>
      <c r="E3" s="244"/>
      <c r="F3" s="244"/>
      <c r="G3" s="244"/>
      <c r="H3" s="244"/>
    </row>
    <row r="4" spans="1:8" ht="12.75" customHeight="1">
      <c r="A4" s="258" t="s">
        <v>81</v>
      </c>
      <c r="B4" s="258"/>
      <c r="C4" s="258"/>
      <c r="D4" s="258"/>
      <c r="E4" s="258"/>
      <c r="F4" s="258"/>
      <c r="G4" s="258"/>
      <c r="H4" s="258"/>
    </row>
    <row r="5" spans="1:8" ht="12.75" customHeight="1">
      <c r="A5" s="219"/>
      <c r="B5" s="219"/>
      <c r="C5" s="219"/>
      <c r="D5" s="219"/>
      <c r="E5" s="219"/>
      <c r="F5" s="219"/>
      <c r="G5" s="219"/>
      <c r="H5" s="219"/>
    </row>
    <row r="6" spans="1:8" ht="12.75" customHeight="1">
      <c r="A6" s="246">
        <v>41639</v>
      </c>
      <c r="B6" s="246"/>
      <c r="C6" s="246"/>
      <c r="D6" s="246"/>
      <c r="E6" s="246"/>
      <c r="F6" s="246"/>
      <c r="G6" s="246"/>
      <c r="H6" s="246"/>
    </row>
    <row r="7" spans="1:8" ht="12.75" customHeight="1" outlineLevel="1">
      <c r="A7" s="247" t="s">
        <v>222</v>
      </c>
      <c r="B7" s="247"/>
      <c r="C7" s="92" t="s">
        <v>223</v>
      </c>
      <c r="D7" s="92" t="s">
        <v>224</v>
      </c>
      <c r="E7" s="92" t="s">
        <v>225</v>
      </c>
      <c r="F7" s="92" t="s">
        <v>226</v>
      </c>
      <c r="G7" s="92" t="s">
        <v>227</v>
      </c>
      <c r="H7" s="92" t="s">
        <v>228</v>
      </c>
    </row>
    <row r="8" spans="1:8" ht="12.75" customHeight="1" outlineLevel="1">
      <c r="A8" s="248"/>
      <c r="B8" s="248"/>
      <c r="C8" s="94"/>
      <c r="D8" s="92"/>
      <c r="E8" s="92"/>
      <c r="F8" s="92"/>
      <c r="G8" s="92"/>
      <c r="H8" s="92"/>
    </row>
    <row r="9" spans="1:8" ht="12.75" customHeight="1" outlineLevel="1">
      <c r="A9" s="249" t="s">
        <v>278</v>
      </c>
      <c r="B9" s="249"/>
      <c r="C9" s="316">
        <v>97335</v>
      </c>
      <c r="D9" s="316">
        <v>40608</v>
      </c>
      <c r="E9" s="316">
        <v>9622</v>
      </c>
      <c r="F9" s="316">
        <v>11309</v>
      </c>
      <c r="G9" s="316">
        <v>16368</v>
      </c>
      <c r="H9" s="316">
        <v>19428</v>
      </c>
    </row>
    <row r="10" spans="1:8" ht="12.75" customHeight="1" outlineLevel="1">
      <c r="A10" s="93"/>
      <c r="B10" s="40" t="s">
        <v>229</v>
      </c>
      <c r="C10" s="316">
        <v>4587545</v>
      </c>
      <c r="D10" s="316">
        <v>54931</v>
      </c>
      <c r="E10" s="316">
        <v>69407</v>
      </c>
      <c r="F10" s="316">
        <v>161251</v>
      </c>
      <c r="G10" s="316">
        <v>532336</v>
      </c>
      <c r="H10" s="316">
        <v>3769621</v>
      </c>
    </row>
    <row r="11" spans="1:8" ht="12.75" customHeight="1" outlineLevel="1">
      <c r="A11" s="249" t="s">
        <v>279</v>
      </c>
      <c r="B11" s="249"/>
      <c r="C11" s="316">
        <v>9592</v>
      </c>
      <c r="D11" s="316">
        <v>5003</v>
      </c>
      <c r="E11" s="316">
        <v>842</v>
      </c>
      <c r="F11" s="316">
        <v>883</v>
      </c>
      <c r="G11" s="316">
        <v>1079</v>
      </c>
      <c r="H11" s="316">
        <v>1785</v>
      </c>
    </row>
    <row r="12" spans="1:8" ht="12.75" customHeight="1" outlineLevel="1">
      <c r="A12" s="93"/>
      <c r="B12" s="40" t="s">
        <v>229</v>
      </c>
      <c r="C12" s="316">
        <v>864018</v>
      </c>
      <c r="D12" s="316">
        <v>5938</v>
      </c>
      <c r="E12" s="316">
        <v>6319</v>
      </c>
      <c r="F12" s="316">
        <v>12344</v>
      </c>
      <c r="G12" s="316">
        <v>35819</v>
      </c>
      <c r="H12" s="316">
        <v>803598</v>
      </c>
    </row>
    <row r="13" spans="1:8" ht="12.75" customHeight="1" outlineLevel="1">
      <c r="A13" s="250"/>
      <c r="B13" s="250"/>
      <c r="C13" s="250"/>
      <c r="D13" s="250"/>
      <c r="E13" s="250"/>
      <c r="F13" s="250"/>
      <c r="G13" s="250"/>
      <c r="H13" s="250"/>
    </row>
    <row r="14" spans="1:8" ht="12.75" customHeight="1" outlineLevel="1">
      <c r="A14" s="244"/>
      <c r="B14" s="244"/>
      <c r="C14" s="244"/>
      <c r="D14" s="244"/>
      <c r="E14" s="244"/>
      <c r="F14" s="244"/>
      <c r="G14" s="244"/>
      <c r="H14" s="244"/>
    </row>
    <row r="15" spans="1:8" ht="12.75" customHeight="1" outlineLevel="1">
      <c r="A15" s="244"/>
      <c r="B15" s="244"/>
      <c r="C15" s="244"/>
      <c r="D15" s="244"/>
      <c r="E15" s="244"/>
      <c r="F15" s="244"/>
      <c r="G15" s="244"/>
      <c r="H15" s="244"/>
    </row>
    <row r="16" spans="1:8" ht="12.75" customHeight="1" outlineLevel="1">
      <c r="A16" s="247" t="s">
        <v>230</v>
      </c>
      <c r="B16" s="247"/>
      <c r="C16" s="92" t="s">
        <v>223</v>
      </c>
      <c r="D16" s="95" t="s">
        <v>231</v>
      </c>
      <c r="E16" s="95" t="s">
        <v>232</v>
      </c>
      <c r="F16" s="95" t="s">
        <v>233</v>
      </c>
      <c r="G16" s="95" t="s">
        <v>234</v>
      </c>
      <c r="H16" s="95" t="s">
        <v>235</v>
      </c>
    </row>
    <row r="17" spans="1:8" ht="12.75" customHeight="1" outlineLevel="1">
      <c r="A17" s="161"/>
      <c r="B17" s="317"/>
      <c r="C17" s="15"/>
      <c r="D17" s="15"/>
      <c r="E17" s="15"/>
      <c r="F17" s="15"/>
      <c r="G17" s="15"/>
      <c r="H17" s="15"/>
    </row>
    <row r="18" spans="1:8" ht="12.75" customHeight="1" outlineLevel="1">
      <c r="A18" s="245" t="s">
        <v>236</v>
      </c>
      <c r="B18" s="245"/>
      <c r="C18" s="316">
        <v>9500490</v>
      </c>
      <c r="D18" s="316">
        <v>5366988</v>
      </c>
      <c r="E18" s="316">
        <v>2271770</v>
      </c>
      <c r="F18" s="316">
        <v>58897</v>
      </c>
      <c r="G18" s="316">
        <v>1428251</v>
      </c>
      <c r="H18" s="316">
        <v>374584</v>
      </c>
    </row>
    <row r="19" spans="1:8" ht="12.75" customHeight="1" outlineLevel="1">
      <c r="A19" s="245" t="s">
        <v>237</v>
      </c>
      <c r="B19" s="245"/>
      <c r="C19" s="316">
        <v>1467648</v>
      </c>
      <c r="D19" s="316" t="s">
        <v>14</v>
      </c>
      <c r="E19" s="316" t="s">
        <v>14</v>
      </c>
      <c r="F19" s="316" t="s">
        <v>14</v>
      </c>
      <c r="G19" s="316" t="s">
        <v>14</v>
      </c>
      <c r="H19" s="316" t="s">
        <v>14</v>
      </c>
    </row>
    <row r="20" spans="1:8" ht="12.75" customHeight="1" outlineLevel="1">
      <c r="A20" s="245" t="s">
        <v>238</v>
      </c>
      <c r="B20" s="245"/>
      <c r="C20" s="316">
        <v>1177432</v>
      </c>
      <c r="D20" s="316" t="s">
        <v>14</v>
      </c>
      <c r="E20" s="316" t="s">
        <v>14</v>
      </c>
      <c r="F20" s="316" t="s">
        <v>14</v>
      </c>
      <c r="G20" s="316" t="s">
        <v>14</v>
      </c>
      <c r="H20" s="316" t="s">
        <v>14</v>
      </c>
    </row>
    <row r="21" spans="1:8" ht="12.75" customHeight="1" outlineLevel="1">
      <c r="A21" s="245" t="s">
        <v>239</v>
      </c>
      <c r="B21" s="245"/>
      <c r="C21" s="316">
        <v>9790706</v>
      </c>
      <c r="D21" s="316">
        <v>5518052</v>
      </c>
      <c r="E21" s="316">
        <v>2370463</v>
      </c>
      <c r="F21" s="316">
        <v>55207</v>
      </c>
      <c r="G21" s="316">
        <v>1475129</v>
      </c>
      <c r="H21" s="316">
        <v>371856</v>
      </c>
    </row>
    <row r="22" spans="1:8" ht="12.75" customHeight="1" outlineLevel="1">
      <c r="A22" s="318"/>
      <c r="B22" s="244"/>
      <c r="C22" s="244"/>
      <c r="D22" s="244"/>
      <c r="E22" s="244"/>
      <c r="F22" s="244"/>
      <c r="G22" s="244"/>
      <c r="H22" s="244"/>
    </row>
    <row r="23" spans="1:8" ht="12.75" customHeight="1" outlineLevel="1">
      <c r="A23" s="244"/>
      <c r="B23" s="244"/>
      <c r="C23" s="244"/>
      <c r="D23" s="244"/>
      <c r="E23" s="244"/>
      <c r="F23" s="244"/>
      <c r="G23" s="244"/>
      <c r="H23" s="244"/>
    </row>
    <row r="24" spans="1:8" ht="12.75" customHeight="1" outlineLevel="1">
      <c r="A24" s="244"/>
      <c r="B24" s="244"/>
      <c r="C24" s="244"/>
      <c r="D24" s="244"/>
      <c r="E24" s="244"/>
      <c r="F24" s="244"/>
      <c r="G24" s="244"/>
      <c r="H24" s="244"/>
    </row>
    <row r="25" spans="1:8" ht="12.75" customHeight="1" outlineLevel="1">
      <c r="A25" s="247" t="s">
        <v>240</v>
      </c>
      <c r="B25" s="247"/>
      <c r="C25" s="92" t="s">
        <v>223</v>
      </c>
      <c r="D25" s="95" t="s">
        <v>231</v>
      </c>
      <c r="E25" s="95" t="s">
        <v>232</v>
      </c>
      <c r="F25" s="95" t="s">
        <v>233</v>
      </c>
      <c r="G25" s="95" t="s">
        <v>234</v>
      </c>
      <c r="H25" s="95"/>
    </row>
    <row r="26" spans="1:8" ht="12.75" customHeight="1" outlineLevel="1">
      <c r="A26" s="161"/>
      <c r="B26" s="161"/>
      <c r="C26" s="161"/>
      <c r="D26" s="161"/>
      <c r="E26" s="161"/>
      <c r="F26" s="161"/>
      <c r="G26" s="161"/>
      <c r="H26" s="161"/>
    </row>
    <row r="27" spans="1:8" ht="12.75" customHeight="1" outlineLevel="1">
      <c r="A27" s="245" t="s">
        <v>241</v>
      </c>
      <c r="B27" s="245"/>
      <c r="C27" s="316">
        <v>60177</v>
      </c>
      <c r="D27" s="316">
        <v>32573</v>
      </c>
      <c r="E27" s="316">
        <v>16156</v>
      </c>
      <c r="F27" s="316">
        <v>6455</v>
      </c>
      <c r="G27" s="316">
        <v>4993</v>
      </c>
      <c r="H27" s="97"/>
    </row>
    <row r="28" spans="1:8" ht="12.75" customHeight="1" outlineLevel="1">
      <c r="A28" s="245" t="s">
        <v>242</v>
      </c>
      <c r="B28" s="245"/>
      <c r="C28" s="316" t="s">
        <v>14</v>
      </c>
      <c r="D28" s="316" t="s">
        <v>14</v>
      </c>
      <c r="E28" s="316" t="s">
        <v>14</v>
      </c>
      <c r="F28" s="316" t="s">
        <v>14</v>
      </c>
      <c r="G28" s="316" t="s">
        <v>14</v>
      </c>
      <c r="H28" s="97"/>
    </row>
    <row r="29" spans="1:8" ht="12.75" customHeight="1" outlineLevel="1">
      <c r="A29" s="245" t="s">
        <v>238</v>
      </c>
      <c r="B29" s="245"/>
      <c r="C29" s="316" t="s">
        <v>14</v>
      </c>
      <c r="D29" s="316" t="s">
        <v>14</v>
      </c>
      <c r="E29" s="316" t="s">
        <v>14</v>
      </c>
      <c r="F29" s="316" t="s">
        <v>14</v>
      </c>
      <c r="G29" s="316" t="s">
        <v>14</v>
      </c>
      <c r="H29" s="97"/>
    </row>
    <row r="30" spans="1:8" ht="12.75" customHeight="1" outlineLevel="1">
      <c r="A30" s="245" t="s">
        <v>243</v>
      </c>
      <c r="B30" s="245"/>
      <c r="C30" s="316" t="s">
        <v>14</v>
      </c>
      <c r="D30" s="316" t="s">
        <v>14</v>
      </c>
      <c r="E30" s="316" t="s">
        <v>14</v>
      </c>
      <c r="F30" s="316" t="s">
        <v>14</v>
      </c>
      <c r="G30" s="316" t="s">
        <v>14</v>
      </c>
      <c r="H30" s="97"/>
    </row>
    <row r="31" spans="1:8" ht="12.75" customHeight="1" outlineLevel="1">
      <c r="A31" s="245" t="s">
        <v>244</v>
      </c>
      <c r="B31" s="245"/>
      <c r="C31" s="316">
        <v>44444</v>
      </c>
      <c r="D31" s="316">
        <v>23337</v>
      </c>
      <c r="E31" s="316">
        <v>15982</v>
      </c>
      <c r="F31" s="316">
        <v>2448</v>
      </c>
      <c r="G31" s="316">
        <v>2677</v>
      </c>
      <c r="H31" s="97"/>
    </row>
    <row r="32" spans="1:8" ht="12.75" customHeight="1">
      <c r="A32" s="244"/>
      <c r="B32" s="244"/>
      <c r="C32" s="244"/>
      <c r="D32" s="244"/>
      <c r="E32" s="244"/>
      <c r="F32" s="244"/>
      <c r="G32" s="244"/>
      <c r="H32" s="244"/>
    </row>
    <row r="33" spans="1:8" ht="12.75" customHeight="1" collapsed="1">
      <c r="A33" s="246">
        <v>41274</v>
      </c>
      <c r="B33" s="246"/>
      <c r="C33" s="246"/>
      <c r="D33" s="246"/>
      <c r="E33" s="246"/>
      <c r="F33" s="246"/>
      <c r="G33" s="246"/>
      <c r="H33" s="246"/>
    </row>
    <row r="34" spans="1:8" ht="12.75" customHeight="1" hidden="1" outlineLevel="1">
      <c r="A34" s="247" t="s">
        <v>222</v>
      </c>
      <c r="B34" s="247"/>
      <c r="C34" s="92" t="s">
        <v>223</v>
      </c>
      <c r="D34" s="92" t="s">
        <v>224</v>
      </c>
      <c r="E34" s="92" t="s">
        <v>225</v>
      </c>
      <c r="F34" s="92" t="s">
        <v>226</v>
      </c>
      <c r="G34" s="92" t="s">
        <v>227</v>
      </c>
      <c r="H34" s="92" t="s">
        <v>228</v>
      </c>
    </row>
    <row r="35" spans="1:8" ht="12.75" customHeight="1" hidden="1" outlineLevel="1">
      <c r="A35" s="248"/>
      <c r="B35" s="248"/>
      <c r="C35" s="94"/>
      <c r="D35" s="92"/>
      <c r="E35" s="92"/>
      <c r="F35" s="92"/>
      <c r="G35" s="92"/>
      <c r="H35" s="92"/>
    </row>
    <row r="36" spans="1:8" ht="12.75" customHeight="1" hidden="1" outlineLevel="1">
      <c r="A36" s="249" t="s">
        <v>278</v>
      </c>
      <c r="B36" s="249"/>
      <c r="C36" s="15">
        <v>125035</v>
      </c>
      <c r="D36" s="15">
        <v>48394</v>
      </c>
      <c r="E36" s="15">
        <v>11421</v>
      </c>
      <c r="F36" s="15">
        <v>34679</v>
      </c>
      <c r="G36" s="15">
        <v>13636</v>
      </c>
      <c r="H36" s="15">
        <v>16905</v>
      </c>
    </row>
    <row r="37" spans="1:8" ht="12.75" customHeight="1" hidden="1" outlineLevel="1">
      <c r="A37" s="93"/>
      <c r="B37" s="40" t="s">
        <v>229</v>
      </c>
      <c r="C37" s="15">
        <v>4630331</v>
      </c>
      <c r="D37" s="15">
        <v>72830</v>
      </c>
      <c r="E37" s="15">
        <v>82780</v>
      </c>
      <c r="F37" s="15">
        <v>608980</v>
      </c>
      <c r="G37" s="15">
        <v>443283</v>
      </c>
      <c r="H37" s="15">
        <v>3422458</v>
      </c>
    </row>
    <row r="38" spans="1:8" ht="12.75" customHeight="1" hidden="1" outlineLevel="1">
      <c r="A38" s="249" t="s">
        <v>279</v>
      </c>
      <c r="B38" s="249"/>
      <c r="C38" s="15">
        <v>13593</v>
      </c>
      <c r="D38" s="15">
        <v>7841</v>
      </c>
      <c r="E38" s="15">
        <v>1271</v>
      </c>
      <c r="F38" s="15">
        <v>1220</v>
      </c>
      <c r="G38" s="15">
        <v>1335</v>
      </c>
      <c r="H38" s="15">
        <v>1926</v>
      </c>
    </row>
    <row r="39" spans="1:8" ht="12.75" customHeight="1" hidden="1" outlineLevel="1">
      <c r="A39" s="93"/>
      <c r="B39" s="40" t="s">
        <v>229</v>
      </c>
      <c r="C39" s="15">
        <v>1475411</v>
      </c>
      <c r="D39" s="15">
        <v>12089</v>
      </c>
      <c r="E39" s="15">
        <v>9304</v>
      </c>
      <c r="F39" s="15">
        <v>18188</v>
      </c>
      <c r="G39" s="15">
        <v>42169</v>
      </c>
      <c r="H39" s="15">
        <v>1393661</v>
      </c>
    </row>
    <row r="40" spans="1:8" ht="12.75" customHeight="1" hidden="1" outlineLevel="1">
      <c r="A40" s="250"/>
      <c r="B40" s="250"/>
      <c r="C40" s="250"/>
      <c r="D40" s="250"/>
      <c r="E40" s="250"/>
      <c r="F40" s="250"/>
      <c r="G40" s="250"/>
      <c r="H40" s="250"/>
    </row>
    <row r="41" spans="1:8" ht="12.75" customHeight="1" hidden="1" outlineLevel="1">
      <c r="A41" s="244"/>
      <c r="B41" s="244"/>
      <c r="C41" s="244"/>
      <c r="D41" s="244"/>
      <c r="E41" s="244"/>
      <c r="F41" s="244"/>
      <c r="G41" s="244"/>
      <c r="H41" s="244"/>
    </row>
    <row r="42" spans="1:8" ht="12.75" customHeight="1" hidden="1" outlineLevel="1">
      <c r="A42" s="244"/>
      <c r="B42" s="244"/>
      <c r="C42" s="244"/>
      <c r="D42" s="244"/>
      <c r="E42" s="244"/>
      <c r="F42" s="244"/>
      <c r="G42" s="244"/>
      <c r="H42" s="244"/>
    </row>
    <row r="43" spans="1:8" ht="12.75" customHeight="1" hidden="1" outlineLevel="1">
      <c r="A43" s="247" t="s">
        <v>230</v>
      </c>
      <c r="B43" s="247"/>
      <c r="C43" s="92" t="s">
        <v>223</v>
      </c>
      <c r="D43" s="95" t="s">
        <v>231</v>
      </c>
      <c r="E43" s="95" t="s">
        <v>232</v>
      </c>
      <c r="F43" s="95" t="s">
        <v>233</v>
      </c>
      <c r="G43" s="95" t="s">
        <v>234</v>
      </c>
      <c r="H43" s="95" t="s">
        <v>235</v>
      </c>
    </row>
    <row r="44" spans="1:8" ht="12.75" customHeight="1" hidden="1" outlineLevel="1">
      <c r="A44" s="244"/>
      <c r="B44" s="244"/>
      <c r="C44" s="244"/>
      <c r="D44" s="244"/>
      <c r="E44" s="244"/>
      <c r="F44" s="244"/>
      <c r="G44" s="244"/>
      <c r="H44" s="244"/>
    </row>
    <row r="45" spans="1:8" ht="12.75" customHeight="1" hidden="1" outlineLevel="1">
      <c r="A45" s="245" t="s">
        <v>236</v>
      </c>
      <c r="B45" s="245"/>
      <c r="C45" s="15">
        <v>9002362</v>
      </c>
      <c r="D45" s="15">
        <v>5516800.282613445</v>
      </c>
      <c r="E45" s="15">
        <v>1910345</v>
      </c>
      <c r="F45" s="15">
        <v>53337</v>
      </c>
      <c r="G45" s="15">
        <v>1227079.274070918</v>
      </c>
      <c r="H45" s="15">
        <v>294800.44331563654</v>
      </c>
    </row>
    <row r="46" spans="1:8" ht="12.75" customHeight="1" hidden="1" outlineLevel="1">
      <c r="A46" s="245" t="s">
        <v>237</v>
      </c>
      <c r="B46" s="245"/>
      <c r="C46" s="15">
        <v>1595388</v>
      </c>
      <c r="D46" s="15" t="s">
        <v>14</v>
      </c>
      <c r="E46" s="15" t="s">
        <v>14</v>
      </c>
      <c r="F46" s="15" t="s">
        <v>14</v>
      </c>
      <c r="G46" s="15" t="s">
        <v>14</v>
      </c>
      <c r="H46" s="15" t="s">
        <v>14</v>
      </c>
    </row>
    <row r="47" spans="1:8" ht="12.75" customHeight="1" hidden="1" outlineLevel="1">
      <c r="A47" s="245" t="s">
        <v>238</v>
      </c>
      <c r="B47" s="245"/>
      <c r="C47" s="15">
        <v>1096060</v>
      </c>
      <c r="D47" s="15" t="s">
        <v>14</v>
      </c>
      <c r="E47" s="15" t="s">
        <v>14</v>
      </c>
      <c r="F47" s="15" t="s">
        <v>14</v>
      </c>
      <c r="G47" s="15" t="s">
        <v>14</v>
      </c>
      <c r="H47" s="15" t="s">
        <v>14</v>
      </c>
    </row>
    <row r="48" spans="1:8" ht="12.75" customHeight="1" hidden="1" outlineLevel="1">
      <c r="A48" s="245" t="s">
        <v>239</v>
      </c>
      <c r="B48" s="245"/>
      <c r="C48" s="15">
        <v>9501690</v>
      </c>
      <c r="D48" s="15">
        <v>5381892.295700334</v>
      </c>
      <c r="E48" s="15">
        <v>2241726</v>
      </c>
      <c r="F48" s="15">
        <v>58897</v>
      </c>
      <c r="G48" s="15">
        <v>1436843.1490791112</v>
      </c>
      <c r="H48" s="15">
        <v>382331.5552205545</v>
      </c>
    </row>
    <row r="49" spans="1:8" ht="12.75" customHeight="1" hidden="1" outlineLevel="1">
      <c r="A49" s="244"/>
      <c r="B49" s="244"/>
      <c r="C49" s="244"/>
      <c r="D49" s="244"/>
      <c r="E49" s="244"/>
      <c r="F49" s="244"/>
      <c r="G49" s="244"/>
      <c r="H49" s="244"/>
    </row>
    <row r="50" spans="1:8" ht="12.75" customHeight="1" hidden="1" outlineLevel="1">
      <c r="A50" s="244"/>
      <c r="B50" s="244"/>
      <c r="C50" s="244"/>
      <c r="D50" s="244"/>
      <c r="E50" s="244"/>
      <c r="F50" s="244"/>
      <c r="G50" s="244"/>
      <c r="H50" s="244"/>
    </row>
    <row r="51" spans="1:8" ht="12.75" customHeight="1" hidden="1" outlineLevel="1">
      <c r="A51" s="244"/>
      <c r="B51" s="244"/>
      <c r="C51" s="244"/>
      <c r="D51" s="244"/>
      <c r="E51" s="244"/>
      <c r="F51" s="244"/>
      <c r="G51" s="244"/>
      <c r="H51" s="244"/>
    </row>
    <row r="52" spans="1:8" ht="12.75" customHeight="1" hidden="1" outlineLevel="1">
      <c r="A52" s="247" t="s">
        <v>240</v>
      </c>
      <c r="B52" s="247"/>
      <c r="C52" s="92" t="s">
        <v>223</v>
      </c>
      <c r="D52" s="95" t="s">
        <v>231</v>
      </c>
      <c r="E52" s="95" t="s">
        <v>232</v>
      </c>
      <c r="F52" s="95" t="s">
        <v>233</v>
      </c>
      <c r="G52" s="95" t="s">
        <v>234</v>
      </c>
      <c r="H52" s="95"/>
    </row>
    <row r="53" spans="1:8" ht="12.75" customHeight="1" hidden="1" outlineLevel="1">
      <c r="A53" s="244"/>
      <c r="B53" s="244"/>
      <c r="C53" s="244"/>
      <c r="D53" s="244"/>
      <c r="E53" s="244"/>
      <c r="F53" s="244"/>
      <c r="G53" s="244"/>
      <c r="H53" s="244"/>
    </row>
    <row r="54" spans="1:8" ht="12.75" customHeight="1" hidden="1" outlineLevel="1">
      <c r="A54" s="245" t="s">
        <v>241</v>
      </c>
      <c r="B54" s="245"/>
      <c r="C54" s="15">
        <v>56521</v>
      </c>
      <c r="D54" s="15">
        <v>24190</v>
      </c>
      <c r="E54" s="15">
        <v>25562</v>
      </c>
      <c r="F54" s="15">
        <v>1185</v>
      </c>
      <c r="G54" s="15">
        <v>5584</v>
      </c>
      <c r="H54" s="97"/>
    </row>
    <row r="55" spans="1:8" ht="12.75" customHeight="1" hidden="1" outlineLevel="1">
      <c r="A55" s="245" t="s">
        <v>242</v>
      </c>
      <c r="B55" s="245"/>
      <c r="C55" s="15">
        <v>21364</v>
      </c>
      <c r="D55" s="15" t="s">
        <v>14</v>
      </c>
      <c r="E55" s="15" t="s">
        <v>14</v>
      </c>
      <c r="F55" s="15" t="s">
        <v>14</v>
      </c>
      <c r="G55" s="15" t="s">
        <v>14</v>
      </c>
      <c r="H55" s="97"/>
    </row>
    <row r="56" spans="1:8" ht="12.75" customHeight="1" hidden="1" outlineLevel="1">
      <c r="A56" s="245" t="s">
        <v>238</v>
      </c>
      <c r="B56" s="245"/>
      <c r="C56" s="15">
        <v>11762</v>
      </c>
      <c r="D56" s="15" t="s">
        <v>14</v>
      </c>
      <c r="E56" s="15" t="s">
        <v>14</v>
      </c>
      <c r="F56" s="15" t="s">
        <v>14</v>
      </c>
      <c r="G56" s="15" t="s">
        <v>14</v>
      </c>
      <c r="H56" s="97"/>
    </row>
    <row r="57" spans="1:8" ht="12.75" customHeight="1" hidden="1" outlineLevel="1">
      <c r="A57" s="245" t="s">
        <v>243</v>
      </c>
      <c r="B57" s="245"/>
      <c r="C57" s="15">
        <v>5946</v>
      </c>
      <c r="D57" s="15" t="s">
        <v>14</v>
      </c>
      <c r="E57" s="15" t="s">
        <v>14</v>
      </c>
      <c r="F57" s="15" t="s">
        <v>14</v>
      </c>
      <c r="G57" s="15" t="s">
        <v>14</v>
      </c>
      <c r="H57" s="97"/>
    </row>
    <row r="58" spans="1:8" ht="12.75" customHeight="1" hidden="1" outlineLevel="1">
      <c r="A58" s="245" t="s">
        <v>244</v>
      </c>
      <c r="B58" s="245"/>
      <c r="C58" s="15">
        <v>60177</v>
      </c>
      <c r="D58" s="15">
        <v>32573</v>
      </c>
      <c r="E58" s="15">
        <v>16156</v>
      </c>
      <c r="F58" s="15">
        <v>6455</v>
      </c>
      <c r="G58" s="15">
        <v>4993</v>
      </c>
      <c r="H58" s="97"/>
    </row>
    <row r="59" spans="1:8" ht="12.75" customHeight="1">
      <c r="A59" s="244"/>
      <c r="B59" s="244"/>
      <c r="C59" s="244"/>
      <c r="D59" s="244"/>
      <c r="E59" s="244"/>
      <c r="F59" s="244"/>
      <c r="G59" s="244"/>
      <c r="H59" s="244"/>
    </row>
    <row r="60" spans="1:8" ht="12.75" customHeight="1" collapsed="1">
      <c r="A60" s="246">
        <v>40908</v>
      </c>
      <c r="B60" s="246"/>
      <c r="C60" s="246"/>
      <c r="D60" s="246"/>
      <c r="E60" s="246"/>
      <c r="F60" s="246"/>
      <c r="G60" s="246"/>
      <c r="H60" s="246"/>
    </row>
    <row r="61" spans="1:8" ht="12.75" customHeight="1" hidden="1" outlineLevel="1">
      <c r="A61" s="247" t="s">
        <v>222</v>
      </c>
      <c r="B61" s="247"/>
      <c r="C61" s="92" t="s">
        <v>223</v>
      </c>
      <c r="D61" s="92" t="s">
        <v>224</v>
      </c>
      <c r="E61" s="92" t="s">
        <v>225</v>
      </c>
      <c r="F61" s="92" t="s">
        <v>226</v>
      </c>
      <c r="G61" s="92" t="s">
        <v>227</v>
      </c>
      <c r="H61" s="92" t="s">
        <v>228</v>
      </c>
    </row>
    <row r="62" spans="1:8" ht="12.75" customHeight="1" hidden="1" outlineLevel="1">
      <c r="A62" s="248"/>
      <c r="B62" s="248"/>
      <c r="C62" s="94"/>
      <c r="D62" s="92"/>
      <c r="E62" s="92"/>
      <c r="F62" s="92"/>
      <c r="G62" s="92"/>
      <c r="H62" s="92"/>
    </row>
    <row r="63" spans="1:8" ht="12.75" customHeight="1" hidden="1" outlineLevel="1">
      <c r="A63" s="249" t="s">
        <v>278</v>
      </c>
      <c r="B63" s="249"/>
      <c r="C63" s="15">
        <v>103148</v>
      </c>
      <c r="D63" s="15">
        <v>43176</v>
      </c>
      <c r="E63" s="15">
        <v>10373</v>
      </c>
      <c r="F63" s="15">
        <v>12042</v>
      </c>
      <c r="G63" s="15">
        <v>17380</v>
      </c>
      <c r="H63" s="15">
        <v>20177</v>
      </c>
    </row>
    <row r="64" spans="1:8" ht="12.75" customHeight="1" hidden="1" outlineLevel="1">
      <c r="A64" s="93"/>
      <c r="B64" s="40" t="s">
        <v>229</v>
      </c>
      <c r="C64" s="15">
        <v>4408727</v>
      </c>
      <c r="D64" s="15">
        <v>62889</v>
      </c>
      <c r="E64" s="15">
        <v>79611</v>
      </c>
      <c r="F64" s="15">
        <v>183805</v>
      </c>
      <c r="G64" s="15">
        <v>601263</v>
      </c>
      <c r="H64" s="15">
        <v>3481159</v>
      </c>
    </row>
    <row r="65" spans="1:8" ht="12.75" customHeight="1" hidden="1" outlineLevel="1">
      <c r="A65" s="249" t="s">
        <v>279</v>
      </c>
      <c r="B65" s="249"/>
      <c r="C65" s="15">
        <v>11656</v>
      </c>
      <c r="D65" s="15">
        <v>6465</v>
      </c>
      <c r="E65" s="15">
        <v>1177</v>
      </c>
      <c r="F65" s="15">
        <v>1154</v>
      </c>
      <c r="G65" s="15">
        <v>1206</v>
      </c>
      <c r="H65" s="15">
        <v>1654</v>
      </c>
    </row>
    <row r="66" spans="1:8" ht="12.75" customHeight="1" hidden="1" outlineLevel="1">
      <c r="A66" s="93"/>
      <c r="B66" s="40" t="s">
        <v>229</v>
      </c>
      <c r="C66" s="15">
        <v>614171</v>
      </c>
      <c r="D66" s="15">
        <v>10951</v>
      </c>
      <c r="E66" s="15">
        <v>8707</v>
      </c>
      <c r="F66" s="15">
        <v>16449</v>
      </c>
      <c r="G66" s="15">
        <v>38808</v>
      </c>
      <c r="H66" s="15">
        <v>539256</v>
      </c>
    </row>
    <row r="67" spans="1:8" ht="12.75" customHeight="1" hidden="1" outlineLevel="1">
      <c r="A67" s="250"/>
      <c r="B67" s="250"/>
      <c r="C67" s="250"/>
      <c r="D67" s="250"/>
      <c r="E67" s="250"/>
      <c r="F67" s="250"/>
      <c r="G67" s="250"/>
      <c r="H67" s="250"/>
    </row>
    <row r="68" spans="1:8" ht="12.75" customHeight="1" hidden="1" outlineLevel="1">
      <c r="A68" s="244"/>
      <c r="B68" s="244"/>
      <c r="C68" s="244"/>
      <c r="D68" s="244"/>
      <c r="E68" s="244"/>
      <c r="F68" s="244"/>
      <c r="G68" s="244"/>
      <c r="H68" s="244"/>
    </row>
    <row r="69" spans="1:8" ht="12.75" customHeight="1" hidden="1" outlineLevel="1">
      <c r="A69" s="244"/>
      <c r="B69" s="244"/>
      <c r="C69" s="244"/>
      <c r="D69" s="244"/>
      <c r="E69" s="244"/>
      <c r="F69" s="244"/>
      <c r="G69" s="244"/>
      <c r="H69" s="244"/>
    </row>
    <row r="70" spans="1:8" ht="12.75" customHeight="1" hidden="1" outlineLevel="1">
      <c r="A70" s="247" t="s">
        <v>230</v>
      </c>
      <c r="B70" s="247"/>
      <c r="C70" s="92" t="s">
        <v>223</v>
      </c>
      <c r="D70" s="95" t="s">
        <v>231</v>
      </c>
      <c r="E70" s="95" t="s">
        <v>232</v>
      </c>
      <c r="F70" s="95" t="s">
        <v>233</v>
      </c>
      <c r="G70" s="95" t="s">
        <v>234</v>
      </c>
      <c r="H70" s="95" t="s">
        <v>235</v>
      </c>
    </row>
    <row r="71" spans="1:8" ht="12.75" customHeight="1" hidden="1" outlineLevel="1">
      <c r="A71" s="244"/>
      <c r="B71" s="244"/>
      <c r="C71" s="244"/>
      <c r="D71" s="244"/>
      <c r="E71" s="244"/>
      <c r="F71" s="244"/>
      <c r="G71" s="244"/>
      <c r="H71" s="244"/>
    </row>
    <row r="72" spans="1:8" ht="12.75" customHeight="1" hidden="1" outlineLevel="1">
      <c r="A72" s="245" t="s">
        <v>236</v>
      </c>
      <c r="B72" s="245"/>
      <c r="C72" s="15">
        <v>8417386</v>
      </c>
      <c r="D72" s="15">
        <v>5052995</v>
      </c>
      <c r="E72" s="15">
        <v>1846520</v>
      </c>
      <c r="F72" s="15">
        <v>53622</v>
      </c>
      <c r="G72" s="15">
        <v>1099341</v>
      </c>
      <c r="H72" s="15">
        <v>364908</v>
      </c>
    </row>
    <row r="73" spans="1:8" ht="12.75" customHeight="1" hidden="1" outlineLevel="1">
      <c r="A73" s="245" t="s">
        <v>237</v>
      </c>
      <c r="B73" s="245"/>
      <c r="C73" s="15">
        <v>1468780</v>
      </c>
      <c r="D73" s="15" t="s">
        <v>14</v>
      </c>
      <c r="E73" s="15" t="s">
        <v>14</v>
      </c>
      <c r="F73" s="15" t="s">
        <v>14</v>
      </c>
      <c r="G73" s="15" t="s">
        <v>14</v>
      </c>
      <c r="H73" s="15" t="s">
        <v>14</v>
      </c>
    </row>
    <row r="74" spans="1:8" ht="12.75" customHeight="1" hidden="1" outlineLevel="1">
      <c r="A74" s="245" t="s">
        <v>238</v>
      </c>
      <c r="B74" s="245"/>
      <c r="C74" s="15">
        <v>883303</v>
      </c>
      <c r="D74" s="15" t="s">
        <v>14</v>
      </c>
      <c r="E74" s="15" t="s">
        <v>14</v>
      </c>
      <c r="F74" s="15" t="s">
        <v>14</v>
      </c>
      <c r="G74" s="15" t="s">
        <v>14</v>
      </c>
      <c r="H74" s="15" t="s">
        <v>14</v>
      </c>
    </row>
    <row r="75" spans="1:8" ht="12.75" customHeight="1" hidden="1" outlineLevel="1">
      <c r="A75" s="245" t="s">
        <v>239</v>
      </c>
      <c r="B75" s="245"/>
      <c r="C75" s="15">
        <v>9002862</v>
      </c>
      <c r="D75" s="15">
        <v>5517299.282613445</v>
      </c>
      <c r="E75" s="15">
        <v>1910345</v>
      </c>
      <c r="F75" s="15">
        <v>53337</v>
      </c>
      <c r="G75" s="15">
        <v>1227079.274070918</v>
      </c>
      <c r="H75" s="15">
        <v>294800.44331563654</v>
      </c>
    </row>
    <row r="76" spans="1:8" ht="12.75" customHeight="1" hidden="1" outlineLevel="1">
      <c r="A76" s="244"/>
      <c r="B76" s="244"/>
      <c r="C76" s="244"/>
      <c r="D76" s="244"/>
      <c r="E76" s="244"/>
      <c r="F76" s="244"/>
      <c r="G76" s="244"/>
      <c r="H76" s="244"/>
    </row>
    <row r="77" spans="1:8" ht="12.75" customHeight="1" hidden="1" outlineLevel="1">
      <c r="A77" s="244"/>
      <c r="B77" s="244"/>
      <c r="C77" s="244"/>
      <c r="D77" s="244"/>
      <c r="E77" s="244"/>
      <c r="F77" s="244"/>
      <c r="G77" s="244"/>
      <c r="H77" s="244"/>
    </row>
    <row r="78" spans="1:8" ht="12.75" customHeight="1" hidden="1" outlineLevel="1">
      <c r="A78" s="244"/>
      <c r="B78" s="244"/>
      <c r="C78" s="244"/>
      <c r="D78" s="244"/>
      <c r="E78" s="244"/>
      <c r="F78" s="244"/>
      <c r="G78" s="244"/>
      <c r="H78" s="244"/>
    </row>
    <row r="79" spans="1:8" ht="12.75" customHeight="1" hidden="1" outlineLevel="1">
      <c r="A79" s="247" t="s">
        <v>240</v>
      </c>
      <c r="B79" s="247"/>
      <c r="C79" s="92" t="s">
        <v>223</v>
      </c>
      <c r="D79" s="95" t="s">
        <v>231</v>
      </c>
      <c r="E79" s="95" t="s">
        <v>232</v>
      </c>
      <c r="F79" s="95" t="s">
        <v>233</v>
      </c>
      <c r="G79" s="95" t="s">
        <v>234</v>
      </c>
      <c r="H79" s="95"/>
    </row>
    <row r="80" spans="1:8" ht="12.75" customHeight="1" hidden="1" outlineLevel="1">
      <c r="A80" s="244"/>
      <c r="B80" s="244"/>
      <c r="C80" s="244"/>
      <c r="D80" s="244"/>
      <c r="E80" s="244"/>
      <c r="F80" s="244"/>
      <c r="G80" s="244"/>
      <c r="H80" s="244"/>
    </row>
    <row r="81" spans="1:8" ht="12.75" customHeight="1" hidden="1" outlineLevel="1">
      <c r="A81" s="245" t="s">
        <v>241</v>
      </c>
      <c r="B81" s="245"/>
      <c r="C81" s="15">
        <v>63388</v>
      </c>
      <c r="D81" s="15">
        <v>28018</v>
      </c>
      <c r="E81" s="15">
        <v>33480</v>
      </c>
      <c r="F81" s="15">
        <v>1196</v>
      </c>
      <c r="G81" s="15">
        <v>694</v>
      </c>
      <c r="H81" s="97"/>
    </row>
    <row r="82" spans="1:8" ht="12.75" customHeight="1" hidden="1" outlineLevel="1">
      <c r="A82" s="245" t="s">
        <v>242</v>
      </c>
      <c r="B82" s="245"/>
      <c r="C82" s="15" t="s">
        <v>14</v>
      </c>
      <c r="D82" s="15" t="s">
        <v>14</v>
      </c>
      <c r="E82" s="15" t="s">
        <v>14</v>
      </c>
      <c r="F82" s="15" t="s">
        <v>14</v>
      </c>
      <c r="G82" s="15" t="s">
        <v>14</v>
      </c>
      <c r="H82" s="97"/>
    </row>
    <row r="83" spans="1:8" ht="12.75" customHeight="1" hidden="1" outlineLevel="1">
      <c r="A83" s="245" t="s">
        <v>238</v>
      </c>
      <c r="B83" s="245"/>
      <c r="C83" s="15" t="s">
        <v>14</v>
      </c>
      <c r="D83" s="15" t="s">
        <v>14</v>
      </c>
      <c r="E83" s="15" t="s">
        <v>14</v>
      </c>
      <c r="F83" s="15" t="s">
        <v>14</v>
      </c>
      <c r="G83" s="15" t="s">
        <v>14</v>
      </c>
      <c r="H83" s="97"/>
    </row>
    <row r="84" spans="1:8" ht="12.75" customHeight="1" hidden="1" outlineLevel="1">
      <c r="A84" s="245" t="s">
        <v>243</v>
      </c>
      <c r="B84" s="245"/>
      <c r="C84" s="15" t="s">
        <v>14</v>
      </c>
      <c r="D84" s="15" t="s">
        <v>14</v>
      </c>
      <c r="E84" s="15" t="s">
        <v>14</v>
      </c>
      <c r="F84" s="15" t="s">
        <v>14</v>
      </c>
      <c r="G84" s="15" t="s">
        <v>14</v>
      </c>
      <c r="H84" s="97"/>
    </row>
    <row r="85" spans="1:8" ht="12.75" customHeight="1" hidden="1" outlineLevel="1">
      <c r="A85" s="245" t="s">
        <v>244</v>
      </c>
      <c r="B85" s="245"/>
      <c r="C85" s="15">
        <v>56101</v>
      </c>
      <c r="D85" s="15">
        <v>30561</v>
      </c>
      <c r="E85" s="15">
        <v>19465</v>
      </c>
      <c r="F85" s="15">
        <v>1253</v>
      </c>
      <c r="G85" s="15">
        <v>4822</v>
      </c>
      <c r="H85" s="97"/>
    </row>
    <row r="86" spans="1:8" ht="12.75" customHeight="1">
      <c r="A86" s="244"/>
      <c r="B86" s="244"/>
      <c r="C86" s="244"/>
      <c r="D86" s="244"/>
      <c r="E86" s="244"/>
      <c r="F86" s="244"/>
      <c r="G86" s="244"/>
      <c r="H86" s="244"/>
    </row>
    <row r="87" spans="1:8" ht="12.75" customHeight="1" collapsed="1">
      <c r="A87" s="246">
        <v>40543</v>
      </c>
      <c r="B87" s="246"/>
      <c r="C87" s="246"/>
      <c r="D87" s="246"/>
      <c r="E87" s="246"/>
      <c r="F87" s="246"/>
      <c r="G87" s="246"/>
      <c r="H87" s="246"/>
    </row>
    <row r="88" spans="1:8" ht="12.75" customHeight="1" hidden="1" outlineLevel="1">
      <c r="A88" s="247" t="s">
        <v>222</v>
      </c>
      <c r="B88" s="247"/>
      <c r="C88" s="108"/>
      <c r="D88" s="262" t="s">
        <v>39</v>
      </c>
      <c r="E88" s="262"/>
      <c r="F88" s="262"/>
      <c r="G88" s="262"/>
      <c r="H88" s="262"/>
    </row>
    <row r="89" spans="1:8" ht="12.75" customHeight="1" hidden="1" outlineLevel="1">
      <c r="A89" s="248"/>
      <c r="B89" s="248"/>
      <c r="C89" s="92" t="s">
        <v>223</v>
      </c>
      <c r="D89" s="92" t="s">
        <v>224</v>
      </c>
      <c r="E89" s="92" t="s">
        <v>225</v>
      </c>
      <c r="F89" s="92" t="s">
        <v>226</v>
      </c>
      <c r="G89" s="92" t="s">
        <v>227</v>
      </c>
      <c r="H89" s="92" t="s">
        <v>228</v>
      </c>
    </row>
    <row r="90" spans="1:8" ht="12.75" customHeight="1" hidden="1" outlineLevel="1">
      <c r="A90" s="248"/>
      <c r="B90" s="248"/>
      <c r="C90" s="94"/>
      <c r="D90" s="92"/>
      <c r="E90" s="92"/>
      <c r="F90" s="92"/>
      <c r="G90" s="92"/>
      <c r="H90" s="92"/>
    </row>
    <row r="91" spans="1:8" ht="12.75" customHeight="1" hidden="1" outlineLevel="1">
      <c r="A91" s="249" t="s">
        <v>278</v>
      </c>
      <c r="B91" s="249"/>
      <c r="C91" s="15">
        <v>102245</v>
      </c>
      <c r="D91" s="15">
        <v>42904</v>
      </c>
      <c r="E91" s="15">
        <v>10271</v>
      </c>
      <c r="F91" s="15">
        <v>11908</v>
      </c>
      <c r="G91" s="15">
        <v>17228</v>
      </c>
      <c r="H91" s="15">
        <v>19934</v>
      </c>
    </row>
    <row r="92" spans="1:8" ht="12.75" customHeight="1" hidden="1" outlineLevel="1">
      <c r="A92" s="93"/>
      <c r="B92" s="40" t="s">
        <v>229</v>
      </c>
      <c r="C92" s="15">
        <v>4026124</v>
      </c>
      <c r="D92" s="15">
        <v>58273</v>
      </c>
      <c r="E92" s="15">
        <v>73596</v>
      </c>
      <c r="F92" s="15">
        <v>169722</v>
      </c>
      <c r="G92" s="15">
        <v>556232</v>
      </c>
      <c r="H92" s="15">
        <v>3168301</v>
      </c>
    </row>
    <row r="93" spans="1:8" ht="12.75" customHeight="1" hidden="1" outlineLevel="1">
      <c r="A93" s="249" t="s">
        <v>279</v>
      </c>
      <c r="B93" s="249"/>
      <c r="C93" s="15">
        <v>11958</v>
      </c>
      <c r="D93" s="15">
        <v>6682</v>
      </c>
      <c r="E93" s="15">
        <v>1219</v>
      </c>
      <c r="F93" s="15">
        <v>1222</v>
      </c>
      <c r="G93" s="15">
        <v>1282</v>
      </c>
      <c r="H93" s="15">
        <v>1553</v>
      </c>
    </row>
    <row r="94" spans="1:8" ht="12.75" customHeight="1" hidden="1" outlineLevel="1">
      <c r="A94" s="93"/>
      <c r="B94" s="40" t="s">
        <v>229</v>
      </c>
      <c r="C94" s="15">
        <v>666660</v>
      </c>
      <c r="D94" s="15">
        <v>10214</v>
      </c>
      <c r="E94" s="15">
        <v>8854</v>
      </c>
      <c r="F94" s="15">
        <v>17132</v>
      </c>
      <c r="G94" s="15">
        <v>42411</v>
      </c>
      <c r="H94" s="15">
        <v>588049</v>
      </c>
    </row>
    <row r="95" spans="1:8" ht="12.75" customHeight="1" hidden="1" outlineLevel="1">
      <c r="A95" s="250"/>
      <c r="B95" s="250"/>
      <c r="C95" s="250"/>
      <c r="D95" s="250"/>
      <c r="E95" s="250"/>
      <c r="F95" s="250"/>
      <c r="G95" s="250"/>
      <c r="H95" s="250"/>
    </row>
    <row r="96" spans="1:8" ht="12.75" customHeight="1" hidden="1" outlineLevel="1">
      <c r="A96" s="244"/>
      <c r="B96" s="244"/>
      <c r="C96" s="244"/>
      <c r="D96" s="244"/>
      <c r="E96" s="244"/>
      <c r="F96" s="244"/>
      <c r="G96" s="244"/>
      <c r="H96" s="244"/>
    </row>
    <row r="97" spans="1:8" ht="12.75" customHeight="1" hidden="1" outlineLevel="1">
      <c r="A97" s="244"/>
      <c r="B97" s="244"/>
      <c r="C97" s="244"/>
      <c r="D97" s="244"/>
      <c r="E97" s="244"/>
      <c r="F97" s="244"/>
      <c r="G97" s="244"/>
      <c r="H97" s="244"/>
    </row>
    <row r="98" spans="1:8" ht="12.75" customHeight="1" hidden="1" outlineLevel="1">
      <c r="A98" s="247" t="s">
        <v>230</v>
      </c>
      <c r="B98" s="247"/>
      <c r="C98" s="92" t="s">
        <v>223</v>
      </c>
      <c r="D98" s="95" t="s">
        <v>231</v>
      </c>
      <c r="E98" s="95" t="s">
        <v>232</v>
      </c>
      <c r="F98" s="95" t="s">
        <v>233</v>
      </c>
      <c r="G98" s="95" t="s">
        <v>234</v>
      </c>
      <c r="H98" s="95" t="s">
        <v>235</v>
      </c>
    </row>
    <row r="99" spans="1:8" ht="12.75" customHeight="1" hidden="1" outlineLevel="1">
      <c r="A99" s="244"/>
      <c r="B99" s="244"/>
      <c r="C99" s="244"/>
      <c r="D99" s="244"/>
      <c r="E99" s="244"/>
      <c r="F99" s="244"/>
      <c r="G99" s="244"/>
      <c r="H99" s="244"/>
    </row>
    <row r="100" spans="1:8" ht="12.75" customHeight="1" hidden="1" outlineLevel="1">
      <c r="A100" s="245" t="s">
        <v>236</v>
      </c>
      <c r="B100" s="245"/>
      <c r="C100" s="15">
        <v>7781173</v>
      </c>
      <c r="D100" s="15">
        <v>4655500</v>
      </c>
      <c r="E100" s="15">
        <v>1710339</v>
      </c>
      <c r="F100" s="15">
        <v>52491</v>
      </c>
      <c r="G100" s="15">
        <v>1056575</v>
      </c>
      <c r="H100" s="15">
        <v>306268</v>
      </c>
    </row>
    <row r="101" spans="1:8" ht="12.75" customHeight="1" hidden="1" outlineLevel="1">
      <c r="A101" s="245" t="s">
        <v>237</v>
      </c>
      <c r="B101" s="245"/>
      <c r="C101" s="15">
        <v>1367930</v>
      </c>
      <c r="D101" s="15" t="s">
        <v>14</v>
      </c>
      <c r="E101" s="15" t="s">
        <v>14</v>
      </c>
      <c r="F101" s="15" t="s">
        <v>14</v>
      </c>
      <c r="G101" s="15" t="s">
        <v>14</v>
      </c>
      <c r="H101" s="15" t="s">
        <v>14</v>
      </c>
    </row>
    <row r="102" spans="1:8" ht="12.75" customHeight="1" hidden="1" outlineLevel="1">
      <c r="A102" s="245" t="s">
        <v>238</v>
      </c>
      <c r="B102" s="245"/>
      <c r="C102" s="15">
        <v>719111</v>
      </c>
      <c r="D102" s="15" t="s">
        <v>14</v>
      </c>
      <c r="E102" s="15" t="s">
        <v>14</v>
      </c>
      <c r="F102" s="15" t="s">
        <v>14</v>
      </c>
      <c r="G102" s="15" t="s">
        <v>14</v>
      </c>
      <c r="H102" s="15" t="s">
        <v>14</v>
      </c>
    </row>
    <row r="103" spans="1:8" ht="12.75" customHeight="1" hidden="1" outlineLevel="1">
      <c r="A103" s="245" t="s">
        <v>239</v>
      </c>
      <c r="B103" s="245"/>
      <c r="C103" s="15">
        <v>8429992</v>
      </c>
      <c r="D103" s="15">
        <v>5069348</v>
      </c>
      <c r="E103" s="15">
        <v>1846930</v>
      </c>
      <c r="F103" s="15">
        <v>53622</v>
      </c>
      <c r="G103" s="15">
        <v>1095184</v>
      </c>
      <c r="H103" s="15">
        <v>364908</v>
      </c>
    </row>
    <row r="104" spans="1:8" ht="12.75" customHeight="1" hidden="1" outlineLevel="1">
      <c r="A104" s="244"/>
      <c r="B104" s="244"/>
      <c r="C104" s="244"/>
      <c r="D104" s="244"/>
      <c r="E104" s="244"/>
      <c r="F104" s="244"/>
      <c r="G104" s="244"/>
      <c r="H104" s="244"/>
    </row>
    <row r="105" spans="1:8" ht="12.75" customHeight="1" hidden="1" outlineLevel="1">
      <c r="A105" s="244"/>
      <c r="B105" s="244"/>
      <c r="C105" s="244"/>
      <c r="D105" s="244"/>
      <c r="E105" s="244"/>
      <c r="F105" s="244"/>
      <c r="G105" s="244"/>
      <c r="H105" s="244"/>
    </row>
    <row r="106" spans="1:8" ht="12.75" customHeight="1" hidden="1" outlineLevel="1">
      <c r="A106" s="244"/>
      <c r="B106" s="244"/>
      <c r="C106" s="244"/>
      <c r="D106" s="244"/>
      <c r="E106" s="244"/>
      <c r="F106" s="244"/>
      <c r="G106" s="244"/>
      <c r="H106" s="244"/>
    </row>
    <row r="107" spans="1:8" ht="12.75" customHeight="1" hidden="1" outlineLevel="1">
      <c r="A107" s="247" t="s">
        <v>240</v>
      </c>
      <c r="B107" s="247"/>
      <c r="C107" s="92" t="s">
        <v>223</v>
      </c>
      <c r="D107" s="95" t="s">
        <v>231</v>
      </c>
      <c r="E107" s="95" t="s">
        <v>232</v>
      </c>
      <c r="F107" s="95" t="s">
        <v>233</v>
      </c>
      <c r="G107" s="95" t="s">
        <v>234</v>
      </c>
      <c r="H107" s="95"/>
    </row>
    <row r="108" spans="1:8" ht="12.75" customHeight="1" hidden="1" outlineLevel="1">
      <c r="A108" s="244"/>
      <c r="B108" s="244"/>
      <c r="C108" s="244"/>
      <c r="D108" s="244"/>
      <c r="E108" s="244"/>
      <c r="F108" s="244"/>
      <c r="G108" s="244"/>
      <c r="H108" s="244"/>
    </row>
    <row r="109" spans="1:8" ht="12.75" customHeight="1" hidden="1" outlineLevel="1">
      <c r="A109" s="245" t="s">
        <v>241</v>
      </c>
      <c r="B109" s="245"/>
      <c r="C109" s="15">
        <v>94882</v>
      </c>
      <c r="D109" s="15">
        <v>38864</v>
      </c>
      <c r="E109" s="15">
        <v>43620</v>
      </c>
      <c r="F109" s="15">
        <v>1174</v>
      </c>
      <c r="G109" s="15">
        <v>11224</v>
      </c>
      <c r="H109" s="97"/>
    </row>
    <row r="110" spans="1:8" ht="12.75" customHeight="1" hidden="1" outlineLevel="1">
      <c r="A110" s="245" t="s">
        <v>242</v>
      </c>
      <c r="B110" s="245"/>
      <c r="C110" s="15" t="s">
        <v>14</v>
      </c>
      <c r="D110" s="15" t="s">
        <v>14</v>
      </c>
      <c r="E110" s="15" t="s">
        <v>14</v>
      </c>
      <c r="F110" s="15" t="s">
        <v>14</v>
      </c>
      <c r="G110" s="15" t="s">
        <v>14</v>
      </c>
      <c r="H110" s="97"/>
    </row>
    <row r="111" spans="1:8" ht="12.75" customHeight="1" hidden="1" outlineLevel="1">
      <c r="A111" s="245" t="s">
        <v>238</v>
      </c>
      <c r="B111" s="245"/>
      <c r="C111" s="15" t="s">
        <v>14</v>
      </c>
      <c r="D111" s="15" t="s">
        <v>14</v>
      </c>
      <c r="E111" s="15" t="s">
        <v>14</v>
      </c>
      <c r="F111" s="15" t="s">
        <v>14</v>
      </c>
      <c r="G111" s="15" t="s">
        <v>14</v>
      </c>
      <c r="H111" s="97"/>
    </row>
    <row r="112" spans="1:8" ht="12.75" customHeight="1" hidden="1" outlineLevel="1">
      <c r="A112" s="245" t="s">
        <v>243</v>
      </c>
      <c r="B112" s="245"/>
      <c r="C112" s="15" t="s">
        <v>14</v>
      </c>
      <c r="D112" s="15" t="s">
        <v>14</v>
      </c>
      <c r="E112" s="15" t="s">
        <v>14</v>
      </c>
      <c r="F112" s="15" t="s">
        <v>14</v>
      </c>
      <c r="G112" s="15" t="s">
        <v>14</v>
      </c>
      <c r="H112" s="97"/>
    </row>
    <row r="113" spans="1:8" ht="12.75" customHeight="1" hidden="1" outlineLevel="1">
      <c r="A113" s="245" t="s">
        <v>244</v>
      </c>
      <c r="B113" s="245"/>
      <c r="C113" s="15">
        <v>63388</v>
      </c>
      <c r="D113" s="15">
        <v>28018</v>
      </c>
      <c r="E113" s="15">
        <v>33480</v>
      </c>
      <c r="F113" s="15">
        <v>1196</v>
      </c>
      <c r="G113" s="15">
        <v>694</v>
      </c>
      <c r="H113" s="97"/>
    </row>
    <row r="114" spans="1:8" ht="12.75" customHeight="1">
      <c r="A114" s="150"/>
      <c r="B114" s="150"/>
      <c r="C114" s="150"/>
      <c r="D114" s="150"/>
      <c r="E114" s="150"/>
      <c r="F114" s="150"/>
      <c r="G114" s="150"/>
      <c r="H114" s="150"/>
    </row>
    <row r="115" spans="1:8" ht="12.75" customHeight="1" collapsed="1">
      <c r="A115" s="246">
        <v>40178</v>
      </c>
      <c r="B115" s="246"/>
      <c r="C115" s="246"/>
      <c r="D115" s="246"/>
      <c r="E115" s="246"/>
      <c r="F115" s="246"/>
      <c r="G115" s="246"/>
      <c r="H115" s="246"/>
    </row>
    <row r="116" spans="1:8" ht="12.75" customHeight="1" hidden="1" outlineLevel="1">
      <c r="A116" s="247" t="s">
        <v>222</v>
      </c>
      <c r="B116" s="247"/>
      <c r="C116" s="108"/>
      <c r="D116" s="262" t="s">
        <v>39</v>
      </c>
      <c r="E116" s="262"/>
      <c r="F116" s="262"/>
      <c r="G116" s="262"/>
      <c r="H116" s="262"/>
    </row>
    <row r="117" spans="1:8" ht="12.75" customHeight="1" hidden="1" outlineLevel="1">
      <c r="A117" s="248"/>
      <c r="B117" s="248"/>
      <c r="C117" s="92" t="s">
        <v>223</v>
      </c>
      <c r="D117" s="92" t="s">
        <v>224</v>
      </c>
      <c r="E117" s="92" t="s">
        <v>225</v>
      </c>
      <c r="F117" s="92" t="s">
        <v>226</v>
      </c>
      <c r="G117" s="92" t="s">
        <v>227</v>
      </c>
      <c r="H117" s="92" t="s">
        <v>228</v>
      </c>
    </row>
    <row r="118" spans="1:8" ht="12.75" customHeight="1" hidden="1" outlineLevel="1">
      <c r="A118" s="248"/>
      <c r="B118" s="248"/>
      <c r="C118" s="94"/>
      <c r="D118" s="92"/>
      <c r="E118" s="92"/>
      <c r="F118" s="92"/>
      <c r="G118" s="92"/>
      <c r="H118" s="92"/>
    </row>
    <row r="119" spans="1:8" ht="12.75" customHeight="1" hidden="1" outlineLevel="1">
      <c r="A119" s="249" t="s">
        <v>278</v>
      </c>
      <c r="B119" s="249"/>
      <c r="C119" s="15">
        <v>102637</v>
      </c>
      <c r="D119" s="15">
        <v>44235</v>
      </c>
      <c r="E119" s="15">
        <v>10482</v>
      </c>
      <c r="F119" s="15">
        <v>12191</v>
      </c>
      <c r="G119" s="15">
        <v>17182</v>
      </c>
      <c r="H119" s="15">
        <v>18547</v>
      </c>
    </row>
    <row r="120" spans="1:8" ht="12.75" customHeight="1" hidden="1" outlineLevel="1">
      <c r="A120" s="93"/>
      <c r="B120" s="40" t="s">
        <v>229</v>
      </c>
      <c r="C120" s="15">
        <v>3710003</v>
      </c>
      <c r="D120" s="15">
        <v>60204</v>
      </c>
      <c r="E120" s="15">
        <v>75323</v>
      </c>
      <c r="F120" s="15">
        <v>173423</v>
      </c>
      <c r="G120" s="15">
        <v>550573</v>
      </c>
      <c r="H120" s="15">
        <v>2850480</v>
      </c>
    </row>
    <row r="121" spans="1:8" ht="12.75" customHeight="1" hidden="1" outlineLevel="1">
      <c r="A121" s="249" t="s">
        <v>279</v>
      </c>
      <c r="B121" s="249"/>
      <c r="C121" s="15">
        <v>12220</v>
      </c>
      <c r="D121" s="15">
        <v>6810</v>
      </c>
      <c r="E121" s="15">
        <v>1313</v>
      </c>
      <c r="F121" s="15">
        <v>1172</v>
      </c>
      <c r="G121" s="15">
        <v>1369</v>
      </c>
      <c r="H121" s="15">
        <v>1556</v>
      </c>
    </row>
    <row r="122" spans="1:8" ht="12.75" customHeight="1" hidden="1" outlineLevel="1">
      <c r="A122" s="93"/>
      <c r="B122" s="40" t="s">
        <v>229</v>
      </c>
      <c r="C122" s="15">
        <v>663761</v>
      </c>
      <c r="D122" s="15">
        <v>14148</v>
      </c>
      <c r="E122" s="15">
        <v>9684</v>
      </c>
      <c r="F122" s="15">
        <v>16624</v>
      </c>
      <c r="G122" s="15">
        <v>45305</v>
      </c>
      <c r="H122" s="15">
        <v>578000</v>
      </c>
    </row>
    <row r="123" spans="1:8" ht="12.75" customHeight="1" hidden="1" outlineLevel="1">
      <c r="A123" s="250"/>
      <c r="B123" s="250"/>
      <c r="C123" s="250"/>
      <c r="D123" s="250"/>
      <c r="E123" s="250"/>
      <c r="F123" s="250"/>
      <c r="G123" s="250"/>
      <c r="H123" s="250"/>
    </row>
    <row r="124" spans="1:8" ht="12.75" customHeight="1" hidden="1" outlineLevel="1">
      <c r="A124" s="244"/>
      <c r="B124" s="244"/>
      <c r="C124" s="244"/>
      <c r="D124" s="244"/>
      <c r="E124" s="244"/>
      <c r="F124" s="244"/>
      <c r="G124" s="244"/>
      <c r="H124" s="244"/>
    </row>
    <row r="125" spans="1:8" ht="12.75" customHeight="1" hidden="1" outlineLevel="1">
      <c r="A125" s="244"/>
      <c r="B125" s="244"/>
      <c r="C125" s="244"/>
      <c r="D125" s="244"/>
      <c r="E125" s="244"/>
      <c r="F125" s="244"/>
      <c r="G125" s="244"/>
      <c r="H125" s="244"/>
    </row>
    <row r="126" spans="1:8" ht="12.75" customHeight="1" hidden="1" outlineLevel="1">
      <c r="A126" s="247" t="s">
        <v>230</v>
      </c>
      <c r="B126" s="247"/>
      <c r="C126" s="92" t="s">
        <v>223</v>
      </c>
      <c r="D126" s="95" t="s">
        <v>231</v>
      </c>
      <c r="E126" s="95" t="s">
        <v>232</v>
      </c>
      <c r="F126" s="95" t="s">
        <v>233</v>
      </c>
      <c r="G126" s="95" t="s">
        <v>234</v>
      </c>
      <c r="H126" s="95" t="s">
        <v>235</v>
      </c>
    </row>
    <row r="127" spans="1:8" ht="12.75" customHeight="1" hidden="1" outlineLevel="1">
      <c r="A127" s="244"/>
      <c r="B127" s="244"/>
      <c r="C127" s="244"/>
      <c r="D127" s="244"/>
      <c r="E127" s="244"/>
      <c r="F127" s="244"/>
      <c r="G127" s="244"/>
      <c r="H127" s="244"/>
    </row>
    <row r="128" spans="1:8" ht="12.75" customHeight="1" hidden="1" outlineLevel="1">
      <c r="A128" s="245" t="s">
        <v>236</v>
      </c>
      <c r="B128" s="245"/>
      <c r="C128" s="15">
        <v>7297372</v>
      </c>
      <c r="D128" s="15">
        <v>4689473</v>
      </c>
      <c r="E128" s="15">
        <v>1675619</v>
      </c>
      <c r="F128" s="15">
        <v>48723</v>
      </c>
      <c r="G128" s="15">
        <v>554144</v>
      </c>
      <c r="H128" s="15">
        <v>329413</v>
      </c>
    </row>
    <row r="129" spans="1:8" ht="12.75" customHeight="1" hidden="1" outlineLevel="1">
      <c r="A129" s="245" t="s">
        <v>237</v>
      </c>
      <c r="B129" s="245"/>
      <c r="C129" s="15">
        <v>1686224.639631148</v>
      </c>
      <c r="D129" s="15" t="s">
        <v>14</v>
      </c>
      <c r="E129" s="15" t="s">
        <v>14</v>
      </c>
      <c r="F129" s="15" t="s">
        <v>14</v>
      </c>
      <c r="G129" s="15" t="s">
        <v>14</v>
      </c>
      <c r="H129" s="15" t="s">
        <v>14</v>
      </c>
    </row>
    <row r="130" spans="1:8" ht="12.75" customHeight="1" hidden="1" outlineLevel="1">
      <c r="A130" s="245" t="s">
        <v>238</v>
      </c>
      <c r="B130" s="245"/>
      <c r="C130" s="15">
        <v>1233190.7560096155</v>
      </c>
      <c r="D130" s="15" t="s">
        <v>14</v>
      </c>
      <c r="E130" s="15" t="s">
        <v>14</v>
      </c>
      <c r="F130" s="15" t="s">
        <v>14</v>
      </c>
      <c r="G130" s="15" t="s">
        <v>14</v>
      </c>
      <c r="H130" s="15" t="s">
        <v>14</v>
      </c>
    </row>
    <row r="131" spans="1:8" ht="12.75" customHeight="1" hidden="1" outlineLevel="1">
      <c r="A131" s="245" t="s">
        <v>239</v>
      </c>
      <c r="B131" s="245"/>
      <c r="C131" s="15">
        <v>7748808.5458811475</v>
      </c>
      <c r="D131" s="15">
        <v>4637044.609818075</v>
      </c>
      <c r="E131" s="15">
        <v>1706720.9771158693</v>
      </c>
      <c r="F131" s="15">
        <v>52491</v>
      </c>
      <c r="G131" s="15">
        <v>1047835.4137081156</v>
      </c>
      <c r="H131" s="15">
        <v>304717.3394632316</v>
      </c>
    </row>
    <row r="132" spans="1:8" ht="12.75" customHeight="1" hidden="1" outlineLevel="1">
      <c r="A132" s="244"/>
      <c r="B132" s="244"/>
      <c r="C132" s="244"/>
      <c r="D132" s="244"/>
      <c r="E132" s="244"/>
      <c r="F132" s="244"/>
      <c r="G132" s="244"/>
      <c r="H132" s="244"/>
    </row>
    <row r="133" spans="1:8" ht="12.75" customHeight="1" hidden="1" outlineLevel="1">
      <c r="A133" s="244"/>
      <c r="B133" s="244"/>
      <c r="C133" s="244"/>
      <c r="D133" s="244"/>
      <c r="E133" s="244"/>
      <c r="F133" s="244"/>
      <c r="G133" s="244"/>
      <c r="H133" s="244"/>
    </row>
    <row r="134" spans="1:8" ht="12.75" customHeight="1" hidden="1" outlineLevel="1">
      <c r="A134" s="244"/>
      <c r="B134" s="244"/>
      <c r="C134" s="244"/>
      <c r="D134" s="244"/>
      <c r="E134" s="244"/>
      <c r="F134" s="244"/>
      <c r="G134" s="244"/>
      <c r="H134" s="244"/>
    </row>
    <row r="135" spans="1:8" ht="12.75" customHeight="1" hidden="1" outlineLevel="1">
      <c r="A135" s="247" t="s">
        <v>240</v>
      </c>
      <c r="B135" s="247"/>
      <c r="C135" s="92" t="s">
        <v>223</v>
      </c>
      <c r="D135" s="95" t="s">
        <v>231</v>
      </c>
      <c r="E135" s="95" t="s">
        <v>232</v>
      </c>
      <c r="F135" s="95" t="s">
        <v>233</v>
      </c>
      <c r="G135" s="95" t="s">
        <v>234</v>
      </c>
      <c r="H135" s="95"/>
    </row>
    <row r="136" spans="1:8" ht="12.75" customHeight="1" hidden="1" outlineLevel="1">
      <c r="A136" s="244"/>
      <c r="B136" s="244"/>
      <c r="C136" s="244"/>
      <c r="D136" s="244"/>
      <c r="E136" s="244"/>
      <c r="F136" s="244"/>
      <c r="G136" s="244"/>
      <c r="H136" s="244"/>
    </row>
    <row r="137" spans="1:8" ht="12.75" customHeight="1" hidden="1" outlineLevel="1">
      <c r="A137" s="245" t="s">
        <v>241</v>
      </c>
      <c r="B137" s="245"/>
      <c r="C137" s="15">
        <v>98757</v>
      </c>
      <c r="D137" s="15">
        <v>41975</v>
      </c>
      <c r="E137" s="15">
        <v>50540</v>
      </c>
      <c r="F137" s="15">
        <v>2885</v>
      </c>
      <c r="G137" s="15">
        <v>3357</v>
      </c>
      <c r="H137" s="97"/>
    </row>
    <row r="138" spans="1:8" ht="12.75" customHeight="1" hidden="1" outlineLevel="1">
      <c r="A138" s="245" t="s">
        <v>242</v>
      </c>
      <c r="B138" s="245"/>
      <c r="C138" s="15" t="s">
        <v>14</v>
      </c>
      <c r="D138" s="15" t="s">
        <v>14</v>
      </c>
      <c r="E138" s="15" t="s">
        <v>14</v>
      </c>
      <c r="F138" s="15" t="s">
        <v>14</v>
      </c>
      <c r="G138" s="15" t="s">
        <v>14</v>
      </c>
      <c r="H138" s="97"/>
    </row>
    <row r="139" spans="1:8" ht="12.75" customHeight="1" hidden="1" outlineLevel="1">
      <c r="A139" s="245" t="s">
        <v>238</v>
      </c>
      <c r="B139" s="245"/>
      <c r="C139" s="15" t="s">
        <v>14</v>
      </c>
      <c r="D139" s="15" t="s">
        <v>14</v>
      </c>
      <c r="E139" s="15" t="s">
        <v>14</v>
      </c>
      <c r="F139" s="15" t="s">
        <v>14</v>
      </c>
      <c r="G139" s="15" t="s">
        <v>14</v>
      </c>
      <c r="H139" s="97"/>
    </row>
    <row r="140" spans="1:8" ht="12.75" customHeight="1" hidden="1" outlineLevel="1">
      <c r="A140" s="245" t="s">
        <v>243</v>
      </c>
      <c r="B140" s="245"/>
      <c r="C140" s="15" t="s">
        <v>14</v>
      </c>
      <c r="D140" s="15" t="s">
        <v>14</v>
      </c>
      <c r="E140" s="15" t="s">
        <v>14</v>
      </c>
      <c r="F140" s="15" t="s">
        <v>14</v>
      </c>
      <c r="G140" s="15" t="s">
        <v>14</v>
      </c>
      <c r="H140" s="97"/>
    </row>
    <row r="141" spans="1:8" ht="12.75" customHeight="1" hidden="1" outlineLevel="1">
      <c r="A141" s="245" t="s">
        <v>244</v>
      </c>
      <c r="B141" s="245"/>
      <c r="C141" s="15">
        <v>94882</v>
      </c>
      <c r="D141" s="15">
        <v>38864</v>
      </c>
      <c r="E141" s="15">
        <v>43620</v>
      </c>
      <c r="F141" s="15">
        <v>1174</v>
      </c>
      <c r="G141" s="15">
        <v>11224</v>
      </c>
      <c r="H141" s="97"/>
    </row>
    <row r="142" spans="1:8" ht="12.75" customHeight="1">
      <c r="A142" s="150"/>
      <c r="B142" s="150"/>
      <c r="C142" s="150"/>
      <c r="D142" s="150"/>
      <c r="E142" s="150"/>
      <c r="F142" s="150"/>
      <c r="G142" s="150"/>
      <c r="H142" s="150"/>
    </row>
    <row r="143" spans="1:8" ht="12.75" customHeight="1" collapsed="1">
      <c r="A143" s="246">
        <v>39813</v>
      </c>
      <c r="B143" s="246"/>
      <c r="C143" s="246"/>
      <c r="D143" s="246"/>
      <c r="E143" s="246"/>
      <c r="F143" s="246"/>
      <c r="G143" s="246"/>
      <c r="H143" s="246"/>
    </row>
    <row r="144" spans="1:8" s="93" customFormat="1" ht="12.75" customHeight="1" hidden="1" outlineLevel="1">
      <c r="A144" s="247" t="s">
        <v>222</v>
      </c>
      <c r="B144" s="247"/>
      <c r="C144" s="108"/>
      <c r="D144" s="262" t="s">
        <v>39</v>
      </c>
      <c r="E144" s="262"/>
      <c r="F144" s="262"/>
      <c r="G144" s="262"/>
      <c r="H144" s="262"/>
    </row>
    <row r="145" spans="1:8" s="93" customFormat="1" ht="12.75" customHeight="1" hidden="1" outlineLevel="1">
      <c r="A145" s="248"/>
      <c r="B145" s="248"/>
      <c r="C145" s="92" t="s">
        <v>223</v>
      </c>
      <c r="D145" s="92" t="s">
        <v>224</v>
      </c>
      <c r="E145" s="92" t="s">
        <v>225</v>
      </c>
      <c r="F145" s="92" t="s">
        <v>226</v>
      </c>
      <c r="G145" s="92" t="s">
        <v>227</v>
      </c>
      <c r="H145" s="92" t="s">
        <v>228</v>
      </c>
    </row>
    <row r="146" spans="1:8" s="93" customFormat="1" ht="12.75" customHeight="1" hidden="1" outlineLevel="1">
      <c r="A146" s="249" t="s">
        <v>278</v>
      </c>
      <c r="B146" s="249"/>
      <c r="C146" s="15">
        <v>103500</v>
      </c>
      <c r="D146" s="15">
        <v>48212</v>
      </c>
      <c r="E146" s="15">
        <v>11096</v>
      </c>
      <c r="F146" s="15">
        <v>13038</v>
      </c>
      <c r="G146" s="15">
        <v>17038</v>
      </c>
      <c r="H146" s="15">
        <v>14116</v>
      </c>
    </row>
    <row r="147" spans="2:8" s="93" customFormat="1" ht="12.75" customHeight="1" hidden="1" outlineLevel="1">
      <c r="B147" s="40" t="s">
        <v>229</v>
      </c>
      <c r="C147" s="15">
        <v>2677360</v>
      </c>
      <c r="D147" s="15">
        <v>64932</v>
      </c>
      <c r="E147" s="15">
        <v>79634</v>
      </c>
      <c r="F147" s="15">
        <v>184788</v>
      </c>
      <c r="G147" s="15">
        <v>541972</v>
      </c>
      <c r="H147" s="15">
        <v>1806034</v>
      </c>
    </row>
    <row r="148" spans="1:8" s="93" customFormat="1" ht="12.75" customHeight="1" hidden="1" outlineLevel="1">
      <c r="A148" s="249" t="s">
        <v>279</v>
      </c>
      <c r="B148" s="249"/>
      <c r="C148" s="15">
        <v>12763</v>
      </c>
      <c r="D148" s="15">
        <v>7407</v>
      </c>
      <c r="E148" s="15">
        <v>1417</v>
      </c>
      <c r="F148" s="15">
        <v>1266</v>
      </c>
      <c r="G148" s="15">
        <v>1303</v>
      </c>
      <c r="H148" s="15">
        <v>1370</v>
      </c>
    </row>
    <row r="149" spans="2:8" s="93" customFormat="1" ht="12.75" customHeight="1" hidden="1" outlineLevel="1">
      <c r="B149" s="40" t="s">
        <v>229</v>
      </c>
      <c r="C149" s="15">
        <v>497103</v>
      </c>
      <c r="D149" s="15">
        <v>15592</v>
      </c>
      <c r="E149" s="15">
        <v>10436</v>
      </c>
      <c r="F149" s="15">
        <v>18527</v>
      </c>
      <c r="G149" s="15">
        <v>41573</v>
      </c>
      <c r="H149" s="15">
        <v>410975</v>
      </c>
    </row>
    <row r="150" spans="1:8" s="93" customFormat="1" ht="12.75" customHeight="1" hidden="1" outlineLevel="1">
      <c r="A150" s="250"/>
      <c r="B150" s="250"/>
      <c r="C150" s="250"/>
      <c r="D150" s="250"/>
      <c r="E150" s="250"/>
      <c r="F150" s="250"/>
      <c r="G150" s="250"/>
      <c r="H150" s="250"/>
    </row>
    <row r="151" spans="1:8" s="93" customFormat="1" ht="12.75" customHeight="1" hidden="1" outlineLevel="1">
      <c r="A151" s="250"/>
      <c r="B151" s="250"/>
      <c r="C151" s="250"/>
      <c r="D151" s="250"/>
      <c r="E151" s="250"/>
      <c r="F151" s="250"/>
      <c r="G151" s="250"/>
      <c r="H151" s="250"/>
    </row>
    <row r="152" spans="1:8" s="93" customFormat="1" ht="12.75" customHeight="1" hidden="1" outlineLevel="1">
      <c r="A152" s="244"/>
      <c r="B152" s="244"/>
      <c r="C152" s="244"/>
      <c r="D152" s="244"/>
      <c r="E152" s="244"/>
      <c r="F152" s="244"/>
      <c r="G152" s="244"/>
      <c r="H152" s="244"/>
    </row>
    <row r="153" spans="1:8" s="96" customFormat="1" ht="12.75" customHeight="1" hidden="1" outlineLevel="1">
      <c r="A153" s="247" t="s">
        <v>230</v>
      </c>
      <c r="B153" s="247"/>
      <c r="C153" s="92" t="s">
        <v>223</v>
      </c>
      <c r="D153" s="95" t="s">
        <v>231</v>
      </c>
      <c r="E153" s="95" t="s">
        <v>232</v>
      </c>
      <c r="F153" s="95" t="s">
        <v>233</v>
      </c>
      <c r="G153" s="95" t="s">
        <v>234</v>
      </c>
      <c r="H153" s="95" t="s">
        <v>235</v>
      </c>
    </row>
    <row r="154" spans="1:8" s="93" customFormat="1" ht="12.75" customHeight="1" hidden="1" outlineLevel="1">
      <c r="A154" s="245" t="s">
        <v>236</v>
      </c>
      <c r="B154" s="245"/>
      <c r="C154" s="15">
        <v>6868804</v>
      </c>
      <c r="D154" s="15">
        <v>4199495</v>
      </c>
      <c r="E154" s="15">
        <v>1809433</v>
      </c>
      <c r="F154" s="15">
        <v>44071</v>
      </c>
      <c r="G154" s="15">
        <v>511066</v>
      </c>
      <c r="H154" s="15">
        <v>304739</v>
      </c>
    </row>
    <row r="155" spans="1:8" s="93" customFormat="1" ht="12.75" customHeight="1" hidden="1" outlineLevel="1">
      <c r="A155" s="245" t="s">
        <v>237</v>
      </c>
      <c r="B155" s="245"/>
      <c r="C155" s="15">
        <v>7538303</v>
      </c>
      <c r="D155" s="15"/>
      <c r="E155" s="15"/>
      <c r="F155" s="15"/>
      <c r="G155" s="15"/>
      <c r="H155" s="15"/>
    </row>
    <row r="156" spans="1:8" s="93" customFormat="1" ht="12.75" customHeight="1" hidden="1" outlineLevel="1">
      <c r="A156" s="245" t="s">
        <v>238</v>
      </c>
      <c r="B156" s="245"/>
      <c r="C156" s="15">
        <v>7418367</v>
      </c>
      <c r="D156" s="15"/>
      <c r="E156" s="15"/>
      <c r="F156" s="15"/>
      <c r="G156" s="15"/>
      <c r="H156" s="15"/>
    </row>
    <row r="157" spans="1:8" s="93" customFormat="1" ht="12.75" customHeight="1" hidden="1" outlineLevel="1">
      <c r="A157" s="245" t="s">
        <v>239</v>
      </c>
      <c r="B157" s="245"/>
      <c r="C157" s="15">
        <v>6988740</v>
      </c>
      <c r="D157" s="15">
        <v>4514340</v>
      </c>
      <c r="E157" s="15">
        <v>1574467</v>
      </c>
      <c r="F157" s="15">
        <v>48723</v>
      </c>
      <c r="G157" s="15">
        <v>521797</v>
      </c>
      <c r="H157" s="15">
        <v>329413</v>
      </c>
    </row>
    <row r="158" spans="1:8" s="93" customFormat="1" ht="12.75" customHeight="1" hidden="1" outlineLevel="1">
      <c r="A158" s="254"/>
      <c r="B158" s="254"/>
      <c r="C158" s="254"/>
      <c r="D158" s="254"/>
      <c r="E158" s="254"/>
      <c r="F158" s="254"/>
      <c r="G158" s="254"/>
      <c r="H158" s="254"/>
    </row>
    <row r="159" spans="1:8" s="93" customFormat="1" ht="12.75" customHeight="1" hidden="1" outlineLevel="1">
      <c r="A159" s="244"/>
      <c r="B159" s="244"/>
      <c r="C159" s="244"/>
      <c r="D159" s="244"/>
      <c r="E159" s="244"/>
      <c r="F159" s="244"/>
      <c r="G159" s="244"/>
      <c r="H159" s="244"/>
    </row>
    <row r="160" spans="1:10" s="93" customFormat="1" ht="12.75" customHeight="1" hidden="1" outlineLevel="1">
      <c r="A160" s="244"/>
      <c r="B160" s="244"/>
      <c r="C160" s="244"/>
      <c r="D160" s="244"/>
      <c r="E160" s="244"/>
      <c r="F160" s="244"/>
      <c r="G160" s="244"/>
      <c r="H160" s="244"/>
      <c r="J160" s="97"/>
    </row>
    <row r="161" spans="1:8" s="93" customFormat="1" ht="12.75" customHeight="1" hidden="1" outlineLevel="1">
      <c r="A161" s="247" t="s">
        <v>240</v>
      </c>
      <c r="B161" s="247"/>
      <c r="C161" s="92" t="s">
        <v>223</v>
      </c>
      <c r="D161" s="95" t="s">
        <v>231</v>
      </c>
      <c r="E161" s="95" t="s">
        <v>232</v>
      </c>
      <c r="F161" s="95" t="s">
        <v>233</v>
      </c>
      <c r="G161" s="95" t="s">
        <v>234</v>
      </c>
      <c r="H161" s="95"/>
    </row>
    <row r="162" spans="1:8" s="93" customFormat="1" ht="12.75" customHeight="1" hidden="1" outlineLevel="1">
      <c r="A162" s="245" t="s">
        <v>241</v>
      </c>
      <c r="B162" s="245"/>
      <c r="C162" s="15">
        <v>84531</v>
      </c>
      <c r="D162" s="15">
        <v>51392</v>
      </c>
      <c r="E162" s="15">
        <v>27673</v>
      </c>
      <c r="F162" s="15">
        <v>2298</v>
      </c>
      <c r="G162" s="15">
        <v>3168</v>
      </c>
      <c r="H162" s="97"/>
    </row>
    <row r="163" spans="1:8" s="93" customFormat="1" ht="12.75" customHeight="1" hidden="1" outlineLevel="1">
      <c r="A163" s="245" t="s">
        <v>242</v>
      </c>
      <c r="B163" s="245"/>
      <c r="C163" s="15"/>
      <c r="D163" s="15"/>
      <c r="E163" s="15"/>
      <c r="F163" s="15"/>
      <c r="G163" s="15"/>
      <c r="H163" s="97"/>
    </row>
    <row r="164" spans="1:8" s="93" customFormat="1" ht="12.75" customHeight="1" hidden="1" outlineLevel="1">
      <c r="A164" s="245" t="s">
        <v>238</v>
      </c>
      <c r="B164" s="245"/>
      <c r="C164" s="15"/>
      <c r="D164" s="15"/>
      <c r="E164" s="15"/>
      <c r="F164" s="15"/>
      <c r="G164" s="15"/>
      <c r="H164" s="97"/>
    </row>
    <row r="165" spans="1:8" s="93" customFormat="1" ht="12.75" customHeight="1" hidden="1" outlineLevel="1">
      <c r="A165" s="245" t="s">
        <v>243</v>
      </c>
      <c r="B165" s="245"/>
      <c r="C165" s="15"/>
      <c r="D165" s="15"/>
      <c r="E165" s="15"/>
      <c r="F165" s="15"/>
      <c r="G165" s="15"/>
      <c r="H165" s="97"/>
    </row>
    <row r="166" spans="1:8" s="93" customFormat="1" ht="12.75" customHeight="1" hidden="1" outlineLevel="1">
      <c r="A166" s="245" t="s">
        <v>244</v>
      </c>
      <c r="B166" s="245"/>
      <c r="C166" s="15">
        <v>98757</v>
      </c>
      <c r="D166" s="15">
        <v>41975</v>
      </c>
      <c r="E166" s="15">
        <v>50540</v>
      </c>
      <c r="F166" s="15">
        <v>2885</v>
      </c>
      <c r="G166" s="15">
        <v>3357</v>
      </c>
      <c r="H166" s="97"/>
    </row>
    <row r="167" spans="1:8" s="93" customFormat="1" ht="12.75" customHeight="1">
      <c r="A167" s="161"/>
      <c r="B167" s="161"/>
      <c r="C167" s="161"/>
      <c r="D167" s="161"/>
      <c r="E167" s="161"/>
      <c r="F167" s="161"/>
      <c r="G167" s="161"/>
      <c r="H167" s="161"/>
    </row>
    <row r="168" spans="1:8" ht="12.75" customHeight="1" collapsed="1">
      <c r="A168" s="246">
        <v>39447</v>
      </c>
      <c r="B168" s="246"/>
      <c r="C168" s="246"/>
      <c r="D168" s="246"/>
      <c r="E168" s="246"/>
      <c r="F168" s="246"/>
      <c r="G168" s="246"/>
      <c r="H168" s="246"/>
    </row>
    <row r="169" spans="1:8" ht="12.75" customHeight="1" hidden="1" outlineLevel="1">
      <c r="A169" s="247" t="s">
        <v>222</v>
      </c>
      <c r="B169" s="247"/>
      <c r="C169" s="108"/>
      <c r="D169" s="262" t="s">
        <v>39</v>
      </c>
      <c r="E169" s="262"/>
      <c r="F169" s="262"/>
      <c r="G169" s="262"/>
      <c r="H169" s="262"/>
    </row>
    <row r="170" spans="1:8" ht="12.75" customHeight="1" hidden="1" outlineLevel="1">
      <c r="A170" s="255"/>
      <c r="B170" s="255"/>
      <c r="C170" s="92" t="s">
        <v>223</v>
      </c>
      <c r="D170" s="92" t="s">
        <v>224</v>
      </c>
      <c r="E170" s="92" t="s">
        <v>225</v>
      </c>
      <c r="F170" s="92" t="s">
        <v>226</v>
      </c>
      <c r="G170" s="92" t="s">
        <v>227</v>
      </c>
      <c r="H170" s="92" t="s">
        <v>228</v>
      </c>
    </row>
    <row r="171" spans="1:8" ht="12.75" customHeight="1" hidden="1" outlineLevel="1">
      <c r="A171" s="151" t="s">
        <v>278</v>
      </c>
      <c r="B171" s="60"/>
      <c r="C171" s="162">
        <v>103853</v>
      </c>
      <c r="D171" s="162">
        <v>47761</v>
      </c>
      <c r="E171" s="162">
        <v>10963</v>
      </c>
      <c r="F171" s="162">
        <v>13100</v>
      </c>
      <c r="G171" s="162">
        <v>17479</v>
      </c>
      <c r="H171" s="162">
        <v>14550</v>
      </c>
    </row>
    <row r="172" spans="1:8" ht="12.75" customHeight="1" hidden="1" outlineLevel="1">
      <c r="A172" s="40" t="s">
        <v>312</v>
      </c>
      <c r="B172" s="60"/>
      <c r="C172" s="162">
        <v>2577381</v>
      </c>
      <c r="D172" s="162">
        <v>63684</v>
      </c>
      <c r="E172" s="162">
        <v>78807</v>
      </c>
      <c r="F172" s="162">
        <v>185853</v>
      </c>
      <c r="G172" s="162">
        <v>557731</v>
      </c>
      <c r="H172" s="162">
        <v>1691306</v>
      </c>
    </row>
    <row r="173" spans="1:8" ht="12.75" customHeight="1" hidden="1" outlineLevel="1">
      <c r="A173" s="167" t="s">
        <v>279</v>
      </c>
      <c r="B173" s="151"/>
      <c r="C173" s="162">
        <v>12758</v>
      </c>
      <c r="D173" s="162">
        <v>7333</v>
      </c>
      <c r="E173" s="162">
        <v>1422</v>
      </c>
      <c r="F173" s="162">
        <v>1340</v>
      </c>
      <c r="G173" s="162">
        <v>1485</v>
      </c>
      <c r="H173" s="162">
        <v>1178</v>
      </c>
    </row>
    <row r="174" spans="1:8" ht="12.75" customHeight="1" hidden="1" outlineLevel="1">
      <c r="A174" s="40" t="s">
        <v>312</v>
      </c>
      <c r="B174" s="60"/>
      <c r="C174" s="162">
        <v>363094</v>
      </c>
      <c r="D174" s="162">
        <v>15674</v>
      </c>
      <c r="E174" s="162">
        <v>10386</v>
      </c>
      <c r="F174" s="162">
        <v>19363</v>
      </c>
      <c r="G174" s="162">
        <v>47296</v>
      </c>
      <c r="H174" s="162">
        <v>270375</v>
      </c>
    </row>
    <row r="175" spans="1:8" ht="12.75" customHeight="1" hidden="1" outlineLevel="1">
      <c r="A175" s="251"/>
      <c r="B175" s="251"/>
      <c r="C175" s="251"/>
      <c r="D175" s="251"/>
      <c r="E175" s="251"/>
      <c r="F175" s="251"/>
      <c r="G175" s="251"/>
      <c r="H175" s="251"/>
    </row>
    <row r="176" spans="1:8" ht="12.75" customHeight="1" hidden="1" outlineLevel="1">
      <c r="A176" s="263"/>
      <c r="B176" s="263"/>
      <c r="C176" s="263"/>
      <c r="D176" s="263"/>
      <c r="E176" s="263"/>
      <c r="F176" s="263"/>
      <c r="G176" s="263"/>
      <c r="H176" s="263"/>
    </row>
    <row r="177" spans="1:8" ht="12.75" customHeight="1" hidden="1" outlineLevel="1">
      <c r="A177" s="253"/>
      <c r="B177" s="253"/>
      <c r="C177" s="253"/>
      <c r="D177" s="253"/>
      <c r="E177" s="253"/>
      <c r="F177" s="253"/>
      <c r="G177" s="253"/>
      <c r="H177" s="253"/>
    </row>
    <row r="178" spans="1:8" ht="12.75" customHeight="1" hidden="1" outlineLevel="1">
      <c r="A178" s="247" t="s">
        <v>230</v>
      </c>
      <c r="B178" s="247"/>
      <c r="C178" s="92" t="s">
        <v>223</v>
      </c>
      <c r="D178" s="95" t="s">
        <v>231</v>
      </c>
      <c r="E178" s="95" t="s">
        <v>232</v>
      </c>
      <c r="F178" s="95" t="s">
        <v>233</v>
      </c>
      <c r="G178" s="95" t="s">
        <v>234</v>
      </c>
      <c r="H178" s="95" t="s">
        <v>235</v>
      </c>
    </row>
    <row r="179" spans="1:8" ht="12.75" customHeight="1" hidden="1" outlineLevel="1">
      <c r="A179" s="60" t="s">
        <v>236</v>
      </c>
      <c r="B179" s="151"/>
      <c r="C179" s="162">
        <v>6491421</v>
      </c>
      <c r="D179" s="162">
        <v>3960490</v>
      </c>
      <c r="E179" s="162">
        <v>1570016</v>
      </c>
      <c r="F179" s="162">
        <v>42896</v>
      </c>
      <c r="G179" s="162">
        <v>643292</v>
      </c>
      <c r="H179" s="162">
        <v>274727</v>
      </c>
    </row>
    <row r="180" spans="1:8" ht="12.75" customHeight="1" hidden="1" outlineLevel="1">
      <c r="A180" s="40" t="s">
        <v>237</v>
      </c>
      <c r="B180" s="60"/>
      <c r="C180" s="162">
        <v>1254183</v>
      </c>
      <c r="D180" s="162"/>
      <c r="E180" s="162"/>
      <c r="F180" s="162"/>
      <c r="G180" s="162"/>
      <c r="H180" s="162"/>
    </row>
    <row r="181" spans="1:8" ht="12.75" customHeight="1" hidden="1" outlineLevel="1">
      <c r="A181" s="40" t="s">
        <v>238</v>
      </c>
      <c r="B181" s="60"/>
      <c r="C181" s="162">
        <v>876266</v>
      </c>
      <c r="D181" s="162"/>
      <c r="E181" s="162"/>
      <c r="F181" s="162"/>
      <c r="G181" s="162"/>
      <c r="H181" s="162"/>
    </row>
    <row r="182" spans="1:8" ht="12.75" customHeight="1" hidden="1" outlineLevel="1">
      <c r="A182" s="60" t="s">
        <v>239</v>
      </c>
      <c r="B182" s="151"/>
      <c r="C182" s="162">
        <v>6869338</v>
      </c>
      <c r="D182" s="162">
        <v>4200029</v>
      </c>
      <c r="E182" s="162">
        <v>1809433</v>
      </c>
      <c r="F182" s="162">
        <v>44071</v>
      </c>
      <c r="G182" s="162">
        <v>511066</v>
      </c>
      <c r="H182" s="162">
        <v>304739</v>
      </c>
    </row>
    <row r="183" spans="1:8" ht="12.75" customHeight="1" hidden="1" outlineLevel="1">
      <c r="A183" s="250"/>
      <c r="B183" s="250"/>
      <c r="C183" s="250"/>
      <c r="D183" s="250"/>
      <c r="E183" s="250"/>
      <c r="F183" s="250"/>
      <c r="G183" s="250"/>
      <c r="H183" s="250"/>
    </row>
    <row r="184" spans="1:8" ht="12.75" customHeight="1" hidden="1" outlineLevel="1">
      <c r="A184" s="250"/>
      <c r="B184" s="250"/>
      <c r="C184" s="250"/>
      <c r="D184" s="250"/>
      <c r="E184" s="250"/>
      <c r="F184" s="250"/>
      <c r="G184" s="250"/>
      <c r="H184" s="250"/>
    </row>
    <row r="185" spans="1:8" ht="12.75" customHeight="1" hidden="1" outlineLevel="1">
      <c r="A185" s="250"/>
      <c r="B185" s="250"/>
      <c r="C185" s="250"/>
      <c r="D185" s="250"/>
      <c r="E185" s="250"/>
      <c r="F185" s="250"/>
      <c r="G185" s="250"/>
      <c r="H185" s="250"/>
    </row>
    <row r="186" spans="1:8" ht="12.75" customHeight="1" hidden="1" outlineLevel="1">
      <c r="A186" s="247" t="s">
        <v>240</v>
      </c>
      <c r="B186" s="247"/>
      <c r="C186" s="92" t="s">
        <v>223</v>
      </c>
      <c r="D186" s="95" t="s">
        <v>231</v>
      </c>
      <c r="E186" s="95" t="s">
        <v>232</v>
      </c>
      <c r="F186" s="95" t="s">
        <v>233</v>
      </c>
      <c r="G186" s="95" t="s">
        <v>234</v>
      </c>
      <c r="H186" s="93"/>
    </row>
    <row r="187" spans="1:8" ht="12.75" customHeight="1" hidden="1" outlineLevel="1">
      <c r="A187" s="40" t="s">
        <v>241</v>
      </c>
      <c r="B187" s="60"/>
      <c r="C187" s="162">
        <v>102216</v>
      </c>
      <c r="D187" s="162">
        <v>47549</v>
      </c>
      <c r="E187" s="162">
        <v>48830</v>
      </c>
      <c r="F187" s="162">
        <v>791</v>
      </c>
      <c r="G187" s="162">
        <v>5046</v>
      </c>
      <c r="H187" s="93"/>
    </row>
    <row r="188" spans="1:8" ht="12.75" customHeight="1" hidden="1" outlineLevel="1">
      <c r="A188" s="40" t="s">
        <v>313</v>
      </c>
      <c r="B188" s="60"/>
      <c r="C188" s="162"/>
      <c r="D188" s="162"/>
      <c r="E188" s="162"/>
      <c r="F188" s="162"/>
      <c r="G188" s="162"/>
      <c r="H188" s="93"/>
    </row>
    <row r="189" spans="1:8" ht="12.75" customHeight="1" hidden="1" outlineLevel="1">
      <c r="A189" s="40" t="s">
        <v>238</v>
      </c>
      <c r="B189" s="60"/>
      <c r="C189" s="162"/>
      <c r="D189" s="162"/>
      <c r="E189" s="162"/>
      <c r="F189" s="162"/>
      <c r="G189" s="162"/>
      <c r="H189" s="93"/>
    </row>
    <row r="190" spans="1:8" ht="12.75" customHeight="1" hidden="1" outlineLevel="1">
      <c r="A190" s="40" t="s">
        <v>243</v>
      </c>
      <c r="B190" s="60"/>
      <c r="C190" s="162"/>
      <c r="D190" s="162"/>
      <c r="E190" s="162"/>
      <c r="F190" s="162"/>
      <c r="G190" s="162"/>
      <c r="H190" s="93"/>
    </row>
    <row r="191" spans="1:8" ht="12.75" customHeight="1" hidden="1" outlineLevel="1">
      <c r="A191" s="40" t="s">
        <v>244</v>
      </c>
      <c r="B191" s="60"/>
      <c r="C191" s="162">
        <v>84531</v>
      </c>
      <c r="D191" s="162">
        <v>51392</v>
      </c>
      <c r="E191" s="162">
        <v>27673</v>
      </c>
      <c r="F191" s="162">
        <v>2298</v>
      </c>
      <c r="G191" s="162">
        <v>3168</v>
      </c>
      <c r="H191" s="93"/>
    </row>
    <row r="193" spans="1:8" ht="12.75" customHeight="1" collapsed="1">
      <c r="A193" s="246">
        <v>39082</v>
      </c>
      <c r="B193" s="246"/>
      <c r="C193" s="246"/>
      <c r="D193" s="246"/>
      <c r="E193" s="246"/>
      <c r="F193" s="246"/>
      <c r="G193" s="246"/>
      <c r="H193" s="246"/>
    </row>
    <row r="194" spans="1:8" ht="12.75" customHeight="1" hidden="1" outlineLevel="1">
      <c r="A194" s="247" t="s">
        <v>222</v>
      </c>
      <c r="B194" s="247"/>
      <c r="C194" s="157"/>
      <c r="D194" s="262" t="s">
        <v>39</v>
      </c>
      <c r="E194" s="262"/>
      <c r="F194" s="262"/>
      <c r="G194" s="262"/>
      <c r="H194" s="262"/>
    </row>
    <row r="195" spans="1:8" ht="12.75" customHeight="1" hidden="1" outlineLevel="1">
      <c r="A195" s="198"/>
      <c r="B195" s="198"/>
      <c r="C195" s="92" t="s">
        <v>223</v>
      </c>
      <c r="D195" s="92" t="s">
        <v>224</v>
      </c>
      <c r="E195" s="92" t="s">
        <v>225</v>
      </c>
      <c r="F195" s="92" t="s">
        <v>226</v>
      </c>
      <c r="G195" s="92" t="s">
        <v>227</v>
      </c>
      <c r="H195" s="92" t="s">
        <v>228</v>
      </c>
    </row>
    <row r="196" spans="1:8" ht="12.75" customHeight="1" hidden="1" outlineLevel="1">
      <c r="A196" s="151" t="s">
        <v>278</v>
      </c>
      <c r="B196" s="60"/>
      <c r="C196" s="162">
        <v>117951</v>
      </c>
      <c r="D196" s="162">
        <v>52373</v>
      </c>
      <c r="E196" s="162">
        <v>11744</v>
      </c>
      <c r="F196" s="162">
        <v>14075</v>
      </c>
      <c r="G196" s="162">
        <v>19821</v>
      </c>
      <c r="H196" s="162">
        <v>19938</v>
      </c>
    </row>
    <row r="197" spans="1:8" ht="12.75" customHeight="1" hidden="1" outlineLevel="1">
      <c r="A197" s="40" t="s">
        <v>312</v>
      </c>
      <c r="B197" s="60"/>
      <c r="C197" s="162">
        <v>3561930</v>
      </c>
      <c r="D197" s="162">
        <v>68140</v>
      </c>
      <c r="E197" s="162">
        <v>84629</v>
      </c>
      <c r="F197" s="162">
        <v>200111</v>
      </c>
      <c r="G197" s="162">
        <v>637472</v>
      </c>
      <c r="H197" s="162">
        <v>2571578</v>
      </c>
    </row>
    <row r="198" spans="1:8" ht="12.75" customHeight="1" hidden="1" outlineLevel="1">
      <c r="A198" s="167" t="s">
        <v>279</v>
      </c>
      <c r="B198" s="151"/>
      <c r="C198" s="162">
        <v>12527</v>
      </c>
      <c r="D198" s="162">
        <v>7064</v>
      </c>
      <c r="E198" s="162">
        <v>1423</v>
      </c>
      <c r="F198" s="162">
        <v>1280</v>
      </c>
      <c r="G198" s="162">
        <v>1431</v>
      </c>
      <c r="H198" s="162">
        <v>1329</v>
      </c>
    </row>
    <row r="199" spans="1:8" ht="12.75" customHeight="1" hidden="1" outlineLevel="1">
      <c r="A199" s="40" t="s">
        <v>312</v>
      </c>
      <c r="B199" s="60"/>
      <c r="C199" s="162">
        <v>398105</v>
      </c>
      <c r="D199" s="162">
        <v>16210</v>
      </c>
      <c r="E199" s="162">
        <v>10596</v>
      </c>
      <c r="F199" s="162">
        <v>19072</v>
      </c>
      <c r="G199" s="162">
        <v>50134</v>
      </c>
      <c r="H199" s="162">
        <v>302093</v>
      </c>
    </row>
    <row r="200" spans="1:8" ht="12.75" customHeight="1" hidden="1" outlineLevel="1">
      <c r="A200" s="254"/>
      <c r="B200" s="254"/>
      <c r="C200" s="254"/>
      <c r="D200" s="254"/>
      <c r="E200" s="254"/>
      <c r="F200" s="254"/>
      <c r="G200" s="254"/>
      <c r="H200" s="254"/>
    </row>
    <row r="201" spans="1:8" ht="12.75" customHeight="1" hidden="1" outlineLevel="1">
      <c r="A201" s="251"/>
      <c r="B201" s="251"/>
      <c r="C201" s="251"/>
      <c r="D201" s="251"/>
      <c r="E201" s="251"/>
      <c r="F201" s="251"/>
      <c r="G201" s="251"/>
      <c r="H201" s="251"/>
    </row>
    <row r="202" spans="1:8" ht="12.75" customHeight="1" hidden="1" outlineLevel="1">
      <c r="A202" s="252"/>
      <c r="B202" s="252"/>
      <c r="C202" s="252"/>
      <c r="D202" s="252"/>
      <c r="E202" s="252"/>
      <c r="F202" s="252"/>
      <c r="G202" s="252"/>
      <c r="H202" s="252"/>
    </row>
    <row r="203" spans="1:8" ht="12.75" customHeight="1" hidden="1" outlineLevel="1">
      <c r="A203" s="247" t="s">
        <v>230</v>
      </c>
      <c r="B203" s="247"/>
      <c r="C203" s="92" t="s">
        <v>223</v>
      </c>
      <c r="D203" s="95" t="s">
        <v>231</v>
      </c>
      <c r="E203" s="95" t="s">
        <v>232</v>
      </c>
      <c r="F203" s="95" t="s">
        <v>233</v>
      </c>
      <c r="G203" s="95" t="s">
        <v>234</v>
      </c>
      <c r="H203" s="95" t="s">
        <v>235</v>
      </c>
    </row>
    <row r="204" spans="1:8" ht="12.75" customHeight="1" hidden="1" outlineLevel="1">
      <c r="A204" s="60" t="s">
        <v>236</v>
      </c>
      <c r="B204" s="151"/>
      <c r="C204" s="162">
        <v>6155071</v>
      </c>
      <c r="D204" s="162">
        <v>3753214</v>
      </c>
      <c r="E204" s="162">
        <v>1611723</v>
      </c>
      <c r="F204" s="162">
        <v>40606</v>
      </c>
      <c r="G204" s="162">
        <v>506047</v>
      </c>
      <c r="H204" s="162">
        <v>243481</v>
      </c>
    </row>
    <row r="205" spans="1:8" ht="12.75" customHeight="1" hidden="1" outlineLevel="1">
      <c r="A205" s="40" t="s">
        <v>237</v>
      </c>
      <c r="B205" s="60"/>
      <c r="C205" s="162">
        <v>936229</v>
      </c>
      <c r="D205" s="162"/>
      <c r="E205" s="162"/>
      <c r="F205" s="162"/>
      <c r="G205" s="162"/>
      <c r="H205" s="162"/>
    </row>
    <row r="206" spans="1:8" ht="12.75" customHeight="1" hidden="1" outlineLevel="1">
      <c r="A206" s="40" t="s">
        <v>238</v>
      </c>
      <c r="B206" s="60"/>
      <c r="C206" s="162">
        <v>599503</v>
      </c>
      <c r="D206" s="162"/>
      <c r="E206" s="162"/>
      <c r="F206" s="162"/>
      <c r="G206" s="162"/>
      <c r="H206" s="162"/>
    </row>
    <row r="207" spans="1:8" ht="12.75" customHeight="1" hidden="1" outlineLevel="1">
      <c r="A207" s="60" t="s">
        <v>239</v>
      </c>
      <c r="B207" s="151"/>
      <c r="C207" s="162">
        <v>6491797</v>
      </c>
      <c r="D207" s="162">
        <v>3921698</v>
      </c>
      <c r="E207" s="162">
        <v>1549164</v>
      </c>
      <c r="F207" s="162">
        <v>42896</v>
      </c>
      <c r="G207" s="162">
        <v>643292</v>
      </c>
      <c r="H207" s="162">
        <v>274119</v>
      </c>
    </row>
    <row r="208" spans="1:8" ht="12.75" customHeight="1" hidden="1" outlineLevel="1">
      <c r="A208" s="250"/>
      <c r="B208" s="250"/>
      <c r="C208" s="250"/>
      <c r="D208" s="250"/>
      <c r="E208" s="250"/>
      <c r="F208" s="250"/>
      <c r="G208" s="250"/>
      <c r="H208" s="250"/>
    </row>
    <row r="209" spans="1:8" ht="12.75" customHeight="1" hidden="1" outlineLevel="1">
      <c r="A209" s="250"/>
      <c r="B209" s="250"/>
      <c r="C209" s="250"/>
      <c r="D209" s="250"/>
      <c r="E209" s="250"/>
      <c r="F209" s="250"/>
      <c r="G209" s="250"/>
      <c r="H209" s="250"/>
    </row>
    <row r="210" spans="1:8" ht="12.75" customHeight="1" hidden="1" outlineLevel="1">
      <c r="A210" s="250"/>
      <c r="B210" s="250"/>
      <c r="C210" s="250"/>
      <c r="D210" s="250"/>
      <c r="E210" s="250"/>
      <c r="F210" s="250"/>
      <c r="G210" s="250"/>
      <c r="H210" s="250"/>
    </row>
    <row r="211" spans="1:8" ht="12.75" customHeight="1" hidden="1" outlineLevel="1">
      <c r="A211" s="247" t="s">
        <v>240</v>
      </c>
      <c r="B211" s="247"/>
      <c r="C211" s="92" t="s">
        <v>223</v>
      </c>
      <c r="D211" s="95" t="s">
        <v>231</v>
      </c>
      <c r="E211" s="95" t="s">
        <v>232</v>
      </c>
      <c r="F211" s="95" t="s">
        <v>233</v>
      </c>
      <c r="G211" s="95" t="s">
        <v>234</v>
      </c>
      <c r="H211" s="93"/>
    </row>
    <row r="212" spans="1:8" ht="12.75" customHeight="1" hidden="1" outlineLevel="1">
      <c r="A212" s="40" t="s">
        <v>241</v>
      </c>
      <c r="B212" s="60"/>
      <c r="C212" s="162">
        <v>94490</v>
      </c>
      <c r="D212" s="162">
        <v>69124</v>
      </c>
      <c r="E212" s="162">
        <v>23219</v>
      </c>
      <c r="F212" s="162">
        <v>1227</v>
      </c>
      <c r="G212" s="162">
        <v>920</v>
      </c>
      <c r="H212" s="93"/>
    </row>
    <row r="213" spans="1:8" ht="12.75" customHeight="1" hidden="1" outlineLevel="1">
      <c r="A213" s="40" t="s">
        <v>313</v>
      </c>
      <c r="B213" s="60"/>
      <c r="C213" s="162"/>
      <c r="D213" s="162"/>
      <c r="E213" s="162"/>
      <c r="F213" s="162"/>
      <c r="G213" s="162"/>
      <c r="H213" s="93"/>
    </row>
    <row r="214" spans="1:8" ht="12.75" customHeight="1" hidden="1" outlineLevel="1">
      <c r="A214" s="40" t="s">
        <v>238</v>
      </c>
      <c r="B214" s="60"/>
      <c r="C214" s="162"/>
      <c r="D214" s="162"/>
      <c r="E214" s="162"/>
      <c r="F214" s="162"/>
      <c r="G214" s="162"/>
      <c r="H214" s="93"/>
    </row>
    <row r="215" spans="1:8" ht="12.75" customHeight="1" hidden="1" outlineLevel="1">
      <c r="A215" s="40" t="s">
        <v>243</v>
      </c>
      <c r="B215" s="60"/>
      <c r="C215" s="162"/>
      <c r="D215" s="162"/>
      <c r="E215" s="162"/>
      <c r="F215" s="162"/>
      <c r="G215" s="162"/>
      <c r="H215" s="93"/>
    </row>
    <row r="216" spans="1:8" ht="12.75" customHeight="1" hidden="1" outlineLevel="1">
      <c r="A216" s="40" t="s">
        <v>244</v>
      </c>
      <c r="B216" s="60"/>
      <c r="C216" s="162">
        <v>102216</v>
      </c>
      <c r="D216" s="162">
        <v>47549</v>
      </c>
      <c r="E216" s="162">
        <v>48830</v>
      </c>
      <c r="F216" s="162">
        <v>791</v>
      </c>
      <c r="G216" s="162">
        <v>5046</v>
      </c>
      <c r="H216" s="93"/>
    </row>
    <row r="218" spans="1:8" ht="12.75" customHeight="1" collapsed="1">
      <c r="A218" s="246">
        <v>38717</v>
      </c>
      <c r="B218" s="246"/>
      <c r="C218" s="246"/>
      <c r="D218" s="246"/>
      <c r="E218" s="246"/>
      <c r="F218" s="246"/>
      <c r="G218" s="246"/>
      <c r="H218" s="246"/>
    </row>
    <row r="219" spans="1:8" ht="12.75" customHeight="1" hidden="1" outlineLevel="1">
      <c r="A219" s="247" t="s">
        <v>222</v>
      </c>
      <c r="B219" s="247"/>
      <c r="C219" s="157"/>
      <c r="D219" s="262" t="s">
        <v>39</v>
      </c>
      <c r="E219" s="262"/>
      <c r="F219" s="262"/>
      <c r="G219" s="262"/>
      <c r="H219" s="262"/>
    </row>
    <row r="220" spans="1:8" ht="12.75" customHeight="1" hidden="1" outlineLevel="1">
      <c r="A220" s="198"/>
      <c r="B220" s="198"/>
      <c r="C220" s="92" t="s">
        <v>223</v>
      </c>
      <c r="D220" s="92" t="s">
        <v>224</v>
      </c>
      <c r="E220" s="92" t="s">
        <v>225</v>
      </c>
      <c r="F220" s="92" t="s">
        <v>226</v>
      </c>
      <c r="G220" s="92" t="s">
        <v>227</v>
      </c>
      <c r="H220" s="92" t="s">
        <v>228</v>
      </c>
    </row>
    <row r="221" spans="1:8" ht="12.75" customHeight="1" hidden="1" outlineLevel="1">
      <c r="A221" s="151" t="s">
        <v>278</v>
      </c>
      <c r="B221" s="60"/>
      <c r="C221" s="162">
        <v>104272</v>
      </c>
      <c r="D221" s="162">
        <v>44208</v>
      </c>
      <c r="E221" s="162">
        <v>9994</v>
      </c>
      <c r="F221" s="162">
        <v>12492</v>
      </c>
      <c r="G221" s="162">
        <v>17875</v>
      </c>
      <c r="H221" s="162">
        <v>19703</v>
      </c>
    </row>
    <row r="222" spans="1:8" ht="12.75" customHeight="1" hidden="1" outlineLevel="1">
      <c r="A222" s="40" t="s">
        <v>312</v>
      </c>
      <c r="B222" s="60"/>
      <c r="C222" s="162">
        <v>3637002</v>
      </c>
      <c r="D222" s="162">
        <v>58339</v>
      </c>
      <c r="E222" s="162">
        <v>71806</v>
      </c>
      <c r="F222" s="162">
        <v>177668</v>
      </c>
      <c r="G222" s="162">
        <v>576776</v>
      </c>
      <c r="H222" s="162">
        <v>2752413</v>
      </c>
    </row>
    <row r="223" spans="1:8" ht="12.75" customHeight="1" hidden="1" outlineLevel="1">
      <c r="A223" s="167" t="s">
        <v>279</v>
      </c>
      <c r="B223" s="151"/>
      <c r="C223" s="162">
        <v>12085</v>
      </c>
      <c r="D223" s="162">
        <v>6832</v>
      </c>
      <c r="E223" s="162">
        <v>1340</v>
      </c>
      <c r="F223" s="162">
        <v>1232</v>
      </c>
      <c r="G223" s="162">
        <v>1268</v>
      </c>
      <c r="H223" s="162">
        <v>1413</v>
      </c>
    </row>
    <row r="224" spans="1:8" ht="12.75" customHeight="1" hidden="1" outlineLevel="1">
      <c r="A224" s="40" t="s">
        <v>312</v>
      </c>
      <c r="B224" s="60"/>
      <c r="C224" s="162">
        <v>435941</v>
      </c>
      <c r="D224" s="162">
        <v>14537</v>
      </c>
      <c r="E224" s="162">
        <v>9813</v>
      </c>
      <c r="F224" s="162">
        <v>17734</v>
      </c>
      <c r="G224" s="162">
        <v>42152</v>
      </c>
      <c r="H224" s="162">
        <v>351705</v>
      </c>
    </row>
    <row r="225" spans="1:8" ht="12.75" customHeight="1" hidden="1" outlineLevel="1">
      <c r="A225" s="40"/>
      <c r="B225" s="60"/>
      <c r="C225" s="162"/>
      <c r="D225" s="162"/>
      <c r="E225" s="162"/>
      <c r="F225" s="162"/>
      <c r="G225" s="162"/>
      <c r="H225" s="162"/>
    </row>
    <row r="226" spans="1:8" ht="12.75" customHeight="1" hidden="1" outlineLevel="1">
      <c r="A226" s="163"/>
      <c r="B226" s="164"/>
      <c r="C226" s="165"/>
      <c r="D226" s="166"/>
      <c r="E226" s="166"/>
      <c r="F226" s="166"/>
      <c r="G226" s="166"/>
      <c r="H226" s="166"/>
    </row>
    <row r="227" spans="1:8" ht="12.75" customHeight="1" hidden="1" outlineLevel="1">
      <c r="A227" s="199"/>
      <c r="B227" s="96"/>
      <c r="C227" s="96"/>
      <c r="D227" s="96"/>
      <c r="E227" s="96"/>
      <c r="F227" s="96"/>
      <c r="G227" s="96"/>
      <c r="H227" s="96"/>
    </row>
    <row r="228" spans="1:8" ht="12.75" customHeight="1" hidden="1" outlineLevel="1">
      <c r="A228" s="247" t="s">
        <v>230</v>
      </c>
      <c r="B228" s="247"/>
      <c r="C228" s="92" t="s">
        <v>223</v>
      </c>
      <c r="D228" s="95" t="s">
        <v>231</v>
      </c>
      <c r="E228" s="95" t="s">
        <v>232</v>
      </c>
      <c r="F228" s="95" t="s">
        <v>233</v>
      </c>
      <c r="G228" s="95" t="s">
        <v>234</v>
      </c>
      <c r="H228" s="95" t="s">
        <v>235</v>
      </c>
    </row>
    <row r="229" spans="1:8" ht="12.75" customHeight="1" hidden="1" outlineLevel="1">
      <c r="A229" s="60" t="s">
        <v>236</v>
      </c>
      <c r="B229" s="151"/>
      <c r="C229" s="162">
        <v>6023686</v>
      </c>
      <c r="D229" s="162">
        <v>3582911</v>
      </c>
      <c r="E229" s="162">
        <v>1572416</v>
      </c>
      <c r="F229" s="162">
        <v>41545</v>
      </c>
      <c r="G229" s="162">
        <v>587102</v>
      </c>
      <c r="H229" s="162">
        <v>239712</v>
      </c>
    </row>
    <row r="230" spans="1:8" ht="12.75" customHeight="1" hidden="1" outlineLevel="1">
      <c r="A230" s="40" t="s">
        <v>237</v>
      </c>
      <c r="B230" s="60"/>
      <c r="C230" s="162">
        <v>892142</v>
      </c>
      <c r="D230" s="162"/>
      <c r="E230" s="162"/>
      <c r="F230" s="162"/>
      <c r="G230" s="162"/>
      <c r="H230" s="162"/>
    </row>
    <row r="231" spans="1:8" ht="12.75" customHeight="1" hidden="1" outlineLevel="1">
      <c r="A231" s="40" t="s">
        <v>238</v>
      </c>
      <c r="B231" s="60"/>
      <c r="C231" s="162">
        <v>760757</v>
      </c>
      <c r="D231" s="162"/>
      <c r="E231" s="162"/>
      <c r="F231" s="162"/>
      <c r="G231" s="162"/>
      <c r="H231" s="162"/>
    </row>
    <row r="232" spans="1:8" ht="12.75" customHeight="1" hidden="1" outlineLevel="1">
      <c r="A232" s="60" t="s">
        <v>239</v>
      </c>
      <c r="B232" s="151"/>
      <c r="C232" s="162">
        <v>6155071</v>
      </c>
      <c r="D232" s="162">
        <v>3753214</v>
      </c>
      <c r="E232" s="162">
        <v>1611723</v>
      </c>
      <c r="F232" s="162">
        <v>40606</v>
      </c>
      <c r="G232" s="162">
        <v>506047</v>
      </c>
      <c r="H232" s="162">
        <v>243481</v>
      </c>
    </row>
    <row r="233" spans="1:8" ht="12.75" customHeight="1" hidden="1" outlineLevel="1">
      <c r="A233" s="60"/>
      <c r="B233" s="151"/>
      <c r="C233" s="162"/>
      <c r="D233" s="162"/>
      <c r="E233" s="162"/>
      <c r="F233" s="162"/>
      <c r="G233" s="162"/>
      <c r="H233" s="162"/>
    </row>
    <row r="234" spans="1:8" ht="12.75" customHeight="1" hidden="1" outlineLevel="1">
      <c r="A234" s="93"/>
      <c r="B234" s="164"/>
      <c r="C234" s="165"/>
      <c r="D234" s="166"/>
      <c r="E234" s="166"/>
      <c r="F234" s="166"/>
      <c r="G234" s="166"/>
      <c r="H234" s="166"/>
    </row>
    <row r="235" spans="1:8" ht="12.75" customHeight="1" hidden="1" outlineLevel="1">
      <c r="A235" s="93"/>
      <c r="B235" s="164"/>
      <c r="C235" s="165"/>
      <c r="D235" s="166"/>
      <c r="E235" s="166"/>
      <c r="F235" s="166"/>
      <c r="G235" s="166"/>
      <c r="H235" s="166"/>
    </row>
    <row r="236" spans="1:8" ht="12.75" customHeight="1" hidden="1" outlineLevel="1">
      <c r="A236" s="247" t="s">
        <v>240</v>
      </c>
      <c r="B236" s="247"/>
      <c r="C236" s="92" t="s">
        <v>223</v>
      </c>
      <c r="D236" s="95" t="s">
        <v>231</v>
      </c>
      <c r="E236" s="95" t="s">
        <v>232</v>
      </c>
      <c r="F236" s="95" t="s">
        <v>233</v>
      </c>
      <c r="G236" s="95" t="s">
        <v>234</v>
      </c>
      <c r="H236" s="93"/>
    </row>
    <row r="237" spans="1:8" ht="12.75" customHeight="1" hidden="1" outlineLevel="1">
      <c r="A237" s="40" t="s">
        <v>241</v>
      </c>
      <c r="B237" s="60"/>
      <c r="C237" s="162">
        <v>89161</v>
      </c>
      <c r="D237" s="162">
        <v>51405</v>
      </c>
      <c r="E237" s="162">
        <v>30768</v>
      </c>
      <c r="F237" s="162">
        <v>1227</v>
      </c>
      <c r="G237" s="162">
        <v>5761</v>
      </c>
      <c r="H237" s="93"/>
    </row>
    <row r="238" spans="1:8" ht="12.75" customHeight="1" hidden="1" outlineLevel="1">
      <c r="A238" s="40" t="s">
        <v>313</v>
      </c>
      <c r="B238" s="60"/>
      <c r="C238" s="162"/>
      <c r="D238" s="162"/>
      <c r="E238" s="162"/>
      <c r="F238" s="162"/>
      <c r="G238" s="162"/>
      <c r="H238" s="93"/>
    </row>
    <row r="239" spans="1:8" ht="12.75" customHeight="1" hidden="1" outlineLevel="1">
      <c r="A239" s="40" t="s">
        <v>238</v>
      </c>
      <c r="B239" s="60"/>
      <c r="C239" s="162"/>
      <c r="D239" s="162"/>
      <c r="E239" s="162"/>
      <c r="F239" s="162"/>
      <c r="G239" s="162"/>
      <c r="H239" s="93"/>
    </row>
    <row r="240" spans="1:8" ht="12.75" customHeight="1" hidden="1" outlineLevel="1">
      <c r="A240" s="40" t="s">
        <v>243</v>
      </c>
      <c r="B240" s="60"/>
      <c r="C240" s="162"/>
      <c r="D240" s="162"/>
      <c r="E240" s="162"/>
      <c r="F240" s="162"/>
      <c r="G240" s="162"/>
      <c r="H240" s="93"/>
    </row>
    <row r="241" spans="1:8" ht="12.75" customHeight="1" hidden="1" outlineLevel="1">
      <c r="A241" s="40" t="s">
        <v>244</v>
      </c>
      <c r="B241" s="60"/>
      <c r="C241" s="162">
        <v>102662</v>
      </c>
      <c r="D241" s="162">
        <v>82949</v>
      </c>
      <c r="E241" s="162">
        <v>17581</v>
      </c>
      <c r="F241" s="162">
        <v>1212</v>
      </c>
      <c r="G241" s="162">
        <v>920</v>
      </c>
      <c r="H241" s="93"/>
    </row>
    <row r="243" spans="1:8" ht="12.75" customHeight="1" collapsed="1">
      <c r="A243" s="246">
        <v>38352</v>
      </c>
      <c r="B243" s="246"/>
      <c r="C243" s="246"/>
      <c r="D243" s="246"/>
      <c r="E243" s="246"/>
      <c r="F243" s="246"/>
      <c r="G243" s="246"/>
      <c r="H243" s="246"/>
    </row>
    <row r="244" spans="1:8" ht="12.75" customHeight="1" hidden="1" outlineLevel="1">
      <c r="A244" s="247" t="s">
        <v>222</v>
      </c>
      <c r="B244" s="247"/>
      <c r="C244" s="157"/>
      <c r="D244" s="262" t="s">
        <v>39</v>
      </c>
      <c r="E244" s="262"/>
      <c r="F244" s="262"/>
      <c r="G244" s="262"/>
      <c r="H244" s="262"/>
    </row>
    <row r="245" spans="1:8" ht="12.75" customHeight="1" hidden="1" outlineLevel="1">
      <c r="A245" s="198"/>
      <c r="B245" s="198"/>
      <c r="C245" s="92" t="s">
        <v>223</v>
      </c>
      <c r="D245" s="92" t="s">
        <v>224</v>
      </c>
      <c r="E245" s="92" t="s">
        <v>225</v>
      </c>
      <c r="F245" s="92" t="s">
        <v>226</v>
      </c>
      <c r="G245" s="92" t="s">
        <v>227</v>
      </c>
      <c r="H245" s="92" t="s">
        <v>228</v>
      </c>
    </row>
    <row r="246" spans="1:8" ht="12.75" customHeight="1" hidden="1" outlineLevel="1">
      <c r="A246" s="151" t="s">
        <v>278</v>
      </c>
      <c r="B246" s="60"/>
      <c r="C246" s="162">
        <v>103878</v>
      </c>
      <c r="D246" s="162">
        <v>44433</v>
      </c>
      <c r="E246" s="162">
        <v>10065</v>
      </c>
      <c r="F246" s="162">
        <v>12180</v>
      </c>
      <c r="G246" s="162">
        <v>17698</v>
      </c>
      <c r="H246" s="162">
        <v>19502</v>
      </c>
    </row>
    <row r="247" spans="1:8" ht="12.75" customHeight="1" hidden="1" outlineLevel="1">
      <c r="A247" s="40" t="s">
        <v>312</v>
      </c>
      <c r="B247" s="60"/>
      <c r="C247" s="162">
        <v>3795142</v>
      </c>
      <c r="D247" s="162">
        <v>58344</v>
      </c>
      <c r="E247" s="162">
        <v>72109</v>
      </c>
      <c r="F247" s="162">
        <v>173130</v>
      </c>
      <c r="G247" s="162">
        <v>568465</v>
      </c>
      <c r="H247" s="162">
        <v>2923094</v>
      </c>
    </row>
    <row r="248" spans="1:8" ht="12.75" customHeight="1" hidden="1" outlineLevel="1">
      <c r="A248" s="167" t="s">
        <v>279</v>
      </c>
      <c r="B248" s="151"/>
      <c r="C248" s="162">
        <v>11718</v>
      </c>
      <c r="D248" s="162">
        <v>6580</v>
      </c>
      <c r="E248" s="162">
        <v>1376</v>
      </c>
      <c r="F248" s="162">
        <v>1181</v>
      </c>
      <c r="G248" s="162">
        <v>1237</v>
      </c>
      <c r="H248" s="162">
        <v>1344</v>
      </c>
    </row>
    <row r="249" spans="1:8" ht="12.75" customHeight="1" hidden="1" outlineLevel="1">
      <c r="A249" s="40" t="s">
        <v>312</v>
      </c>
      <c r="B249" s="60"/>
      <c r="C249" s="162">
        <v>415104</v>
      </c>
      <c r="D249" s="162">
        <v>13376</v>
      </c>
      <c r="E249" s="162">
        <v>10030</v>
      </c>
      <c r="F249" s="162">
        <v>16984</v>
      </c>
      <c r="G249" s="162">
        <v>40845</v>
      </c>
      <c r="H249" s="162">
        <v>333869</v>
      </c>
    </row>
    <row r="250" spans="1:8" ht="12.75" customHeight="1" hidden="1" outlineLevel="1">
      <c r="A250" s="251"/>
      <c r="B250" s="251"/>
      <c r="C250" s="251"/>
      <c r="D250" s="251"/>
      <c r="E250" s="251"/>
      <c r="F250" s="251"/>
      <c r="G250" s="251"/>
      <c r="H250" s="251"/>
    </row>
    <row r="251" spans="1:8" ht="12.75" customHeight="1" hidden="1" outlineLevel="1">
      <c r="A251" s="251"/>
      <c r="B251" s="251"/>
      <c r="C251" s="251"/>
      <c r="D251" s="251"/>
      <c r="E251" s="251"/>
      <c r="F251" s="251"/>
      <c r="G251" s="251"/>
      <c r="H251" s="251"/>
    </row>
    <row r="252" spans="1:8" ht="12.75" customHeight="1" hidden="1" outlineLevel="1">
      <c r="A252" s="252"/>
      <c r="B252" s="252"/>
      <c r="C252" s="252"/>
      <c r="D252" s="252"/>
      <c r="E252" s="252"/>
      <c r="F252" s="252"/>
      <c r="G252" s="252"/>
      <c r="H252" s="252"/>
    </row>
    <row r="253" spans="1:8" ht="12.75" customHeight="1" hidden="1" outlineLevel="1">
      <c r="A253" s="247" t="s">
        <v>230</v>
      </c>
      <c r="B253" s="247"/>
      <c r="C253" s="92" t="s">
        <v>223</v>
      </c>
      <c r="D253" s="95" t="s">
        <v>231</v>
      </c>
      <c r="E253" s="95" t="s">
        <v>232</v>
      </c>
      <c r="F253" s="95" t="s">
        <v>233</v>
      </c>
      <c r="G253" s="95" t="s">
        <v>234</v>
      </c>
      <c r="H253" s="95" t="s">
        <v>235</v>
      </c>
    </row>
    <row r="254" spans="1:8" ht="12.75" customHeight="1" hidden="1" outlineLevel="1">
      <c r="A254" s="60" t="s">
        <v>236</v>
      </c>
      <c r="B254" s="151"/>
      <c r="C254" s="162">
        <v>5537936</v>
      </c>
      <c r="D254" s="162">
        <v>3280216</v>
      </c>
      <c r="E254" s="162">
        <v>1489875</v>
      </c>
      <c r="F254" s="162">
        <v>37165</v>
      </c>
      <c r="G254" s="162">
        <v>513137</v>
      </c>
      <c r="H254" s="162">
        <v>217543</v>
      </c>
    </row>
    <row r="255" spans="1:8" ht="12.75" customHeight="1" hidden="1" outlineLevel="1">
      <c r="A255" s="40" t="s">
        <v>237</v>
      </c>
      <c r="B255" s="60"/>
      <c r="C255" s="162">
        <v>1092220</v>
      </c>
      <c r="D255" s="162"/>
      <c r="E255" s="162"/>
      <c r="F255" s="162"/>
      <c r="G255" s="162"/>
      <c r="H255" s="162"/>
    </row>
    <row r="256" spans="1:8" ht="12.75" customHeight="1" hidden="1" outlineLevel="1">
      <c r="A256" s="40" t="s">
        <v>238</v>
      </c>
      <c r="B256" s="60"/>
      <c r="C256" s="162">
        <v>606469</v>
      </c>
      <c r="D256" s="162"/>
      <c r="E256" s="162"/>
      <c r="F256" s="162"/>
      <c r="G256" s="162"/>
      <c r="H256" s="162"/>
    </row>
    <row r="257" spans="1:8" ht="12.75" customHeight="1" hidden="1" outlineLevel="1">
      <c r="A257" s="60" t="s">
        <v>239</v>
      </c>
      <c r="B257" s="151"/>
      <c r="C257" s="162">
        <v>6023687</v>
      </c>
      <c r="D257" s="162">
        <v>3546591</v>
      </c>
      <c r="E257" s="162">
        <v>1556766</v>
      </c>
      <c r="F257" s="162">
        <v>41545</v>
      </c>
      <c r="G257" s="162">
        <v>587102</v>
      </c>
      <c r="H257" s="162">
        <v>239104</v>
      </c>
    </row>
    <row r="258" spans="1:8" ht="12.75" customHeight="1" hidden="1" outlineLevel="1">
      <c r="A258" s="250"/>
      <c r="B258" s="250"/>
      <c r="C258" s="250"/>
      <c r="D258" s="250"/>
      <c r="E258" s="250"/>
      <c r="F258" s="250"/>
      <c r="G258" s="250"/>
      <c r="H258" s="250"/>
    </row>
    <row r="259" spans="1:8" ht="12.75" customHeight="1" hidden="1" outlineLevel="1">
      <c r="A259" s="250"/>
      <c r="B259" s="250"/>
      <c r="C259" s="250"/>
      <c r="D259" s="250"/>
      <c r="E259" s="250"/>
      <c r="F259" s="250"/>
      <c r="G259" s="250"/>
      <c r="H259" s="250"/>
    </row>
    <row r="260" spans="1:8" ht="12.75" customHeight="1" hidden="1" outlineLevel="1">
      <c r="A260" s="250"/>
      <c r="B260" s="250"/>
      <c r="C260" s="250"/>
      <c r="D260" s="250"/>
      <c r="E260" s="250"/>
      <c r="F260" s="250"/>
      <c r="G260" s="250"/>
      <c r="H260" s="250"/>
    </row>
    <row r="261" spans="1:8" ht="12.75" customHeight="1" hidden="1" outlineLevel="1">
      <c r="A261" s="247" t="s">
        <v>240</v>
      </c>
      <c r="B261" s="247"/>
      <c r="C261" s="92" t="s">
        <v>223</v>
      </c>
      <c r="D261" s="95" t="s">
        <v>231</v>
      </c>
      <c r="E261" s="95" t="s">
        <v>232</v>
      </c>
      <c r="F261" s="95" t="s">
        <v>233</v>
      </c>
      <c r="G261" s="95" t="s">
        <v>234</v>
      </c>
      <c r="H261" s="93"/>
    </row>
    <row r="262" spans="1:8" ht="12.75" customHeight="1" hidden="1" outlineLevel="1">
      <c r="A262" s="40" t="s">
        <v>241</v>
      </c>
      <c r="B262" s="60"/>
      <c r="C262" s="162">
        <v>130100</v>
      </c>
      <c r="D262" s="162">
        <v>73838</v>
      </c>
      <c r="E262" s="162">
        <v>45442</v>
      </c>
      <c r="F262" s="162">
        <v>1805</v>
      </c>
      <c r="G262" s="162">
        <v>9015</v>
      </c>
      <c r="H262" s="93"/>
    </row>
    <row r="263" spans="1:8" ht="12.75" customHeight="1" hidden="1" outlineLevel="1">
      <c r="A263" s="40" t="s">
        <v>313</v>
      </c>
      <c r="B263" s="60"/>
      <c r="C263" s="162"/>
      <c r="D263" s="162"/>
      <c r="E263" s="162"/>
      <c r="F263" s="162"/>
      <c r="G263" s="162"/>
      <c r="H263" s="93"/>
    </row>
    <row r="264" spans="1:8" ht="12.75" customHeight="1" hidden="1" outlineLevel="1">
      <c r="A264" s="40" t="s">
        <v>238</v>
      </c>
      <c r="B264" s="60"/>
      <c r="C264" s="162"/>
      <c r="D264" s="162"/>
      <c r="E264" s="162"/>
      <c r="F264" s="162"/>
      <c r="G264" s="162"/>
      <c r="H264" s="93"/>
    </row>
    <row r="265" spans="1:8" ht="12.75" customHeight="1" hidden="1" outlineLevel="1">
      <c r="A265" s="40" t="s">
        <v>243</v>
      </c>
      <c r="B265" s="60"/>
      <c r="C265" s="162"/>
      <c r="D265" s="162"/>
      <c r="E265" s="162"/>
      <c r="F265" s="162"/>
      <c r="G265" s="162"/>
      <c r="H265" s="93"/>
    </row>
    <row r="266" spans="1:8" ht="12.75" customHeight="1" hidden="1" outlineLevel="1">
      <c r="A266" s="40" t="s">
        <v>244</v>
      </c>
      <c r="B266" s="60"/>
      <c r="C266" s="162">
        <v>89161</v>
      </c>
      <c r="D266" s="162">
        <v>51405</v>
      </c>
      <c r="E266" s="162">
        <v>30768</v>
      </c>
      <c r="F266" s="162">
        <v>1227</v>
      </c>
      <c r="G266" s="162">
        <v>5761</v>
      </c>
      <c r="H266" s="93"/>
    </row>
    <row r="268" spans="1:8" ht="12.75" customHeight="1" collapsed="1">
      <c r="A268" s="246">
        <v>37986</v>
      </c>
      <c r="B268" s="246"/>
      <c r="C268" s="246"/>
      <c r="D268" s="246"/>
      <c r="E268" s="246"/>
      <c r="F268" s="246"/>
      <c r="G268" s="246"/>
      <c r="H268" s="246"/>
    </row>
    <row r="269" spans="1:8" ht="12.75" customHeight="1" hidden="1" outlineLevel="1">
      <c r="A269" s="247" t="s">
        <v>222</v>
      </c>
      <c r="B269" s="247"/>
      <c r="C269" s="157"/>
      <c r="D269" s="262" t="s">
        <v>39</v>
      </c>
      <c r="E269" s="262"/>
      <c r="F269" s="262"/>
      <c r="G269" s="262"/>
      <c r="H269" s="262"/>
    </row>
    <row r="270" spans="1:8" ht="12.75" customHeight="1" hidden="1" outlineLevel="1">
      <c r="A270" s="198"/>
      <c r="B270" s="198"/>
      <c r="C270" s="92" t="s">
        <v>223</v>
      </c>
      <c r="D270" s="92" t="s">
        <v>224</v>
      </c>
      <c r="E270" s="92" t="s">
        <v>225</v>
      </c>
      <c r="F270" s="92" t="s">
        <v>226</v>
      </c>
      <c r="G270" s="92" t="s">
        <v>227</v>
      </c>
      <c r="H270" s="92" t="s">
        <v>228</v>
      </c>
    </row>
    <row r="271" spans="1:8" ht="12.75" customHeight="1" hidden="1" outlineLevel="1">
      <c r="A271" s="151" t="s">
        <v>278</v>
      </c>
      <c r="B271" s="60"/>
      <c r="C271" s="15">
        <v>103812</v>
      </c>
      <c r="D271" s="15">
        <v>45240</v>
      </c>
      <c r="E271" s="15">
        <v>10076</v>
      </c>
      <c r="F271" s="15">
        <v>12320</v>
      </c>
      <c r="G271" s="15">
        <v>17328</v>
      </c>
      <c r="H271" s="15">
        <v>18848</v>
      </c>
    </row>
    <row r="272" spans="1:8" ht="12.75" customHeight="1" hidden="1" outlineLevel="1">
      <c r="A272" s="40" t="s">
        <v>312</v>
      </c>
      <c r="B272" s="60"/>
      <c r="C272" s="15">
        <v>3663508</v>
      </c>
      <c r="D272" s="15">
        <v>58516</v>
      </c>
      <c r="E272" s="15">
        <v>72232</v>
      </c>
      <c r="F272" s="15">
        <v>175197</v>
      </c>
      <c r="G272" s="15">
        <v>555720</v>
      </c>
      <c r="H272" s="15">
        <v>2801843</v>
      </c>
    </row>
    <row r="273" spans="1:8" ht="12.75" customHeight="1" hidden="1" outlineLevel="1">
      <c r="A273" s="167" t="s">
        <v>279</v>
      </c>
      <c r="B273" s="151"/>
      <c r="C273" s="15">
        <v>13365</v>
      </c>
      <c r="D273" s="15">
        <v>8318</v>
      </c>
      <c r="E273" s="15">
        <v>1312</v>
      </c>
      <c r="F273" s="15">
        <v>1157</v>
      </c>
      <c r="G273" s="15">
        <v>1236</v>
      </c>
      <c r="H273" s="15">
        <v>1342</v>
      </c>
    </row>
    <row r="274" spans="1:8" ht="12.75" customHeight="1" hidden="1" outlineLevel="1">
      <c r="A274" s="40" t="s">
        <v>312</v>
      </c>
      <c r="B274" s="60"/>
      <c r="C274" s="15">
        <v>434489</v>
      </c>
      <c r="D274" s="15">
        <v>13449</v>
      </c>
      <c r="E274" s="15">
        <v>9522</v>
      </c>
      <c r="F274" s="15">
        <v>16537</v>
      </c>
      <c r="G274" s="15">
        <v>40968</v>
      </c>
      <c r="H274" s="15">
        <v>354013</v>
      </c>
    </row>
    <row r="275" spans="1:8" ht="12.75" customHeight="1" hidden="1" outlineLevel="1">
      <c r="A275" s="163"/>
      <c r="B275" s="164"/>
      <c r="C275" s="165"/>
      <c r="D275" s="166"/>
      <c r="E275" s="166"/>
      <c r="F275" s="166"/>
      <c r="G275" s="166"/>
      <c r="H275" s="166"/>
    </row>
    <row r="276" spans="1:8" ht="12.75" customHeight="1" hidden="1" outlineLevel="1">
      <c r="A276" s="163"/>
      <c r="B276" s="164"/>
      <c r="C276" s="165"/>
      <c r="D276" s="166"/>
      <c r="E276" s="166"/>
      <c r="F276" s="166"/>
      <c r="G276" s="166"/>
      <c r="H276" s="166"/>
    </row>
    <row r="277" spans="1:8" ht="12.75" customHeight="1" hidden="1" outlineLevel="1">
      <c r="A277" s="199"/>
      <c r="B277" s="96"/>
      <c r="C277" s="96"/>
      <c r="D277" s="96"/>
      <c r="E277" s="96"/>
      <c r="F277" s="96"/>
      <c r="G277" s="96"/>
      <c r="H277" s="96"/>
    </row>
    <row r="278" spans="1:8" ht="12.75" customHeight="1" hidden="1" outlineLevel="1">
      <c r="A278" s="247" t="s">
        <v>230</v>
      </c>
      <c r="B278" s="247"/>
      <c r="C278" s="92" t="s">
        <v>223</v>
      </c>
      <c r="D278" s="95" t="s">
        <v>231</v>
      </c>
      <c r="E278" s="95" t="s">
        <v>232</v>
      </c>
      <c r="F278" s="95" t="s">
        <v>233</v>
      </c>
      <c r="G278" s="95" t="s">
        <v>234</v>
      </c>
      <c r="H278" s="95" t="s">
        <v>235</v>
      </c>
    </row>
    <row r="279" spans="1:8" ht="12.75" customHeight="1" hidden="1" outlineLevel="1">
      <c r="A279" s="60" t="s">
        <v>236</v>
      </c>
      <c r="B279" s="151"/>
      <c r="C279" s="15">
        <v>5151679</v>
      </c>
      <c r="D279" s="15">
        <v>3086486</v>
      </c>
      <c r="E279" s="15">
        <v>1402997</v>
      </c>
      <c r="F279" s="15">
        <v>38720</v>
      </c>
      <c r="G279" s="15">
        <v>423897</v>
      </c>
      <c r="H279" s="15">
        <v>199579</v>
      </c>
    </row>
    <row r="280" spans="1:8" ht="12.75" customHeight="1" hidden="1" outlineLevel="1">
      <c r="A280" s="40" t="s">
        <v>237</v>
      </c>
      <c r="B280" s="60"/>
      <c r="C280" s="15">
        <v>521460</v>
      </c>
      <c r="D280" s="15"/>
      <c r="E280" s="15"/>
      <c r="F280" s="15"/>
      <c r="G280" s="15"/>
      <c r="H280" s="15"/>
    </row>
    <row r="281" spans="1:8" ht="12.75" customHeight="1" hidden="1" outlineLevel="1">
      <c r="A281" s="40" t="s">
        <v>238</v>
      </c>
      <c r="B281" s="60"/>
      <c r="C281" s="15">
        <v>278488</v>
      </c>
      <c r="D281" s="15"/>
      <c r="E281" s="15"/>
      <c r="F281" s="15"/>
      <c r="G281" s="15"/>
      <c r="H281" s="15"/>
    </row>
    <row r="282" spans="1:8" ht="12.75" customHeight="1" hidden="1" outlineLevel="1">
      <c r="A282" s="60" t="s">
        <v>239</v>
      </c>
      <c r="B282" s="151"/>
      <c r="C282" s="15">
        <v>5394651</v>
      </c>
      <c r="D282" s="15">
        <v>3249713</v>
      </c>
      <c r="E282" s="15">
        <v>1474425</v>
      </c>
      <c r="F282" s="15">
        <v>37165</v>
      </c>
      <c r="G282" s="15">
        <v>513137</v>
      </c>
      <c r="H282" s="15">
        <v>217113</v>
      </c>
    </row>
    <row r="283" spans="1:8" ht="12.75" customHeight="1" hidden="1" outlineLevel="1">
      <c r="A283" s="60"/>
      <c r="B283" s="151"/>
      <c r="C283" s="200"/>
      <c r="D283" s="200"/>
      <c r="E283" s="200"/>
      <c r="F283" s="200"/>
      <c r="G283" s="200"/>
      <c r="H283" s="200"/>
    </row>
    <row r="284" spans="1:8" ht="12.75" customHeight="1" hidden="1" outlineLevel="1">
      <c r="A284" s="93"/>
      <c r="B284" s="164"/>
      <c r="C284" s="165"/>
      <c r="D284" s="166"/>
      <c r="E284" s="166"/>
      <c r="F284" s="166"/>
      <c r="G284" s="166"/>
      <c r="H284" s="166"/>
    </row>
    <row r="285" spans="1:8" ht="12.75" customHeight="1" hidden="1" outlineLevel="1">
      <c r="A285" s="93"/>
      <c r="B285" s="164"/>
      <c r="C285" s="165"/>
      <c r="D285" s="166"/>
      <c r="E285" s="166"/>
      <c r="F285" s="166"/>
      <c r="G285" s="166"/>
      <c r="H285" s="166"/>
    </row>
    <row r="286" spans="1:8" ht="12.75" customHeight="1" hidden="1" outlineLevel="1">
      <c r="A286" s="247" t="s">
        <v>240</v>
      </c>
      <c r="B286" s="247"/>
      <c r="C286" s="92" t="s">
        <v>223</v>
      </c>
      <c r="D286" s="95" t="s">
        <v>231</v>
      </c>
      <c r="E286" s="95" t="s">
        <v>232</v>
      </c>
      <c r="F286" s="95" t="s">
        <v>233</v>
      </c>
      <c r="G286" s="95" t="s">
        <v>234</v>
      </c>
      <c r="H286" s="93"/>
    </row>
    <row r="287" spans="1:8" ht="12.75" customHeight="1" hidden="1" outlineLevel="1">
      <c r="A287" s="40" t="s">
        <v>241</v>
      </c>
      <c r="B287" s="60"/>
      <c r="C287" s="15">
        <v>126292</v>
      </c>
      <c r="D287" s="15">
        <v>69817</v>
      </c>
      <c r="E287" s="15">
        <v>42537</v>
      </c>
      <c r="F287" s="15">
        <v>0</v>
      </c>
      <c r="G287" s="15">
        <v>13938</v>
      </c>
      <c r="H287" s="93"/>
    </row>
    <row r="288" spans="1:8" ht="12.75" customHeight="1" hidden="1" outlineLevel="1">
      <c r="A288" s="40" t="s">
        <v>313</v>
      </c>
      <c r="B288" s="60"/>
      <c r="C288" s="15">
        <v>110279</v>
      </c>
      <c r="D288" s="15"/>
      <c r="E288" s="15"/>
      <c r="F288" s="15"/>
      <c r="G288" s="15"/>
      <c r="H288" s="93"/>
    </row>
    <row r="289" spans="1:8" ht="12.75" customHeight="1" hidden="1" outlineLevel="1">
      <c r="A289" s="40" t="s">
        <v>238</v>
      </c>
      <c r="B289" s="60"/>
      <c r="C289" s="15">
        <v>51</v>
      </c>
      <c r="D289" s="15"/>
      <c r="E289" s="15"/>
      <c r="F289" s="15"/>
      <c r="G289" s="15"/>
      <c r="H289" s="93"/>
    </row>
    <row r="290" spans="1:8" ht="12.75" customHeight="1" hidden="1" outlineLevel="1">
      <c r="A290" s="40" t="s">
        <v>243</v>
      </c>
      <c r="B290" s="60"/>
      <c r="C290" s="15">
        <v>104744</v>
      </c>
      <c r="D290" s="15"/>
      <c r="E290" s="15"/>
      <c r="F290" s="15"/>
      <c r="G290" s="15"/>
      <c r="H290" s="93"/>
    </row>
    <row r="291" spans="1:8" ht="12.75" customHeight="1" hidden="1" outlineLevel="1">
      <c r="A291" s="40" t="s">
        <v>244</v>
      </c>
      <c r="B291" s="60"/>
      <c r="C291" s="15">
        <v>130099</v>
      </c>
      <c r="D291" s="15">
        <v>73837</v>
      </c>
      <c r="E291" s="15">
        <v>45442</v>
      </c>
      <c r="F291" s="15">
        <v>1805</v>
      </c>
      <c r="G291" s="15">
        <v>9015</v>
      </c>
      <c r="H291" s="93"/>
    </row>
    <row r="293" spans="1:8" ht="12.75" customHeight="1">
      <c r="A293" s="245" t="s">
        <v>355</v>
      </c>
      <c r="B293" s="245"/>
      <c r="C293" s="245"/>
      <c r="D293" s="245"/>
      <c r="E293" s="245"/>
      <c r="F293" s="245"/>
      <c r="G293" s="245"/>
      <c r="H293" s="245"/>
    </row>
    <row r="294" spans="1:8" ht="12.75" customHeight="1">
      <c r="A294" s="40" t="s">
        <v>340</v>
      </c>
      <c r="B294" s="40"/>
      <c r="C294" s="40"/>
      <c r="D294" s="40"/>
      <c r="E294" s="40"/>
      <c r="F294" s="40"/>
      <c r="G294" s="40"/>
      <c r="H294" s="40"/>
    </row>
    <row r="295" spans="1:8" ht="12.75" customHeight="1">
      <c r="A295" s="40" t="s">
        <v>72</v>
      </c>
      <c r="B295" s="40"/>
      <c r="C295" s="40"/>
      <c r="D295" s="40"/>
      <c r="E295" s="40"/>
      <c r="F295" s="40"/>
      <c r="G295" s="40"/>
      <c r="H295" s="40"/>
    </row>
    <row r="296" spans="1:8" ht="12.75" customHeight="1">
      <c r="A296" s="260" t="s">
        <v>245</v>
      </c>
      <c r="B296" s="260"/>
      <c r="C296" s="260"/>
      <c r="D296" s="260"/>
      <c r="E296" s="260"/>
      <c r="F296" s="260"/>
      <c r="G296" s="260"/>
      <c r="H296" s="260"/>
    </row>
    <row r="297" spans="1:8" ht="12.75" customHeight="1">
      <c r="A297" s="261" t="s">
        <v>246</v>
      </c>
      <c r="B297" s="261"/>
      <c r="C297" s="261"/>
      <c r="D297" s="261"/>
      <c r="E297" s="261"/>
      <c r="F297" s="261"/>
      <c r="G297" s="261"/>
      <c r="H297" s="261"/>
    </row>
    <row r="298" spans="1:8" ht="12.75" customHeight="1">
      <c r="A298" s="259" t="s">
        <v>247</v>
      </c>
      <c r="B298" s="259"/>
      <c r="C298" s="259"/>
      <c r="D298" s="259"/>
      <c r="E298" s="259"/>
      <c r="F298" s="259"/>
      <c r="G298" s="259"/>
      <c r="H298" s="259"/>
    </row>
    <row r="299" spans="1:8" ht="12.75" customHeight="1">
      <c r="A299" s="259" t="s">
        <v>248</v>
      </c>
      <c r="B299" s="259"/>
      <c r="C299" s="259"/>
      <c r="D299" s="259"/>
      <c r="E299" s="259"/>
      <c r="F299" s="259"/>
      <c r="G299" s="259"/>
      <c r="H299" s="259"/>
    </row>
  </sheetData>
  <sheetProtection/>
  <mergeCells count="201">
    <mergeCell ref="A27:B27"/>
    <mergeCell ref="A28:B28"/>
    <mergeCell ref="A29:B29"/>
    <mergeCell ref="A30:B30"/>
    <mergeCell ref="A31:B31"/>
    <mergeCell ref="A7:B7"/>
    <mergeCell ref="A20:B20"/>
    <mergeCell ref="A21:B21"/>
    <mergeCell ref="A22:H22"/>
    <mergeCell ref="A23:H23"/>
    <mergeCell ref="A24:H24"/>
    <mergeCell ref="A25:B25"/>
    <mergeCell ref="A13:H13"/>
    <mergeCell ref="A14:H14"/>
    <mergeCell ref="A15:H15"/>
    <mergeCell ref="A16:B16"/>
    <mergeCell ref="A18:B18"/>
    <mergeCell ref="A19:B19"/>
    <mergeCell ref="A6:H6"/>
    <mergeCell ref="A8:B8"/>
    <mergeCell ref="A9:B9"/>
    <mergeCell ref="A11:B11"/>
    <mergeCell ref="A58:B58"/>
    <mergeCell ref="A52:B52"/>
    <mergeCell ref="A53:H53"/>
    <mergeCell ref="A54:B54"/>
    <mergeCell ref="A55:B55"/>
    <mergeCell ref="A56:B56"/>
    <mergeCell ref="A57:B57"/>
    <mergeCell ref="A46:B46"/>
    <mergeCell ref="A47:B47"/>
    <mergeCell ref="A48:B48"/>
    <mergeCell ref="A49:H49"/>
    <mergeCell ref="A50:H50"/>
    <mergeCell ref="A51:H51"/>
    <mergeCell ref="A40:H40"/>
    <mergeCell ref="A41:H41"/>
    <mergeCell ref="A42:H42"/>
    <mergeCell ref="A43:B43"/>
    <mergeCell ref="A44:H44"/>
    <mergeCell ref="A45:B45"/>
    <mergeCell ref="A32:H32"/>
    <mergeCell ref="A33:H33"/>
    <mergeCell ref="A34:B34"/>
    <mergeCell ref="A35:B35"/>
    <mergeCell ref="A36:B36"/>
    <mergeCell ref="A38:B38"/>
    <mergeCell ref="A106:H106"/>
    <mergeCell ref="A107:B107"/>
    <mergeCell ref="A112:B112"/>
    <mergeCell ref="A113:B113"/>
    <mergeCell ref="A108:H108"/>
    <mergeCell ref="A109:B109"/>
    <mergeCell ref="A110:B110"/>
    <mergeCell ref="A111:B111"/>
    <mergeCell ref="A100:B100"/>
    <mergeCell ref="A101:B101"/>
    <mergeCell ref="A102:B102"/>
    <mergeCell ref="A103:B103"/>
    <mergeCell ref="A104:H104"/>
    <mergeCell ref="A105:H105"/>
    <mergeCell ref="A93:B93"/>
    <mergeCell ref="A95:H95"/>
    <mergeCell ref="A96:H96"/>
    <mergeCell ref="A97:H97"/>
    <mergeCell ref="A98:B98"/>
    <mergeCell ref="A99:H99"/>
    <mergeCell ref="A87:H87"/>
    <mergeCell ref="A88:B88"/>
    <mergeCell ref="D88:H88"/>
    <mergeCell ref="A89:B89"/>
    <mergeCell ref="A90:B90"/>
    <mergeCell ref="A91:B91"/>
    <mergeCell ref="A286:B286"/>
    <mergeCell ref="A269:B269"/>
    <mergeCell ref="A268:H268"/>
    <mergeCell ref="A253:B253"/>
    <mergeCell ref="D269:H269"/>
    <mergeCell ref="A278:B278"/>
    <mergeCell ref="A261:B261"/>
    <mergeCell ref="A259:H259"/>
    <mergeCell ref="A260:H260"/>
    <mergeCell ref="D244:H244"/>
    <mergeCell ref="A219:B219"/>
    <mergeCell ref="A244:B244"/>
    <mergeCell ref="D169:H169"/>
    <mergeCell ref="A178:B178"/>
    <mergeCell ref="A185:H185"/>
    <mergeCell ref="A186:B186"/>
    <mergeCell ref="D194:H194"/>
    <mergeCell ref="A194:B194"/>
    <mergeCell ref="A176:H176"/>
    <mergeCell ref="A243:H243"/>
    <mergeCell ref="A218:H218"/>
    <mergeCell ref="A203:B203"/>
    <mergeCell ref="D219:H219"/>
    <mergeCell ref="A228:B228"/>
    <mergeCell ref="A236:B236"/>
    <mergeCell ref="A117:B117"/>
    <mergeCell ref="D144:H144"/>
    <mergeCell ref="A156:B156"/>
    <mergeCell ref="A150:H150"/>
    <mergeCell ref="A152:H152"/>
    <mergeCell ref="A125:H125"/>
    <mergeCell ref="A144:B144"/>
    <mergeCell ref="A151:H151"/>
    <mergeCell ref="A133:H133"/>
    <mergeCell ref="A135:B135"/>
    <mergeCell ref="D116:H116"/>
    <mergeCell ref="A139:B139"/>
    <mergeCell ref="A137:B137"/>
    <mergeCell ref="A138:B138"/>
    <mergeCell ref="A127:H127"/>
    <mergeCell ref="A130:B130"/>
    <mergeCell ref="A134:H134"/>
    <mergeCell ref="A136:H136"/>
    <mergeCell ref="A124:H124"/>
    <mergeCell ref="A116:B116"/>
    <mergeCell ref="A299:H299"/>
    <mergeCell ref="A293:H293"/>
    <mergeCell ref="A296:H296"/>
    <mergeCell ref="A297:H297"/>
    <mergeCell ref="A298:H298"/>
    <mergeCell ref="A121:B121"/>
    <mergeCell ref="A141:B141"/>
    <mergeCell ref="A143:H143"/>
    <mergeCell ref="A168:H168"/>
    <mergeCell ref="A140:B140"/>
    <mergeCell ref="A1:H1"/>
    <mergeCell ref="A2:H2"/>
    <mergeCell ref="A146:B146"/>
    <mergeCell ref="A148:B148"/>
    <mergeCell ref="A3:H3"/>
    <mergeCell ref="A4:H4"/>
    <mergeCell ref="A145:B145"/>
    <mergeCell ref="A86:H86"/>
    <mergeCell ref="A115:H115"/>
    <mergeCell ref="A123:H123"/>
    <mergeCell ref="A131:B131"/>
    <mergeCell ref="A118:B118"/>
    <mergeCell ref="A119:B119"/>
    <mergeCell ref="A153:B153"/>
    <mergeCell ref="A132:H132"/>
    <mergeCell ref="A126:B126"/>
    <mergeCell ref="A128:B128"/>
    <mergeCell ref="A129:B129"/>
    <mergeCell ref="A154:B154"/>
    <mergeCell ref="A155:B155"/>
    <mergeCell ref="A159:H159"/>
    <mergeCell ref="A170:B170"/>
    <mergeCell ref="A160:H160"/>
    <mergeCell ref="A166:B166"/>
    <mergeCell ref="A165:B165"/>
    <mergeCell ref="A162:B162"/>
    <mergeCell ref="A163:B163"/>
    <mergeCell ref="A157:B157"/>
    <mergeCell ref="A177:H177"/>
    <mergeCell ref="A183:H183"/>
    <mergeCell ref="A184:H184"/>
    <mergeCell ref="A200:H200"/>
    <mergeCell ref="A193:H193"/>
    <mergeCell ref="A158:H158"/>
    <mergeCell ref="A175:H175"/>
    <mergeCell ref="A169:B169"/>
    <mergeCell ref="A164:B164"/>
    <mergeCell ref="A161:B161"/>
    <mergeCell ref="A250:H250"/>
    <mergeCell ref="A251:H251"/>
    <mergeCell ref="A252:H252"/>
    <mergeCell ref="A258:H258"/>
    <mergeCell ref="A201:H201"/>
    <mergeCell ref="A202:H202"/>
    <mergeCell ref="A211:B211"/>
    <mergeCell ref="A208:H208"/>
    <mergeCell ref="A209:H209"/>
    <mergeCell ref="A210:H210"/>
    <mergeCell ref="A71:H71"/>
    <mergeCell ref="A61:B61"/>
    <mergeCell ref="A62:B62"/>
    <mergeCell ref="A63:B63"/>
    <mergeCell ref="A65:B65"/>
    <mergeCell ref="A67:H67"/>
    <mergeCell ref="A68:H68"/>
    <mergeCell ref="A69:H69"/>
    <mergeCell ref="A70:B70"/>
    <mergeCell ref="A79:B79"/>
    <mergeCell ref="A80:H80"/>
    <mergeCell ref="A72:B72"/>
    <mergeCell ref="A73:B73"/>
    <mergeCell ref="A74:B74"/>
    <mergeCell ref="A75:B75"/>
    <mergeCell ref="A59:H59"/>
    <mergeCell ref="A85:B85"/>
    <mergeCell ref="A60:H60"/>
    <mergeCell ref="A81:B81"/>
    <mergeCell ref="A82:B82"/>
    <mergeCell ref="A83:B83"/>
    <mergeCell ref="A84:B84"/>
    <mergeCell ref="A76:H76"/>
    <mergeCell ref="A77:H77"/>
    <mergeCell ref="A78:H7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adm_sbcli</dc:creator>
  <cp:keywords/>
  <dc:description/>
  <cp:lastModifiedBy>Erhart Thomas</cp:lastModifiedBy>
  <cp:lastPrinted>2010-04-16T09:35:12Z</cp:lastPrinted>
  <dcterms:created xsi:type="dcterms:W3CDTF">2009-03-24T10:16:23Z</dcterms:created>
  <dcterms:modified xsi:type="dcterms:W3CDTF">2014-07-01T13:25:47Z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