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drawings/drawing37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drawings/drawing38.xml" ContentType="application/vnd.openxmlformats-officedocument.drawing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39.xml" ContentType="application/vnd.openxmlformats-officedocument.drawing+xml"/>
  <Override PartName="/xl/worksheets/sheet45.xml" ContentType="application/vnd.openxmlformats-officedocument.spreadsheetml.worksheet+xml"/>
  <Override PartName="/xl/drawings/drawing40.xml" ContentType="application/vnd.openxmlformats-officedocument.drawing+xml"/>
  <Override PartName="/xl/worksheets/sheet46.xml" ContentType="application/vnd.openxmlformats-officedocument.spreadsheetml.worksheet+xml"/>
  <Override PartName="/xl/drawings/drawing41.xml" ContentType="application/vnd.openxmlformats-officedocument.drawing+xml"/>
  <Override PartName="/xl/worksheets/sheet47.xml" ContentType="application/vnd.openxmlformats-officedocument.spreadsheetml.worksheet+xml"/>
  <Override PartName="/xl/drawings/drawing42.xml" ContentType="application/vnd.openxmlformats-officedocument.drawing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drawings/drawing43.xml" ContentType="application/vnd.openxmlformats-officedocument.drawing+xml"/>
  <Override PartName="/xl/worksheets/sheet49.xml" ContentType="application/vnd.openxmlformats-officedocument.spreadsheetml.worksheet+xml"/>
  <Override PartName="/xl/drawings/drawing44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45.xml" ContentType="application/vnd.openxmlformats-officedocument.drawing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drawings/drawing46.xml" ContentType="application/vnd.openxmlformats-officedocument.drawing+xml"/>
  <Override PartName="/xl/worksheets/sheet53.xml" ContentType="application/vnd.openxmlformats-officedocument.spreadsheetml.worksheet+xml"/>
  <Override PartName="/xl/drawings/drawing47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48.xml" ContentType="application/vnd.openxmlformats-officedocument.drawing+xml"/>
  <Override PartName="/xl/worksheets/sheet56.xml" ContentType="application/vnd.openxmlformats-officedocument.spreadsheetml.worksheet+xml"/>
  <Override PartName="/xl/drawings/drawing49.xml" ContentType="application/vnd.openxmlformats-officedocument.drawing+xml"/>
  <Override PartName="/xl/worksheets/sheet57.xml" ContentType="application/vnd.openxmlformats-officedocument.spreadsheetml.worksheet+xml"/>
  <Override PartName="/xl/drawings/drawing50.xml" ContentType="application/vnd.openxmlformats-officedocument.drawing+xml"/>
  <Override PartName="/xl/worksheets/sheet58.xml" ContentType="application/vnd.openxmlformats-officedocument.spreadsheetml.worksheet+xml"/>
  <Override PartName="/xl/drawings/drawing51.xml" ContentType="application/vnd.openxmlformats-officedocument.drawing+xml"/>
  <Override PartName="/xl/worksheets/sheet59.xml" ContentType="application/vnd.openxmlformats-officedocument.spreadsheetml.worksheet+xml"/>
  <Override PartName="/xl/drawings/drawing52.xml" ContentType="application/vnd.openxmlformats-officedocument.drawing+xml"/>
  <Override PartName="/xl/worksheets/sheet60.xml" ContentType="application/vnd.openxmlformats-officedocument.spreadsheetml.worksheet+xml"/>
  <Override PartName="/xl/drawings/drawing53.xml" ContentType="application/vnd.openxmlformats-officedocument.drawing+xml"/>
  <Override PartName="/xl/worksheets/sheet61.xml" ContentType="application/vnd.openxmlformats-officedocument.spreadsheetml.worksheet+xml"/>
  <Override PartName="/xl/drawings/drawing54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drawings/drawing55.xml" ContentType="application/vnd.openxmlformats-officedocument.drawing+xml"/>
  <Override PartName="/xl/worksheets/sheet64.xml" ContentType="application/vnd.openxmlformats-officedocument.spreadsheetml.worksheet+xml"/>
  <Override PartName="/xl/drawings/drawing56.xml" ContentType="application/vnd.openxmlformats-officedocument.drawing+xml"/>
  <Override PartName="/xl/worksheets/sheet65.xml" ContentType="application/vnd.openxmlformats-officedocument.spreadsheetml.worksheet+xml"/>
  <Override PartName="/xl/drawings/drawing57.xml" ContentType="application/vnd.openxmlformats-officedocument.drawing+xml"/>
  <Override PartName="/xl/worksheets/sheet66.xml" ContentType="application/vnd.openxmlformats-officedocument.spreadsheetml.worksheet+xml"/>
  <Override PartName="/xl/drawings/drawing58.xml" ContentType="application/vnd.openxmlformats-officedocument.drawing+xml"/>
  <Override PartName="/xl/worksheets/sheet67.xml" ContentType="application/vnd.openxmlformats-officedocument.spreadsheetml.worksheet+xml"/>
  <Override PartName="/xl/drawings/drawing59.xml" ContentType="application/vnd.openxmlformats-officedocument.drawing+xml"/>
  <Override PartName="/xl/worksheets/sheet68.xml" ContentType="application/vnd.openxmlformats-officedocument.spreadsheetml.worksheet+xml"/>
  <Override PartName="/xl/drawings/drawing60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61.xml" ContentType="application/vnd.openxmlformats-officedocument.drawing+xml"/>
  <Override PartName="/xl/worksheets/sheet71.xml" ContentType="application/vnd.openxmlformats-officedocument.spreadsheetml.worksheet+xml"/>
  <Override PartName="/xl/drawings/drawing62.xml" ContentType="application/vnd.openxmlformats-officedocument.drawing+xml"/>
  <Override PartName="/xl/worksheets/sheet72.xml" ContentType="application/vnd.openxmlformats-officedocument.spreadsheetml.worksheet+xml"/>
  <Override PartName="/xl/drawings/drawing63.xml" ContentType="application/vnd.openxmlformats-officedocument.drawing+xml"/>
  <Override PartName="/xl/worksheets/sheet73.xml" ContentType="application/vnd.openxmlformats-officedocument.spreadsheetml.worksheet+xml"/>
  <Override PartName="/xl/drawings/drawing64.xml" ContentType="application/vnd.openxmlformats-officedocument.drawing+xml"/>
  <Override PartName="/xl/worksheets/sheet74.xml" ContentType="application/vnd.openxmlformats-officedocument.spreadsheetml.worksheet+xml"/>
  <Override PartName="/xl/drawings/drawing65.xml" ContentType="application/vnd.openxmlformats-officedocument.drawing+xml"/>
  <Override PartName="/xl/worksheets/sheet75.xml" ContentType="application/vnd.openxmlformats-officedocument.spreadsheetml.worksheet+xml"/>
  <Override PartName="/xl/drawings/drawing66.xml" ContentType="application/vnd.openxmlformats-officedocument.drawing+xml"/>
  <Override PartName="/xl/worksheets/sheet76.xml" ContentType="application/vnd.openxmlformats-officedocument.spreadsheetml.worksheet+xml"/>
  <Override PartName="/xl/drawings/drawing67.xml" ContentType="application/vnd.openxmlformats-officedocument.drawing+xml"/>
  <Override PartName="/xl/worksheets/sheet77.xml" ContentType="application/vnd.openxmlformats-officedocument.spreadsheetml.worksheet+xml"/>
  <Override PartName="/xl/drawings/drawing68.xml" ContentType="application/vnd.openxmlformats-officedocument.drawing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drawings/drawing69.xml" ContentType="application/vnd.openxmlformats-officedocument.drawing+xml"/>
  <Override PartName="/xl/worksheets/sheet80.xml" ContentType="application/vnd.openxmlformats-officedocument.spreadsheetml.worksheet+xml"/>
  <Override PartName="/xl/drawings/drawing70.xml" ContentType="application/vnd.openxmlformats-officedocument.drawing+xml"/>
  <Override PartName="/xl/worksheets/sheet81.xml" ContentType="application/vnd.openxmlformats-officedocument.spreadsheetml.worksheet+xml"/>
  <Override PartName="/xl/drawings/drawing71.xml" ContentType="application/vnd.openxmlformats-officedocument.drawing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drawings/drawing72.xml" ContentType="application/vnd.openxmlformats-officedocument.drawing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drawings/drawing7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355" yWindow="3750" windowWidth="17190" windowHeight="14025" tabRatio="856" activeTab="0"/>
  </bookViews>
  <sheets>
    <sheet name="Inhaltsverzeichnis" sheetId="1" r:id="rId1"/>
    <sheet name="Lebendgeborene" sheetId="2" r:id="rId2"/>
    <sheet name="Tab 1.1" sheetId="3" r:id="rId3"/>
    <sheet name="Tab 1.2" sheetId="4" r:id="rId4"/>
    <sheet name="Tab 1.3" sheetId="5" r:id="rId5"/>
    <sheet name="Tab 1.4" sheetId="6" r:id="rId6"/>
    <sheet name="Tab 1.5" sheetId="7" r:id="rId7"/>
    <sheet name="Tab 1.6_1.7" sheetId="8" r:id="rId8"/>
    <sheet name="Tab 1.8" sheetId="9" r:id="rId9"/>
    <sheet name="Tab 1.9_1.10" sheetId="10" r:id="rId10"/>
    <sheet name="Tab 1.11_1.12" sheetId="11" r:id="rId11"/>
    <sheet name="Tab 1.13" sheetId="12" r:id="rId12"/>
    <sheet name="Tab 1.14" sheetId="13" r:id="rId13"/>
    <sheet name="Tab 1.15" sheetId="14" r:id="rId14"/>
    <sheet name="Tab 1.16" sheetId="15" r:id="rId15"/>
    <sheet name="Tab 1.17" sheetId="16" r:id="rId16"/>
    <sheet name="Gestorbene" sheetId="17" r:id="rId17"/>
    <sheet name="Tab 2.1" sheetId="18" r:id="rId18"/>
    <sheet name="Tab 2.2_2.3" sheetId="19" r:id="rId19"/>
    <sheet name="Tab 2.4_2.5" sheetId="20" r:id="rId20"/>
    <sheet name="Tab 2.6_2.7" sheetId="21" r:id="rId21"/>
    <sheet name="Tab 2.8_2.9" sheetId="22" r:id="rId22"/>
    <sheet name="Tab 2.10" sheetId="23" r:id="rId23"/>
    <sheet name="Tab 2.11" sheetId="24" r:id="rId24"/>
    <sheet name="Tab 2.12" sheetId="25" r:id="rId25"/>
    <sheet name="Tab 2.13_2.14" sheetId="26" r:id="rId26"/>
    <sheet name="Eheschliessungen" sheetId="27" r:id="rId27"/>
    <sheet name="Tab 3.1" sheetId="28" r:id="rId28"/>
    <sheet name="Tab 3.2" sheetId="29" r:id="rId29"/>
    <sheet name="Tab 3.3_3.4" sheetId="30" r:id="rId30"/>
    <sheet name="Tab 3.5_3.6" sheetId="31" r:id="rId31"/>
    <sheet name="Tab 3.7_3.8" sheetId="32" r:id="rId32"/>
    <sheet name="Tab 3.9" sheetId="33" r:id="rId33"/>
    <sheet name="Tab 3.10_3.11" sheetId="34" r:id="rId34"/>
    <sheet name="Tab 3.12_3.13" sheetId="35" r:id="rId35"/>
    <sheet name="Tab 3.14_3.15" sheetId="36" r:id="rId36"/>
    <sheet name="Tab 3.16_3.17" sheetId="37" r:id="rId37"/>
    <sheet name="Tab 3.18_3.19" sheetId="38" r:id="rId38"/>
    <sheet name="Tab 3.20" sheetId="39" r:id="rId39"/>
    <sheet name="Tab 3.21_3.22" sheetId="40" r:id="rId40"/>
    <sheet name="Tab 3.23_3.24" sheetId="41" r:id="rId41"/>
    <sheet name="Ländervergleich" sheetId="42" r:id="rId42"/>
    <sheet name="Tab 4.1_4.2" sheetId="43" r:id="rId43"/>
    <sheet name="Tab 4.3" sheetId="44" r:id="rId44"/>
    <sheet name="Tab 4.4_4.5" sheetId="45" r:id="rId45"/>
    <sheet name="Tab 4.6_4.7" sheetId="46" r:id="rId46"/>
    <sheet name="Tab 4.8_4.9" sheetId="47" r:id="rId47"/>
    <sheet name="Tab 4.10_4.11" sheetId="48" r:id="rId48"/>
    <sheet name="Tab 4.12" sheetId="49" r:id="rId49"/>
    <sheet name="Zeit_Bevölkerungsbew." sheetId="50" r:id="rId50"/>
    <sheet name="Tab 5.1.1" sheetId="51" r:id="rId51"/>
    <sheet name="Tab 5.1.2" sheetId="52" r:id="rId52"/>
    <sheet name="Tab 5.1.3" sheetId="53" r:id="rId53"/>
    <sheet name="Zeit_Lebendgeborene" sheetId="54" r:id="rId54"/>
    <sheet name="Tab 5.2.1" sheetId="55" r:id="rId55"/>
    <sheet name="Tab 5.2.2" sheetId="56" r:id="rId56"/>
    <sheet name="Tab 5.2.3" sheetId="57" r:id="rId57"/>
    <sheet name="Tab 5.2.4" sheetId="58" r:id="rId58"/>
    <sheet name="Tab 5.2.5" sheetId="59" r:id="rId59"/>
    <sheet name="Tab 5.2.6" sheetId="60" r:id="rId60"/>
    <sheet name="Tab 5.2.7" sheetId="61" r:id="rId61"/>
    <sheet name="Zeit_Gestorbene" sheetId="62" r:id="rId62"/>
    <sheet name="Tab 5.3.1" sheetId="63" r:id="rId63"/>
    <sheet name="Tab 5.3.2" sheetId="64" r:id="rId64"/>
    <sheet name="Tab 5.3.3" sheetId="65" r:id="rId65"/>
    <sheet name="Tab 5.3.4" sheetId="66" r:id="rId66"/>
    <sheet name="Tab 5.3.5" sheetId="67" r:id="rId67"/>
    <sheet name="Tab 5.3.6" sheetId="68" r:id="rId68"/>
    <sheet name="Zeit_Eheschliessungen" sheetId="69" r:id="rId69"/>
    <sheet name="Tab 5.4.1" sheetId="70" r:id="rId70"/>
    <sheet name="Tab 5.4.2" sheetId="71" r:id="rId71"/>
    <sheet name="Tab 5.4.3" sheetId="72" r:id="rId72"/>
    <sheet name="Tab 5.4.4" sheetId="73" r:id="rId73"/>
    <sheet name="Tab 5.4.5" sheetId="74" r:id="rId74"/>
    <sheet name="Tab 5.4.6" sheetId="75" r:id="rId75"/>
    <sheet name="Tab 5.4.7" sheetId="76" r:id="rId76"/>
    <sheet name="Tab 5.4.8" sheetId="77" r:id="rId77"/>
    <sheet name="Zeit_Ehescheidungen" sheetId="78" r:id="rId78"/>
    <sheet name="Tab 5.5.1" sheetId="79" r:id="rId79"/>
    <sheet name="Tab 5.5.2" sheetId="80" r:id="rId80"/>
    <sheet name="Tab 5.5.3" sheetId="81" r:id="rId81"/>
    <sheet name="Zeit_eing. Partnerschaften" sheetId="82" r:id="rId82"/>
    <sheet name="Tab 5.6.1_5.6.2" sheetId="83" r:id="rId83"/>
    <sheet name="Zeit_aufgel Partnerschaften" sheetId="84" r:id="rId84"/>
    <sheet name="Tab 5.7.1_5.7.2" sheetId="85" r:id="rId85"/>
  </sheets>
  <definedNames>
    <definedName name="_xlnm.Print_Area" localSheetId="2">'Tab 1.1'!$A$1:$H$15</definedName>
    <definedName name="_xlnm.Print_Area" localSheetId="10">'Tab 1.11_1.12'!$A$1:$M$34</definedName>
    <definedName name="_xlnm.Print_Area" localSheetId="11">'Tab 1.13'!$A$1:$M$11</definedName>
    <definedName name="_xlnm.Print_Area" localSheetId="12">'Tab 1.14'!$A$1:$K$79</definedName>
    <definedName name="_xlnm.Print_Area" localSheetId="13">'Tab 1.15'!$A$1:$P$22</definedName>
    <definedName name="_xlnm.Print_Area" localSheetId="14">'Tab 1.16'!$A$1:$E$17</definedName>
    <definedName name="_xlnm.Print_Area" localSheetId="15">'Tab 1.17'!$A$1:$E$46</definedName>
    <definedName name="_xlnm.Print_Area" localSheetId="3">'Tab 1.2'!$A$1:$H$18</definedName>
    <definedName name="_xlnm.Print_Area" localSheetId="4">'Tab 1.3'!$A$1:$J$20</definedName>
    <definedName name="_xlnm.Print_Area" localSheetId="5">'Tab 1.4'!$A$1:$J$20</definedName>
    <definedName name="_xlnm.Print_Area" localSheetId="6">'Tab 1.5'!$A$1:$J$15</definedName>
    <definedName name="_xlnm.Print_Area" localSheetId="7">'Tab 1.6_1.7'!$A$1:$N$34</definedName>
    <definedName name="_xlnm.Print_Area" localSheetId="8">'Tab 1.8'!$A$1:$G$18</definedName>
    <definedName name="_xlnm.Print_Area" localSheetId="9">'Tab 1.9_1.10'!$A$1:$M$34</definedName>
    <definedName name="_xlnm.Print_Area" localSheetId="17">'Tab 2.1'!$A$1:$L$15</definedName>
    <definedName name="_xlnm.Print_Area" localSheetId="22">'Tab 2.10'!$A$1:$M$15</definedName>
    <definedName name="_xlnm.Print_Area" localSheetId="23">'Tab 2.11'!$A$1:$H$15</definedName>
    <definedName name="_xlnm.Print_Area" localSheetId="24">'Tab 2.12'!$A$1:$J$22</definedName>
    <definedName name="_xlnm.Print_Area" localSheetId="25">'Tab 2.13_2.14'!$A$1:$Q$46</definedName>
    <definedName name="_xlnm.Print_Area" localSheetId="18">'Tab 2.2_2.3'!$A$1:$H$34</definedName>
    <definedName name="_xlnm.Print_Area" localSheetId="19">'Tab 2.4_2.5'!$A$1:$N$35</definedName>
    <definedName name="_xlnm.Print_Area" localSheetId="20">'Tab 2.6_2.7'!$A$1:$N$34</definedName>
    <definedName name="_xlnm.Print_Area" localSheetId="21">'Tab 2.8_2.9'!$A$1:$N$34</definedName>
    <definedName name="_xlnm.Print_Area" localSheetId="27">'Tab 3.1'!$A$1:$H$22</definedName>
    <definedName name="_xlnm.Print_Area" localSheetId="33">'Tab 3.10_3.11'!$A$1:$H$36</definedName>
    <definedName name="_xlnm.Print_Area" localSheetId="34">'Tab 3.12_3.13'!$A$1:$H$36</definedName>
    <definedName name="_xlnm.Print_Area" localSheetId="35">'Tab 3.14_3.15'!$A$1:$N$36</definedName>
    <definedName name="_xlnm.Print_Area" localSheetId="36">'Tab 3.16_3.17'!$A$1:$F$31</definedName>
    <definedName name="_xlnm.Print_Area" localSheetId="37">'Tab 3.18_3.19'!$A$1:$M$50</definedName>
    <definedName name="_xlnm.Print_Area" localSheetId="28">'Tab 3.2'!$A$1:$K$20</definedName>
    <definedName name="_xlnm.Print_Area" localSheetId="38">'Tab 3.20'!$A$1:$K$19</definedName>
    <definedName name="_xlnm.Print_Area" localSheetId="39">'Tab 3.21_3.22'!$A$1:$K$35</definedName>
    <definedName name="_xlnm.Print_Area" localSheetId="40">'Tab 3.23_3.24'!$A$1:$N$36</definedName>
    <definedName name="_xlnm.Print_Area" localSheetId="29">'Tab 3.3_3.4'!$A$1:$M$37</definedName>
    <definedName name="_xlnm.Print_Area" localSheetId="30">'Tab 3.5_3.6'!$A$1:$G$35</definedName>
    <definedName name="_xlnm.Print_Area" localSheetId="31">'Tab 3.7_3.8'!$A$1:$N$36</definedName>
    <definedName name="_xlnm.Print_Area" localSheetId="32">'Tab 3.9'!$A$1:$M$16</definedName>
    <definedName name="_xlnm.Print_Area" localSheetId="42">'Tab 4.1_4.2'!$A$1:$E$47</definedName>
    <definedName name="_xlnm.Print_Area" localSheetId="47">'Tab 4.10_4.11'!$A$1:$E$50</definedName>
    <definedName name="_xlnm.Print_Area" localSheetId="48">'Tab 4.12'!$A$1:$E$23</definedName>
    <definedName name="_xlnm.Print_Area" localSheetId="43">'Tab 4.3'!$A$1:$F$21</definedName>
    <definedName name="_xlnm.Print_Area" localSheetId="44">'Tab 4.4_4.5'!$A$1:$F$49</definedName>
    <definedName name="_xlnm.Print_Area" localSheetId="45">'Tab 4.6_4.7'!$A$1:$F$46</definedName>
    <definedName name="_xlnm.Print_Area" localSheetId="46">'Tab 4.8_4.9'!$A$1:$F$47</definedName>
    <definedName name="_xlnm.Print_Area" localSheetId="50">'Tab 5.1.1'!$A$1:$H$34</definedName>
    <definedName name="_xlnm.Print_Area" localSheetId="51">'Tab 5.1.2'!$A$1:$F$35</definedName>
    <definedName name="_xlnm.Print_Area" localSheetId="52">'Tab 5.1.3'!$A$1:$F$35</definedName>
    <definedName name="_xlnm.Print_Area" localSheetId="54">'Tab 5.2.1'!$A$1:$M$35</definedName>
    <definedName name="_xlnm.Print_Area" localSheetId="55">'Tab 5.2.2'!$A$1:$AA$36</definedName>
    <definedName name="_xlnm.Print_Area" localSheetId="56">'Tab 5.2.3'!$A$1:$G$22</definedName>
    <definedName name="_xlnm.Print_Area" localSheetId="57">'Tab 5.2.4'!$A$1:$C$29</definedName>
    <definedName name="_xlnm.Print_Area" localSheetId="58">'Tab 5.2.5'!$A$1:$Y$26</definedName>
    <definedName name="_xlnm.Print_Area" localSheetId="59">'Tab 5.2.6'!$A$1:$Y$26</definedName>
    <definedName name="_xlnm.Print_Area" localSheetId="60">'Tab 5.2.7'!$A$1:$F$23</definedName>
    <definedName name="_xlnm.Print_Area" localSheetId="62">'Tab 5.3.1'!$A$1:$M$38</definedName>
    <definedName name="_xlnm.Print_Area" localSheetId="63">'Tab 5.3.2'!$A$1:$M$38</definedName>
    <definedName name="_xlnm.Print_Area" localSheetId="64">'Tab 5.3.3'!$A$1:$M$38</definedName>
    <definedName name="_xlnm.Print_Area" localSheetId="65">'Tab 5.3.4'!$A$1:$Q$51</definedName>
    <definedName name="_xlnm.Print_Area" localSheetId="66">'Tab 5.3.5'!$A$1:$I$33</definedName>
    <definedName name="_xlnm.Print_Area" localSheetId="67">'Tab 5.3.6'!$A$1:$I$33</definedName>
    <definedName name="_xlnm.Print_Area" localSheetId="69">'Tab 5.4.1'!$A$1:$J$39</definedName>
    <definedName name="_xlnm.Print_Area" localSheetId="70">'Tab 5.4.2'!$A$1:$J$39</definedName>
    <definedName name="_xlnm.Print_Area" localSheetId="71">'Tab 5.4.3'!$A$1:$G$39</definedName>
    <definedName name="_xlnm.Print_Area" localSheetId="72">'Tab 5.4.4'!$A$1:$J$15</definedName>
    <definedName name="_xlnm.Print_Area" localSheetId="73">'Tab 5.4.5'!$A$1:$N$26</definedName>
    <definedName name="_xlnm.Print_Area" localSheetId="74">'Tab 5.4.6'!$A$1:$J$15</definedName>
    <definedName name="_xlnm.Print_Area" localSheetId="75">'Tab 5.4.7'!$A$1:$N$26</definedName>
    <definedName name="_xlnm.Print_Area" localSheetId="76">'Tab 5.4.8'!$A$1:$M$35</definedName>
    <definedName name="_xlnm.Print_Area" localSheetId="78">'Tab 5.5.1'!$A$1:$G$17</definedName>
    <definedName name="_xlnm.Print_Area" localSheetId="79">'Tab 5.5.2'!$A$1:$G$17</definedName>
    <definedName name="_xlnm.Print_Area" localSheetId="80">'Tab 5.5.3'!$A$1:$J$26</definedName>
    <definedName name="_xlnm.Print_Area" localSheetId="82">'Tab 5.6.1_5.6.2'!$A$1:$F$30</definedName>
    <definedName name="_xlnm.Print_Area" localSheetId="84">'Tab 5.7.1_5.7.2'!$A$1:$F$27</definedName>
    <definedName name="_xlnm.Print_Titles" localSheetId="12">'Tab 1.14'!$1:$5</definedName>
    <definedName name="_xlnm.Print_Titles" localSheetId="13">'Tab 1.15'!$1:$5</definedName>
    <definedName name="_xlnm.Print_Titles" localSheetId="36">'Tab 3.16_3.17'!$1:$5</definedName>
  </definedNames>
  <calcPr fullCalcOnLoad="1"/>
</workbook>
</file>

<file path=xl/comments20.xml><?xml version="1.0" encoding="utf-8"?>
<comments xmlns="http://schemas.openxmlformats.org/spreadsheetml/2006/main">
  <authors>
    <author>Schwarz Brigitte</author>
  </authors>
  <commentList>
    <comment ref="C24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prozent werte selber rechnen nicht von discoverer neue altersklasse 0
</t>
        </r>
      </text>
    </comment>
  </commentList>
</comments>
</file>

<file path=xl/comments21.xml><?xml version="1.0" encoding="utf-8"?>
<comments xmlns="http://schemas.openxmlformats.org/spreadsheetml/2006/main">
  <authors>
    <author>Schwarz Brigitte</author>
  </authors>
  <commentList>
    <comment ref="C5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neue Altersklasse 0</t>
        </r>
      </text>
    </comment>
    <comment ref="C24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prozentzahlen selber rechnen nicht von discoverer
</t>
        </r>
      </text>
    </comment>
  </commentList>
</comments>
</file>

<file path=xl/comments43.xml><?xml version="1.0" encoding="utf-8"?>
<comments xmlns="http://schemas.openxmlformats.org/spreadsheetml/2006/main">
  <authors>
    <author>Schwarz Brigitte</author>
  </authors>
  <commentList>
    <comment ref="A13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Schwarz Brigitte:
diese beiden Kommentare gelten für den ganzen Bereich Ländervergleich, entweder Jahre in 5 erGruppen zusammenfassen oder Jahre weglassen</t>
        </r>
      </text>
    </comment>
    <comment ref="A33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G2</t>
        </r>
      </text>
    </comment>
  </commentList>
</comments>
</file>

<file path=xl/comments44.xml><?xml version="1.0" encoding="utf-8"?>
<comments xmlns="http://schemas.openxmlformats.org/spreadsheetml/2006/main">
  <authors>
    <author>Schwarz Brigitte</author>
  </authors>
  <commentList>
    <comment ref="A7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G2</t>
        </r>
      </text>
    </comment>
  </commentList>
</comments>
</file>

<file path=xl/comments48.xml><?xml version="1.0" encoding="utf-8"?>
<comments xmlns="http://schemas.openxmlformats.org/spreadsheetml/2006/main">
  <authors>
    <author>Schwarz Brigitte</author>
  </authors>
  <commentList>
    <comment ref="A9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E18</t>
        </r>
      </text>
    </comment>
  </commentList>
</comments>
</file>

<file path=xl/comments52.xml><?xml version="1.0" encoding="utf-8"?>
<comments xmlns="http://schemas.openxmlformats.org/spreadsheetml/2006/main">
  <authors>
    <author>Schwarz Brigitte</author>
  </authors>
  <commentList>
    <comment ref="B35" authorId="0">
      <text>
        <r>
          <rPr>
            <b/>
            <sz val="9"/>
            <rFont val="Tahoma"/>
            <family val="2"/>
          </rPr>
          <t>Schwarz Brigitte:</t>
        </r>
        <r>
          <rPr>
            <sz val="9"/>
            <rFont val="Tahoma"/>
            <family val="2"/>
          </rPr>
          <t xml:space="preserve">
200+203-121</t>
        </r>
      </text>
    </comment>
  </commentList>
</comments>
</file>

<file path=xl/sharedStrings.xml><?xml version="1.0" encoding="utf-8"?>
<sst xmlns="http://schemas.openxmlformats.org/spreadsheetml/2006/main" count="2907" uniqueCount="706">
  <si>
    <t>Staatsbürgerschaft der Frau</t>
  </si>
  <si>
    <t>4 Ländervergleich</t>
  </si>
  <si>
    <t>Staatsbürgerschaft</t>
  </si>
  <si>
    <t>7</t>
  </si>
  <si>
    <t>Altersspezifische Fruchtbarkeit der Frauen</t>
  </si>
  <si>
    <t>Ehescheidungen von Männern nach Ehedauer  (in Prozent)</t>
  </si>
  <si>
    <t>Finnland</t>
  </si>
  <si>
    <t>Polen</t>
  </si>
  <si>
    <t>Ungarn</t>
  </si>
  <si>
    <t>Gesamt</t>
  </si>
  <si>
    <t>Eheschliessungen von Männern Total</t>
  </si>
  <si>
    <t>3 Eheschliessungen und Ehescheidungen</t>
  </si>
  <si>
    <t>5 Zeitreihen</t>
  </si>
  <si>
    <t>2000/04</t>
  </si>
  <si>
    <t>Lebendgeborene nach Geburtsland seit 1999</t>
  </si>
  <si>
    <t>Lebendgeborene nach Staatsbürgerschaft der Mutter seit 1999</t>
  </si>
  <si>
    <t>Natürliche Bevölkerungsbewegung in Liechtenstein seit 1950</t>
  </si>
  <si>
    <t>Eheschliessungen von Männern</t>
  </si>
  <si>
    <t>Hinterlassene Kinder unter 20 Jahre</t>
  </si>
  <si>
    <t>Infektionen</t>
  </si>
  <si>
    <t>Liechtenstein: Nur Eheschliessungen der Männer mit Wohnsitz in Liechtenstein berücksichtigt.</t>
  </si>
  <si>
    <t xml:space="preserve">Staatsbürgerschaft Frau </t>
  </si>
  <si>
    <t>Staatsbürgerschaft Mann</t>
  </si>
  <si>
    <t>Unbekannt</t>
  </si>
  <si>
    <t>Heiratende Personen</t>
  </si>
  <si>
    <t>1995/99</t>
  </si>
  <si>
    <t>Anzahl Trennungen</t>
  </si>
  <si>
    <t>5</t>
  </si>
  <si>
    <t>1960-64</t>
  </si>
  <si>
    <t>Altersspezifische Fruchtbarkeitsziffer</t>
  </si>
  <si>
    <t>Fruchtbarkeitsziffer</t>
  </si>
  <si>
    <t>15-49 Jahre</t>
  </si>
  <si>
    <t>Staatsbürgerschaft des Vaters</t>
  </si>
  <si>
    <t>70+</t>
  </si>
  <si>
    <t>Atmungsorgane</t>
  </si>
  <si>
    <t>Altersschwäche</t>
  </si>
  <si>
    <t>Geschlecht</t>
  </si>
  <si>
    <t>1965-69</t>
  </si>
  <si>
    <t>1970-74</t>
  </si>
  <si>
    <t>1975-79</t>
  </si>
  <si>
    <t>1980-84</t>
  </si>
  <si>
    <t>1985-89</t>
  </si>
  <si>
    <t>1990-94</t>
  </si>
  <si>
    <t>Liechtensteiner</t>
  </si>
  <si>
    <t>Ausländer</t>
  </si>
  <si>
    <t>*</t>
  </si>
  <si>
    <t>Wohngemeinde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</si>
  <si>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</si>
  <si>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</si>
  <si>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</si>
  <si>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</si>
  <si>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</si>
  <si>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</si>
  <si>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</si>
  <si>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</si>
  <si>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</si>
  <si>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</si>
  <si>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</si>
  <si>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-</t>
  </si>
  <si>
    <t>Liechtenstein</t>
  </si>
  <si>
    <t>Schweiz</t>
  </si>
  <si>
    <t>Dänemark</t>
  </si>
  <si>
    <t>Deutschland</t>
  </si>
  <si>
    <t>Frankreich</t>
  </si>
  <si>
    <t>Italien</t>
  </si>
  <si>
    <t>Niederlande</t>
  </si>
  <si>
    <t>Österreich</t>
  </si>
  <si>
    <t>Portugal</t>
  </si>
  <si>
    <t>Spanien</t>
  </si>
  <si>
    <t>Bosnien-Herzegowina</t>
  </si>
  <si>
    <t>Kroatien</t>
  </si>
  <si>
    <t>Mazedonien</t>
  </si>
  <si>
    <t>Türkei</t>
  </si>
  <si>
    <t>Andere</t>
  </si>
  <si>
    <t>Zivilstand</t>
  </si>
  <si>
    <t>Jahr</t>
  </si>
  <si>
    <t>Triesenberg</t>
  </si>
  <si>
    <t>Norwegen</t>
  </si>
  <si>
    <t>Schweden</t>
  </si>
  <si>
    <t>Grossbritannien</t>
  </si>
  <si>
    <t>Slowenien</t>
  </si>
  <si>
    <t>65-69</t>
  </si>
  <si>
    <t>Belgien</t>
  </si>
  <si>
    <t>Griechenland</t>
  </si>
  <si>
    <t>Irland</t>
  </si>
  <si>
    <t>Jahrgang</t>
  </si>
  <si>
    <t>Allgemeine Fruchtbarkeitsziffer</t>
  </si>
  <si>
    <t>Staatsbürgerschaft der Mutter</t>
  </si>
  <si>
    <t>1950/54</t>
  </si>
  <si>
    <t>1955/59</t>
  </si>
  <si>
    <t>1960/64</t>
  </si>
  <si>
    <t>1965/69</t>
  </si>
  <si>
    <t>1970/74</t>
  </si>
  <si>
    <t>1975/79</t>
  </si>
  <si>
    <t>1980/84</t>
  </si>
  <si>
    <t>1985/89</t>
  </si>
  <si>
    <t>1990/94</t>
  </si>
  <si>
    <t>Liechtensteinerin</t>
  </si>
  <si>
    <t>Ausländerin</t>
  </si>
  <si>
    <t>Heiratende Personen wohnhaft in LIE</t>
  </si>
  <si>
    <t>Scheidende Personen wohnhaft in LIE</t>
  </si>
  <si>
    <t>Mann ist Liechtensteiner in Liechtenstein wohnhaft</t>
  </si>
  <si>
    <t>Schweizerin</t>
  </si>
  <si>
    <t>Österreicherin</t>
  </si>
  <si>
    <t>Natürliches Bevölkerungswachstum seit 1960</t>
  </si>
  <si>
    <t>Durchschnittsalter der Mütter bei der Geburt seit 1960</t>
  </si>
  <si>
    <t>1</t>
  </si>
  <si>
    <t>Anteil der Ersteheschliessungen von Männern seit 1960</t>
  </si>
  <si>
    <t>in Prozent der Eheschliessungen insgesamt</t>
  </si>
  <si>
    <t>Anteil der Ersteheschliessungen von Frauen seit 1960</t>
  </si>
  <si>
    <t>Durchschnittsalter der Männer bei Ersteheschliessung seit 1960</t>
  </si>
  <si>
    <t>Durchschnittsalter der Frauen bei Ersteheschliessung seit 1960</t>
  </si>
  <si>
    <t>Mittlere Ehedauer seit 1960</t>
  </si>
  <si>
    <t>Erreichte Ehejahre im Jahr der Scheidung</t>
  </si>
  <si>
    <t>Lebendgeborene nach Wohngemeinde seit 1950</t>
  </si>
  <si>
    <t>Gemeinden</t>
  </si>
  <si>
    <t>Lebendgeborene nach Wohngemeinde und Geschlecht seit 1950</t>
  </si>
  <si>
    <t xml:space="preserve">1950/54 </t>
  </si>
  <si>
    <t xml:space="preserve">1955/59 </t>
  </si>
  <si>
    <t xml:space="preserve">1960/64 </t>
  </si>
  <si>
    <t xml:space="preserve">1965/69 </t>
  </si>
  <si>
    <t xml:space="preserve">1970/74 </t>
  </si>
  <si>
    <t xml:space="preserve">1975/79 </t>
  </si>
  <si>
    <t xml:space="preserve">1980/84 </t>
  </si>
  <si>
    <t xml:space="preserve">1985/89 </t>
  </si>
  <si>
    <t>1955/79</t>
  </si>
  <si>
    <t>5-9</t>
  </si>
  <si>
    <t>10-14</t>
  </si>
  <si>
    <t>Bevölkerungsbewegung seit 1950</t>
  </si>
  <si>
    <t>Wohnbevölkerung Liechtensteiner</t>
  </si>
  <si>
    <t>(mindestens ein Partner wohnhaft in Liechtenstein)</t>
  </si>
  <si>
    <t>Trennungen nach Ehedauer in Jahren</t>
  </si>
  <si>
    <t>Ehescheidungen nach Ehedauer 1988 bis 1998</t>
  </si>
  <si>
    <t>Ehescheidungen nach Ehedauer in Jahren</t>
  </si>
  <si>
    <t>Unfälle, Gewalt</t>
  </si>
  <si>
    <t>Verdauungsorgane</t>
  </si>
  <si>
    <t>Wohngemeinde der Mutter</t>
  </si>
  <si>
    <t>Jan</t>
  </si>
  <si>
    <t>Feb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</si>
  <si>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</si>
  <si>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</si>
  <si>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</si>
  <si>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</si>
  <si>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</si>
  <si>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</si>
  <si>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</si>
  <si>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</si>
  <si>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</si>
  <si>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Altersgruppen der Frauen</t>
  </si>
  <si>
    <t>20-24 Jahre</t>
  </si>
  <si>
    <t>25-29 Jahre</t>
  </si>
  <si>
    <t>30-34 Jahre</t>
  </si>
  <si>
    <t>35-39 Jahre</t>
  </si>
  <si>
    <t>40-44 Jahre</t>
  </si>
  <si>
    <t>15-19 Jahre</t>
  </si>
  <si>
    <t>45-49 Jahre</t>
  </si>
  <si>
    <t>Alter</t>
  </si>
  <si>
    <t>Männer</t>
  </si>
  <si>
    <t>Frauen</t>
  </si>
  <si>
    <t>Durchschnittliches Alter</t>
  </si>
  <si>
    <t>Scheidende Personen und Ehescheidungen</t>
  </si>
  <si>
    <t>0-2</t>
  </si>
  <si>
    <t>Rumänien</t>
  </si>
  <si>
    <t>Ehescheidungen von Männern nach Altersklassen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</si>
  <si>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</si>
  <si>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</si>
  <si>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</si>
  <si>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</si>
  <si>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</si>
  <si>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</si>
  <si>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</si>
  <si>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</si>
  <si>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Ehescheidungen von Frauen nach Altersklassen</t>
  </si>
  <si>
    <t>15-19</t>
  </si>
  <si>
    <t>20-24</t>
  </si>
  <si>
    <t>0-9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</si>
  <si>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</si>
  <si>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</si>
  <si>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</si>
  <si>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</si>
  <si>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</si>
  <si>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</si>
  <si>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</si>
  <si>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</si>
  <si>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10-19</t>
  </si>
  <si>
    <t>ledig</t>
  </si>
  <si>
    <t>geschieden</t>
  </si>
  <si>
    <t>verwitwet</t>
  </si>
  <si>
    <t>getrennt</t>
  </si>
  <si>
    <t>Eheschliessungen und Ehescheidungen</t>
  </si>
  <si>
    <t>Stichjahr</t>
  </si>
  <si>
    <t>Heiratende Personen und Ersteheschliessungen</t>
  </si>
  <si>
    <t>Anteil Eheschliessungen nach Zivilstand</t>
  </si>
  <si>
    <t>Durchschnittliches Alter der Männer</t>
  </si>
  <si>
    <t>Durchschnittliches Alter der Frauen</t>
  </si>
  <si>
    <t>Jahre</t>
  </si>
  <si>
    <t>Durchschnittliches Alter der Mütter</t>
  </si>
  <si>
    <t>Knaben</t>
  </si>
  <si>
    <t>Mädchen</t>
  </si>
  <si>
    <t>1995-99</t>
  </si>
  <si>
    <t>Gamprin-Bendern</t>
  </si>
  <si>
    <t>3-4</t>
  </si>
  <si>
    <t>Mann Ausländer</t>
  </si>
  <si>
    <t>Mann Liechtensteiner</t>
  </si>
  <si>
    <t>Frau Liechtensteinerin</t>
  </si>
  <si>
    <t>Frau Ausländerin</t>
  </si>
  <si>
    <t>Eheschliessungen von Frauen</t>
  </si>
  <si>
    <t xml:space="preserve">Ehescheidungen von Männern nach Ehedauer </t>
  </si>
  <si>
    <t>9</t>
  </si>
  <si>
    <t>.</t>
  </si>
  <si>
    <t>Trennungen nach Ehedauer 1988 bis 1998</t>
  </si>
  <si>
    <t>Ehescheidungen von Männern nach Ehedauer seit 1999</t>
  </si>
  <si>
    <t>Wohnbevölkerung Ausländer</t>
  </si>
  <si>
    <t>Mann in Liechtenstein wohnhaft</t>
  </si>
  <si>
    <t>Eheschliessungen von Männern nach Altersklassen</t>
  </si>
  <si>
    <t>Eheschliessungen von Frauen nach Altersklassen</t>
  </si>
  <si>
    <t>Wachstumsrate pro 1000 Einwohner</t>
  </si>
  <si>
    <t>Eheschliessungen von Frauen Total</t>
  </si>
  <si>
    <t>Mann ist Liechtensteiner 
in Liechtenstein wohnhaft</t>
  </si>
  <si>
    <t>Mann ist Ausländer 
in Liechtenstein wohnhaft</t>
  </si>
  <si>
    <t>Deutsche</t>
  </si>
  <si>
    <t>Anzahl Scheidungen</t>
  </si>
  <si>
    <t>Todesursache unbekannt: vorwiegend bei Meldungen aus dem Ausland.</t>
  </si>
  <si>
    <t>Anzahl Eheschliessungen: mindestens ein Ehepartner wohnt in Liechtenstein.</t>
  </si>
  <si>
    <t>Anzahl Scheidungen: Mindestens ein Partner wohnt in Liechtenstein.</t>
  </si>
  <si>
    <t>Deutsche bis 1961 unter "Andere".</t>
  </si>
  <si>
    <t>13</t>
  </si>
  <si>
    <t>Geburtenrate</t>
  </si>
  <si>
    <t>2005/09</t>
  </si>
  <si>
    <t>Geburtsland: Land, in dem das Kind geboren wurde.</t>
  </si>
  <si>
    <t>Geburtenrate seit 1960</t>
  </si>
  <si>
    <t>Geburtenrate seit 1975</t>
  </si>
  <si>
    <t>Slowakei</t>
  </si>
  <si>
    <t>Tschechien</t>
  </si>
  <si>
    <t>12 </t>
  </si>
  <si>
    <t>165 </t>
  </si>
  <si>
    <t>Geburtsland des Kindes</t>
  </si>
  <si>
    <t>Eheschliessungen nach Wohngemeinde des Mannes</t>
  </si>
  <si>
    <t>Wohngemeinde des Mannes</t>
  </si>
  <si>
    <t>Wohngemeinde der Frau</t>
  </si>
  <si>
    <t>Krebskrankeiten</t>
  </si>
  <si>
    <t>Demenz</t>
  </si>
  <si>
    <t>Kreislaufsystem</t>
  </si>
  <si>
    <t>1-9</t>
  </si>
  <si>
    <t>70-74</t>
  </si>
  <si>
    <t>75-79</t>
  </si>
  <si>
    <t>80-84</t>
  </si>
  <si>
    <t>85-89</t>
  </si>
  <si>
    <t>90+</t>
  </si>
  <si>
    <t>Diabetes mellitus</t>
  </si>
  <si>
    <t>davon AIDS</t>
  </si>
  <si>
    <t>Wohnsitz der Frau</t>
  </si>
  <si>
    <t>Wohnsitz des Mannes</t>
  </si>
  <si>
    <t>29 </t>
  </si>
  <si>
    <t>203 </t>
  </si>
  <si>
    <t>Estland</t>
  </si>
  <si>
    <t>2000-04</t>
  </si>
  <si>
    <t>unbekannt</t>
  </si>
  <si>
    <t>Partnerschaften</t>
  </si>
  <si>
    <t>Ausland</t>
  </si>
  <si>
    <t>(wohnhaft in Liechtenstein)</t>
  </si>
  <si>
    <t>(mindestens eine Person wohnhaft in Liechtenstein)</t>
  </si>
  <si>
    <t>Lebendgeborene nach Staatsbürgerschaft des Vaters seit 1999</t>
  </si>
  <si>
    <t>Lebendgeborene, Gestorbene und natürliches Bevölkerungswachstum</t>
  </si>
  <si>
    <t>Lebendgeborene und Indikatoren der Fruchtbarkeit</t>
  </si>
  <si>
    <t>Gestorbene</t>
  </si>
  <si>
    <t>Lebendgeborene nach Geschlecht des Kindes und Zivilstand der Mutter</t>
  </si>
  <si>
    <t>Lebendgeborene nach Geburtsland des Kindes</t>
  </si>
  <si>
    <t>Lebendgeborene nach Wohngemeinde der Mutter</t>
  </si>
  <si>
    <t>Lebendgeborene Knaben nach Wohngemeinde der Mutter</t>
  </si>
  <si>
    <t>Lebendgeborene Mädchen nach Wohngemeinde der Mutter</t>
  </si>
  <si>
    <t>Lebendgeborene nach Staatsbürgerschaft der Mutter</t>
  </si>
  <si>
    <t>Lebendgeborene</t>
  </si>
  <si>
    <t xml:space="preserve"> 2 Gestorbene</t>
  </si>
  <si>
    <t>Gestorbene und Indikatoren der Sterblichkeit</t>
  </si>
  <si>
    <t>Gestorbene Kinder im ersten Lebensjahr</t>
  </si>
  <si>
    <t>Gestorbene Männer nach Altersklassen</t>
  </si>
  <si>
    <t>Gestorbene Männer nach Altersklassen (in Prozent)</t>
  </si>
  <si>
    <t>Gestorbene Frauen nach Altersklassen</t>
  </si>
  <si>
    <t>Gestorbene Frauen nach Altersklassen (in Prozent)</t>
  </si>
  <si>
    <t>Gestorbene nach Wohngemeinde</t>
  </si>
  <si>
    <t>Gestorbene nach Sterbeland</t>
  </si>
  <si>
    <t>Gestorbene nach Staatsbürgerschaft</t>
  </si>
  <si>
    <t>Gestorbene nach Altersklassen seit 1950</t>
  </si>
  <si>
    <t>Gestorbene Frauen nach Altersklassen seit 1950</t>
  </si>
  <si>
    <t>Gestorbene Männer nach Altersklassen seit 1950</t>
  </si>
  <si>
    <t>verheiratet, eing. Partn.</t>
  </si>
  <si>
    <t>geschieden, aufgel. Partn.</t>
  </si>
  <si>
    <t>getrennt geschieden, aufgel. Partn.</t>
  </si>
  <si>
    <t>Übriges Europa</t>
  </si>
  <si>
    <t>Belarus</t>
  </si>
  <si>
    <t>Kosovo</t>
  </si>
  <si>
    <t>Russland</t>
  </si>
  <si>
    <t>Serbien</t>
  </si>
  <si>
    <t>Serbien u. Montenegro</t>
  </si>
  <si>
    <t>Ukraine</t>
  </si>
  <si>
    <t>Afrika</t>
  </si>
  <si>
    <t>Ägypten</t>
  </si>
  <si>
    <t>Algerien</t>
  </si>
  <si>
    <t>Äthiopien</t>
  </si>
  <si>
    <t>Kenia</t>
  </si>
  <si>
    <t>Marokko</t>
  </si>
  <si>
    <t>Somalia</t>
  </si>
  <si>
    <t>Südafrika</t>
  </si>
  <si>
    <t>Tunesien</t>
  </si>
  <si>
    <t>Amerika</t>
  </si>
  <si>
    <t>Argentinien</t>
  </si>
  <si>
    <t>Brasilien</t>
  </si>
  <si>
    <t>Chile</t>
  </si>
  <si>
    <t>Costa Rica</t>
  </si>
  <si>
    <t>Dominikanische Rep.</t>
  </si>
  <si>
    <t>Ecuador</t>
  </si>
  <si>
    <t>Kolumbien</t>
  </si>
  <si>
    <t>Mexiko</t>
  </si>
  <si>
    <t>Peru</t>
  </si>
  <si>
    <t>USA</t>
  </si>
  <si>
    <t>Asien</t>
  </si>
  <si>
    <t>China</t>
  </si>
  <si>
    <t>Indien</t>
  </si>
  <si>
    <t>Japan</t>
  </si>
  <si>
    <t>Kirgisistan</t>
  </si>
  <si>
    <t>Korea (Republik)</t>
  </si>
  <si>
    <t>Philippinen</t>
  </si>
  <si>
    <t>Thailand</t>
  </si>
  <si>
    <t>Vietnam</t>
  </si>
  <si>
    <t>Ozeanien</t>
  </si>
  <si>
    <t>Neuseeland</t>
  </si>
  <si>
    <t>Tabelle 1.1</t>
  </si>
  <si>
    <t>Tabelle 1.2</t>
  </si>
  <si>
    <t>Geburtenüberschuss</t>
  </si>
  <si>
    <t>Mädchengeburten pro 100 Lebendgeburten</t>
  </si>
  <si>
    <t>Bruttoreproduktionsrate</t>
  </si>
  <si>
    <t>Erläuterung zur Tabelle:</t>
  </si>
  <si>
    <t>Tabelle 1.3</t>
  </si>
  <si>
    <t>Tabelle 1.4</t>
  </si>
  <si>
    <t>Tabelle 1.5</t>
  </si>
  <si>
    <t>unverheiratet</t>
  </si>
  <si>
    <t>Mutter unverheiratet</t>
  </si>
  <si>
    <t>Tabelle 1.6</t>
  </si>
  <si>
    <t>Tabelle 1.7</t>
  </si>
  <si>
    <t>Tabelle 1.8</t>
  </si>
  <si>
    <t>Tabelle 1.9</t>
  </si>
  <si>
    <t>Tabelle 1.10</t>
  </si>
  <si>
    <t>Tabelle 1.11</t>
  </si>
  <si>
    <t>Tabelle 1.12</t>
  </si>
  <si>
    <t>Tabelle 1.13</t>
  </si>
  <si>
    <t>Tabelle 1.14</t>
  </si>
  <si>
    <t>Tabelle 1.15</t>
  </si>
  <si>
    <t>Tabelle 1.16</t>
  </si>
  <si>
    <t>Tabelle 1.17</t>
  </si>
  <si>
    <t>Tabelle 2.1</t>
  </si>
  <si>
    <t>Geburtenziffer pro 1000 Einwohner</t>
  </si>
  <si>
    <t>Sterbeziffer pro 1000 Einwohner</t>
  </si>
  <si>
    <t>pro 1000 Einwohner</t>
  </si>
  <si>
    <t>Lebendgeborene nach Wohngemeinde der Mutter (pro 1000 Einwohner)</t>
  </si>
  <si>
    <t>Tabelle 2.2</t>
  </si>
  <si>
    <t>Tabelle 2.3</t>
  </si>
  <si>
    <t>Tabelle 2.4</t>
  </si>
  <si>
    <t>Tabelle 2.5</t>
  </si>
  <si>
    <t>Tabelle 2.6</t>
  </si>
  <si>
    <t>Tabelle 2.7</t>
  </si>
  <si>
    <t>Tabelle 2.8</t>
  </si>
  <si>
    <t>Tabelle 2.9</t>
  </si>
  <si>
    <t>Tabelle 2.10</t>
  </si>
  <si>
    <t>Tabelle 2.11</t>
  </si>
  <si>
    <t>Tabelle 2.12</t>
  </si>
  <si>
    <t>Tabelle 2.13</t>
  </si>
  <si>
    <t>Tabelle 3.1</t>
  </si>
  <si>
    <t>Tabelle 3.2</t>
  </si>
  <si>
    <t>Anzahl Eheschliessungen</t>
  </si>
  <si>
    <t>Heiratende wohnhaft in Liechtenstein</t>
  </si>
  <si>
    <t>Ersteheschliessungen</t>
  </si>
  <si>
    <t>Ersteheschliessungen pro 100 Heiratende (wohnhaft in LIE)</t>
  </si>
  <si>
    <t>Tabelle 3.3</t>
  </si>
  <si>
    <t>Tabelle 3.4</t>
  </si>
  <si>
    <t>Tabelle 3.5</t>
  </si>
  <si>
    <t>Tabelle 3.6</t>
  </si>
  <si>
    <t>Tabelle 3.7</t>
  </si>
  <si>
    <t>Tabelle 3.8</t>
  </si>
  <si>
    <t>Tabelle 3.9</t>
  </si>
  <si>
    <t>Tabelle 3.10</t>
  </si>
  <si>
    <t>Tabelle 3.11</t>
  </si>
  <si>
    <t>Tabelle 3.12</t>
  </si>
  <si>
    <t>Tabelle 3.13</t>
  </si>
  <si>
    <t>Tabelle 3.14</t>
  </si>
  <si>
    <t>Tabelle 3.15</t>
  </si>
  <si>
    <t>Tabelle 3.16</t>
  </si>
  <si>
    <t>Tabelle 3.17</t>
  </si>
  <si>
    <t>Tabelle 3.18</t>
  </si>
  <si>
    <t>Tabelle 3.19</t>
  </si>
  <si>
    <t>Tabelle 3.20</t>
  </si>
  <si>
    <t xml:space="preserve">Ehescheidungen von Männern </t>
  </si>
  <si>
    <t>Tabelle 3.21</t>
  </si>
  <si>
    <t>Tabelle 3.22</t>
  </si>
  <si>
    <t>Tabelle 3.23</t>
  </si>
  <si>
    <t>Tabelle 3.24</t>
  </si>
  <si>
    <t>Tabelle 4.1</t>
  </si>
  <si>
    <t>Tabelle 4.2</t>
  </si>
  <si>
    <t>Tabelle 4.3</t>
  </si>
  <si>
    <t>Tabelle 4.4</t>
  </si>
  <si>
    <t>Tabelle 4.5</t>
  </si>
  <si>
    <t>Eheschliessungsziffer (pro 1000 Einwohner) seit 1960</t>
  </si>
  <si>
    <t>Tabelle 4.6</t>
  </si>
  <si>
    <t>Tabelle 4.7</t>
  </si>
  <si>
    <t>Tabelle 4.8</t>
  </si>
  <si>
    <t>Tabelle 4.9</t>
  </si>
  <si>
    <t>Tabelle 4.10</t>
  </si>
  <si>
    <t>Tabelle 4.11</t>
  </si>
  <si>
    <t>Tabelle 4.12</t>
  </si>
  <si>
    <t>Tabelle 5.1.1</t>
  </si>
  <si>
    <t>Tabelle 5.1.2</t>
  </si>
  <si>
    <t>Tabelle 5.1.3</t>
  </si>
  <si>
    <t>Tabelle 5.2.1</t>
  </si>
  <si>
    <t>Tabelle 5.2.2</t>
  </si>
  <si>
    <t>Tabelle 5.2.3</t>
  </si>
  <si>
    <t>Tabelle 5.3.1</t>
  </si>
  <si>
    <t>Tabelle 5.3.2</t>
  </si>
  <si>
    <t>Tabelle 5.4.1</t>
  </si>
  <si>
    <t>Tabelle 5.4.2</t>
  </si>
  <si>
    <t>Tabelle 5.4.3</t>
  </si>
  <si>
    <t>Tabelle 5.4.4</t>
  </si>
  <si>
    <t>Tabelle 5.4.5</t>
  </si>
  <si>
    <t>Tabelle 5.4.6</t>
  </si>
  <si>
    <t>Tabelle 5.5.1</t>
  </si>
  <si>
    <t>Tabelle 5.5.2</t>
  </si>
  <si>
    <t>Tabelle 5.5.3</t>
  </si>
  <si>
    <t>Tabelle 5.6.1</t>
  </si>
  <si>
    <t>Gesamtzunahme</t>
  </si>
  <si>
    <t>Tabelle 5.6.2</t>
  </si>
  <si>
    <t>1 Lebendgeborene</t>
  </si>
  <si>
    <t>Tabelle 2.14</t>
  </si>
  <si>
    <t>Tabelle 5.3.3</t>
  </si>
  <si>
    <t>Tabelle 5.3.4</t>
  </si>
  <si>
    <t>Fruchtbarkeitsziffer pro 1000 Frauen</t>
  </si>
  <si>
    <t>Eheschliessungen von Männern pro 1000 Einwohner</t>
  </si>
  <si>
    <t>5.1 Bevölkerungsbewegung</t>
  </si>
  <si>
    <t>5.2 Lebendgeborene</t>
  </si>
  <si>
    <t>5.3 Gestorbene</t>
  </si>
  <si>
    <t>5.4 Eheschliessungen</t>
  </si>
  <si>
    <t>5.5 Ehescheidungen</t>
  </si>
  <si>
    <t>5.6 Eingetragene Partnerschaften</t>
  </si>
  <si>
    <t>5.7 Aufgelöste Partnerschaften</t>
  </si>
  <si>
    <t>Tabelle 5.2.4</t>
  </si>
  <si>
    <t>Tabelle 5.2.5</t>
  </si>
  <si>
    <t>Tabelle 5.2.6</t>
  </si>
  <si>
    <t>Tabelle 5.3.5</t>
  </si>
  <si>
    <t>Tabelle 5.3.6</t>
  </si>
  <si>
    <t>Tabelle 5.4.7</t>
  </si>
  <si>
    <t>Tabelle 5.4.8</t>
  </si>
  <si>
    <t>Tabelle 5.7.1</t>
  </si>
  <si>
    <t>Tabelle 5.7.2</t>
  </si>
  <si>
    <t>30+</t>
  </si>
  <si>
    <t>Wohnbevölkerung am Jahresende</t>
  </si>
  <si>
    <t>51+</t>
  </si>
  <si>
    <t>0-20</t>
  </si>
  <si>
    <t>21-25</t>
  </si>
  <si>
    <t>26-30</t>
  </si>
  <si>
    <t>31-35</t>
  </si>
  <si>
    <t>36-40</t>
  </si>
  <si>
    <t>41-45</t>
  </si>
  <si>
    <t>46-50</t>
  </si>
  <si>
    <t>0-1</t>
  </si>
  <si>
    <t>2-5</t>
  </si>
  <si>
    <t>6-9</t>
  </si>
  <si>
    <t>20+</t>
  </si>
  <si>
    <t>Total 15-49</t>
  </si>
  <si>
    <t>100+</t>
  </si>
  <si>
    <t>Mrz</t>
  </si>
  <si>
    <t>Jahr/ Fünfjahresmittel</t>
  </si>
  <si>
    <t>3-5</t>
  </si>
  <si>
    <t>Fünfjahresmittel</t>
  </si>
  <si>
    <t>Geburtenüberschuss im Verhältnis zur Anzahl Liechtensteiner in %</t>
  </si>
  <si>
    <t>Geburtenüberschuss im Verhältnis zur Anzahl Ausländer in %</t>
  </si>
  <si>
    <t>Gestorbene Männer</t>
  </si>
  <si>
    <t>Gestorbene Frauen</t>
  </si>
  <si>
    <t>Lebensdauer</t>
  </si>
  <si>
    <t>Mann ist Ausländer
in Liechtenstein wohnhaft</t>
  </si>
  <si>
    <t>Mann ist Liechtensteiner
in Liechtenstein wohnhaft</t>
  </si>
  <si>
    <t>Jahr/Fünfjahresmittel</t>
  </si>
  <si>
    <t>Männer
mit Staatsbürgerschaft</t>
  </si>
  <si>
    <t>Männer wohnhaft in Liechtenstein
mit Staatsbürgerschaft</t>
  </si>
  <si>
    <t>Frauen
mit Staatsbürgerschaft</t>
  </si>
  <si>
    <t>Frauen wohnhaft in Liechtenstein
mit Staatsbürgerschaft</t>
  </si>
  <si>
    <t>Gesamtwanderungssaldo</t>
  </si>
  <si>
    <t>davon
Herzkrankheiten</t>
  </si>
  <si>
    <t>davon Suizid</t>
  </si>
  <si>
    <t>Eheliche Trennungen nach
LIE-Scheidungsrecht</t>
  </si>
  <si>
    <t>und Hirngefässkrankheiten</t>
  </si>
  <si>
    <t>Gestorbene Männer nach Staatsbürgerschaft, Zivilstand und Lebensdauer (Durchschnittsalter)
seit 1960</t>
  </si>
  <si>
    <t>Gestorbene Frauen nach Staatsbürgerschaft, Zivilstand und Lebensdauer (Durchschnittsalter)
seit 1960</t>
  </si>
  <si>
    <t>Mittlere ständige Bevölkerung</t>
  </si>
  <si>
    <t>Personen</t>
  </si>
  <si>
    <t>Mittlere
ständige
Bevölkerung</t>
  </si>
  <si>
    <t>pro 100 Lebendgeborene</t>
  </si>
  <si>
    <t>Frauen im Alter 15-49 Jahre</t>
  </si>
  <si>
    <t>Lebendgeborene nach Altersklassen der Frauen</t>
  </si>
  <si>
    <t>und
Hirngefässkrankheiten</t>
  </si>
  <si>
    <t>Land der Trauung</t>
  </si>
  <si>
    <t>Krebskrankheiten</t>
  </si>
  <si>
    <t>Kreislaufsystem, Diabetes mellitus</t>
  </si>
  <si>
    <t>davon Herzkrankheiten</t>
  </si>
  <si>
    <t>Altersklassen</t>
  </si>
  <si>
    <t>Scheidungen (Männer) pro 1000 Einwohner</t>
  </si>
  <si>
    <t>EWR-Länder</t>
  </si>
  <si>
    <t>Anteil ausserehelicher Lebendgeborener seit 1960</t>
  </si>
  <si>
    <t>Litauen</t>
  </si>
  <si>
    <t>Armenien</t>
  </si>
  <si>
    <t>Irak</t>
  </si>
  <si>
    <t>Iran</t>
  </si>
  <si>
    <t>EWR-31</t>
  </si>
  <si>
    <t xml:space="preserve">Quelle: Jahre 1975 - 1995, Europarat, Recent Demographic Developments in Europe </t>
  </si>
  <si>
    <t xml:space="preserve">davon Zwillingsgeburten </t>
  </si>
  <si>
    <t>Zivilstand der Mutter</t>
  </si>
  <si>
    <t>Eingetragene Partnerschaften von Männern seit 2011</t>
  </si>
  <si>
    <t>Eingetragene Partnerschaften von Frauen seit 2002</t>
  </si>
  <si>
    <t>Aufgelöste Partnerschaften von Männern seit 2011</t>
  </si>
  <si>
    <t>Aufgelöste Partnerschaften von Frauen seit 2011</t>
  </si>
  <si>
    <t>2010/14</t>
  </si>
  <si>
    <t>Bulgarien</t>
  </si>
  <si>
    <t>Senegal</t>
  </si>
  <si>
    <t>Afghanistan</t>
  </si>
  <si>
    <t>Grossbritanien</t>
  </si>
  <si>
    <t>Tabelle 5.2.7</t>
  </si>
  <si>
    <t>Zwillingsgeburten nach Geschlecht seit 1999</t>
  </si>
  <si>
    <t>verwitwet, verst. Partn.</t>
  </si>
  <si>
    <t>45+</t>
  </si>
  <si>
    <t xml:space="preserve">         -</t>
  </si>
  <si>
    <t xml:space="preserve">Lebendgeborene </t>
  </si>
  <si>
    <t>Frauen: Anzahl Frauen der mittleren ständigen Bevölkerung.</t>
  </si>
  <si>
    <t>Lebendgeborene: Lebendgeborene von Frauen im Alter von 15 bis 49 Jahren.</t>
  </si>
  <si>
    <t>Mittlere Ehedauer</t>
  </si>
  <si>
    <t>Frauen im Alter 15-49 Jahre: Frauen der mittleren ständigen Bevölkerung.</t>
  </si>
  <si>
    <t>Scheidungsrate: Verhältnis der Ehescheidungen der Männer zu den Eheschliessungen der Männer im gleichen Jahr.</t>
  </si>
  <si>
    <t>Scheidungsrate
in Prozent</t>
  </si>
  <si>
    <t>Scheidungsrate seit 1960</t>
  </si>
  <si>
    <t>Scheidungsrate in Prozent</t>
  </si>
  <si>
    <t>Geburtenrate (Gesamtfruchtbarkeitsziffer)</t>
  </si>
  <si>
    <t>Eheschliessungen von Liechtensteinern mit Wohnsitz in Liechtenstein sowie deren Frauen nach Staatsbürgerschaft seit 1950</t>
  </si>
  <si>
    <t>Eheschliessungen von Männern mit Wohnsitz in Liechtenstein
nach Altersklassen 1950 bis 1999</t>
  </si>
  <si>
    <t>Eheschliessungen von Männern mit Wohnsitz in Liechtenstein nach Altersklassen seit 1999</t>
  </si>
  <si>
    <t>Eheschliessungen von Frauen mit Wohnsitz in Liechtenstein
nach Altersklassen 1950 bis 1999</t>
  </si>
  <si>
    <t>Eheschliessungen von Frauen mit Wohnsitz in Liechtenstein nach Altersklassen seit 1999</t>
  </si>
  <si>
    <t>Eheschliessungen von Männern mit Wohnsitz in Liechtenstein nach Jahr und Wohngemeinde 
seit 1950</t>
  </si>
  <si>
    <t>Vorangegangener Zivilstand der Frauen</t>
  </si>
  <si>
    <t>Vorangegangener Zivilstand der Männer</t>
  </si>
  <si>
    <t>Bei Doppelbürgerschaften gilt die Erststaatenbürgerschaft. Liechtensteinisch-ausländische Doppelbürgerschaften werden als liechtensteinische Staatsbürgerschaften gezählt. Staatenlose werden zur Kategorie "Andere" gerechnet.</t>
  </si>
  <si>
    <t>Die höhere Anzahl der heiratenden Personen ab dem Jahre 2013 begründet sich auch auf der verbesserten Erfassung der Eheschliessungen von in Liechtenstein wohnhaften ausländischen Staatsangehörigen im Ausland.</t>
  </si>
  <si>
    <t>Scheidungsziffer seit 1960</t>
  </si>
  <si>
    <t>Aufgrund der Zählweise ist die Angabe "Frau nach Staatsbürgerschaft" ab dem Jahre 2000 nicht mit den Vorjahren vergleichbar.</t>
  </si>
  <si>
    <t>B   Tabellen der Zivilstandsstatistik 2016</t>
  </si>
  <si>
    <t>Lebendgeborene nach Wohngemeinde der Mutter und Land der Geburt 2016</t>
  </si>
  <si>
    <t>Lebendgeborene nach Staatsbürgerschaft der Mutter und des Vaters 2016</t>
  </si>
  <si>
    <t>Berechnung der Fruchtbarkeitsziffern 2016</t>
  </si>
  <si>
    <t>Berechnung der Geburtenrate 2016</t>
  </si>
  <si>
    <t>Eritrea</t>
  </si>
  <si>
    <t>Indonesien</t>
  </si>
  <si>
    <t>Jordanien</t>
  </si>
  <si>
    <t>...</t>
  </si>
  <si>
    <t>Gestorbene nach Geschlecht und Todesursache seit 2003</t>
  </si>
  <si>
    <t xml:space="preserve"> Monat</t>
  </si>
  <si>
    <t>Monat</t>
  </si>
  <si>
    <t>Gestorbene Männer nach Zivilstand und Hinterlassene Kinder</t>
  </si>
  <si>
    <t>Gestorbene Frauen nach Zivilstand und Hinterlassene Kinder</t>
  </si>
  <si>
    <t>Sterbeland</t>
  </si>
  <si>
    <t>Übrige Länder</t>
  </si>
  <si>
    <t xml:space="preserve"> Staatsbürgerschaft</t>
  </si>
  <si>
    <t>Eheschliessungen von Männern - Liechtensteiner/Ausländer</t>
  </si>
  <si>
    <t>Eheschliessungen von Männern - Liechtensteiner/Ausländer (in Prozent)</t>
  </si>
  <si>
    <t>Eheschliessungen von Frauen - Liechtensteinerinnen/Ausländerinnen</t>
  </si>
  <si>
    <t>Eheschliessungen von Frauen - Liechtensteinerinnen/Ausländerinnen (in Prozent)</t>
  </si>
  <si>
    <t>Ehedauer in Jahren</t>
  </si>
  <si>
    <t>Altersjahre im Jahre der Ersteheschliessung</t>
  </si>
  <si>
    <t>Eheschliessungen von Männern mit Wohnsitz in Liechtenstein nach Staatsbürgerschaft und Staatsbürgerschaft der Frau seit 1950</t>
  </si>
  <si>
    <t>Aufgrund der Zählweise ist die Angabe "Staatsbürgerschaft der Frau" ab dem Jahre 2000 nicht mit den Vorjahren vergleichbar.</t>
  </si>
  <si>
    <t>Eheschliessungen von Männern mit Wohnsitz in Liechtenstein nach Staatsbürgerschaft  und Staatsbürgerschaft der Frau seit 1950 (in Prozent)</t>
  </si>
  <si>
    <t>2005-09</t>
  </si>
  <si>
    <t>Gestorbene nach Monat</t>
  </si>
  <si>
    <t>Gestorbene nach Monat (in Prozent)</t>
  </si>
  <si>
    <t>Eheschliessungen von Männern nach Monat</t>
  </si>
  <si>
    <t>Eheschliessungen von Männern nach Monat (in Prozent)</t>
  </si>
  <si>
    <t>Lebendgeborene nach Monat</t>
  </si>
  <si>
    <t>Lebendgeborene nach Monat (in Prozent)</t>
  </si>
  <si>
    <t>EWR-Länder:  ab 2007 EWR-30</t>
  </si>
  <si>
    <t xml:space="preserve">                       ab 2013 EWR-31</t>
  </si>
  <si>
    <t>Gestorbene Männer nach Altersklassen und Todesursachen 2016</t>
  </si>
  <si>
    <t>Gestorbene Frauen nach Altersklassen und Todesursachen 2016</t>
  </si>
  <si>
    <t>Zivilstand der Männer vor der Eheschliessung</t>
  </si>
  <si>
    <t>Zivilstand der Frauen vor der Eheschliessung</t>
  </si>
  <si>
    <t>Eheschliessungen von Männern nach Land der Trauung (Zivilstandesamt)</t>
  </si>
  <si>
    <t>Eheschliessungen von Frauen nach Land der Trauung (Zivilstandesamt)</t>
  </si>
  <si>
    <t>Eheschliessungen nach Staatsbürgerschaft der Ehepartner 2016</t>
  </si>
  <si>
    <t>Eheschliessungen nach Staatsbürgerschaft der Ehepartner 2016 (in Prozent)</t>
  </si>
  <si>
    <t>Bei Doppelbürgerschaften gilt die Erststaatenbürgerschaft. Liechtensteinisch-ausländische Doppelbürgerschaften werden als liechtensteinische Staatsbürgerschaft gezählt. Staatenlose werden zur Kategorie "übrige Länder" gerechnet.</t>
  </si>
  <si>
    <t>Eheschliessungen von Männern nach Wohngemeinde der Ehepartner 2016</t>
  </si>
  <si>
    <t>Eheschliessungen von Frauen nach Wohngemeinde der Ehepartner 2016</t>
  </si>
  <si>
    <t>Scheidungsrate: Verhältnis (in %) der Anzahl Scheidungen zur Anzahl Eheschliessungen im gleichen Jahr.</t>
  </si>
  <si>
    <t>Liechtenstein: Nur Eheschliessungen und Ehescheidungen der Männer mit Wohnsitz in Liechtenstein berücksichtigt.</t>
  </si>
  <si>
    <t>Lebendgeborene pro 1000 Frauen nach Altersklassen</t>
  </si>
  <si>
    <t>Titel</t>
  </si>
  <si>
    <t>Tabelle</t>
  </si>
  <si>
    <t>Tab 1.1</t>
  </si>
  <si>
    <t>Tab 1.2</t>
  </si>
  <si>
    <t>Tab 1.3</t>
  </si>
  <si>
    <t>Tab 1.4</t>
  </si>
  <si>
    <t>Tab 1.5</t>
  </si>
  <si>
    <t>Tab 1.6</t>
  </si>
  <si>
    <t>Tab 1.7</t>
  </si>
  <si>
    <t>Tab 1.8</t>
  </si>
  <si>
    <t>Tab 1.9</t>
  </si>
  <si>
    <t>Tab 1.10</t>
  </si>
  <si>
    <t>Tab 1.11</t>
  </si>
  <si>
    <t>Tab 1.12</t>
  </si>
  <si>
    <t>Tab 1.13</t>
  </si>
  <si>
    <t>Tab 1.14</t>
  </si>
  <si>
    <t>Tab 1.15</t>
  </si>
  <si>
    <t>Tab 1.16</t>
  </si>
  <si>
    <t>Tab 1.17</t>
  </si>
  <si>
    <t>Tab 2.1</t>
  </si>
  <si>
    <t>Tab 2.2</t>
  </si>
  <si>
    <t>Tab 2.3</t>
  </si>
  <si>
    <t>Tab 2.4</t>
  </si>
  <si>
    <t>Tab 2.5</t>
  </si>
  <si>
    <t>Tab 2.6</t>
  </si>
  <si>
    <t>Tab 2.7</t>
  </si>
  <si>
    <t>Tab 2.8</t>
  </si>
  <si>
    <t>Tab 2.9</t>
  </si>
  <si>
    <t>Tab 2.10</t>
  </si>
  <si>
    <t>Tab 2.11</t>
  </si>
  <si>
    <t>Tab 2.12</t>
  </si>
  <si>
    <t>Tab 2.13</t>
  </si>
  <si>
    <t>Tab 2.14</t>
  </si>
  <si>
    <t>Tab 3.1</t>
  </si>
  <si>
    <t>Tab 3.2</t>
  </si>
  <si>
    <t>Tab 3.3</t>
  </si>
  <si>
    <t>Tab 3.4</t>
  </si>
  <si>
    <t>Tab 3.5</t>
  </si>
  <si>
    <t>Tab 3.6</t>
  </si>
  <si>
    <t>Tab 3.7</t>
  </si>
  <si>
    <t>Tab 3.8</t>
  </si>
  <si>
    <t>Tab 3.9</t>
  </si>
  <si>
    <t>Tab 3.10</t>
  </si>
  <si>
    <t>Tab 3.11</t>
  </si>
  <si>
    <t>Tab 3.12</t>
  </si>
  <si>
    <t>Tab 3.13</t>
  </si>
  <si>
    <t>Tab 3.14</t>
  </si>
  <si>
    <t>Tab 3.15</t>
  </si>
  <si>
    <t>Tab 3.16</t>
  </si>
  <si>
    <t>Tab 3.17</t>
  </si>
  <si>
    <t>Tab 3.18</t>
  </si>
  <si>
    <t>Tab 3.19</t>
  </si>
  <si>
    <t>Tab 3.20</t>
  </si>
  <si>
    <t>Tab 3.21</t>
  </si>
  <si>
    <t>Tab 3.22</t>
  </si>
  <si>
    <t>Tab 3.23</t>
  </si>
  <si>
    <t>Tab 3.24</t>
  </si>
  <si>
    <t>Tab 4.1</t>
  </si>
  <si>
    <t>Tab 4.2</t>
  </si>
  <si>
    <t>Tab 4.3</t>
  </si>
  <si>
    <t>Tab 4.4</t>
  </si>
  <si>
    <t>Tab 4.5</t>
  </si>
  <si>
    <t>Tab 4.6</t>
  </si>
  <si>
    <t>Tab 4.7</t>
  </si>
  <si>
    <t>Tab 4.8</t>
  </si>
  <si>
    <t>Tab 4.9</t>
  </si>
  <si>
    <t>Tab 4.10</t>
  </si>
  <si>
    <t>Tab 4.11</t>
  </si>
  <si>
    <t>Tab 4.12</t>
  </si>
  <si>
    <t>Tab 5.1.1</t>
  </si>
  <si>
    <t>Tab 5.1.2</t>
  </si>
  <si>
    <t>Tab 5.1.3</t>
  </si>
  <si>
    <t>Tab 5.2.1</t>
  </si>
  <si>
    <t>Tab 5.2.2</t>
  </si>
  <si>
    <t>Tab 5.2.3</t>
  </si>
  <si>
    <t>Tab 5.2.4</t>
  </si>
  <si>
    <t>Tab 5.2.5</t>
  </si>
  <si>
    <t>Tab 5.2.6</t>
  </si>
  <si>
    <t>Tab 5.2.7</t>
  </si>
  <si>
    <t>Tab 5.3.1</t>
  </si>
  <si>
    <t>Tab 5.3.2</t>
  </si>
  <si>
    <t>Tab 5.3.3</t>
  </si>
  <si>
    <t>Tab 5.3.4</t>
  </si>
  <si>
    <t>Gestorbene Männer nach Staatsbürgerschaft, Zivilstand und Lebensdauer (Durchschnittsalter) seit 1960</t>
  </si>
  <si>
    <t>Tab 5.3.5</t>
  </si>
  <si>
    <t>Gestorbene Frauen nach Staatsbürgerschaft, Zivilstand und Lebensdauer (Durchschnittsalter) seit 1960</t>
  </si>
  <si>
    <t>Tab 5.3.6</t>
  </si>
  <si>
    <t>Tab 5.4.1</t>
  </si>
  <si>
    <t>Tab 5.4.2</t>
  </si>
  <si>
    <t>Tab 5.4.3</t>
  </si>
  <si>
    <t>Tab 5.4.4</t>
  </si>
  <si>
    <t>Tab 5.4.5</t>
  </si>
  <si>
    <t>Tab 5.4.6</t>
  </si>
  <si>
    <t>Tab 5.4.7</t>
  </si>
  <si>
    <t>Tab 5.4.8</t>
  </si>
  <si>
    <t>Tab 5.5.1</t>
  </si>
  <si>
    <t>Tab 5.5.2</t>
  </si>
  <si>
    <t>Tab 5.5.3</t>
  </si>
  <si>
    <t>Tab 5.6.1</t>
  </si>
  <si>
    <t>Tab 5.6.2</t>
  </si>
  <si>
    <t>Tab 5.7.1</t>
  </si>
  <si>
    <t>Tab 5.7.2</t>
  </si>
  <si>
    <t>Tabellen der Zivilstandsstatistik 2016</t>
  </si>
  <si>
    <t>Natürliche Bevölkerungsbewegung in Liechtenstein seit 1950 - Liechtensteiner</t>
  </si>
  <si>
    <t>Natürliche Bevölkerungsbewegung in Liechtenstein seit 1950 - Ausländer</t>
  </si>
  <si>
    <t>Eheschliessungen von Männern mit Wohnsitz in Liechtenstein nach Altersklassen 1950 bis 1999</t>
  </si>
  <si>
    <t>Eheschliessungen von Frauen mit Wohnsitz in Liechtenstein nach Altersklassen 1950 bis 1999</t>
  </si>
  <si>
    <t>Eheschliessungen von Männern mit Wohnsitz in Liechtenstein nach Jahr und Wohngemeinde seit 1950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</si>
</sst>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%"/>
    <numFmt numFmtId="167" formatCode="0.0"/>
    <numFmt numFmtId="168" formatCode="0.0\ \ "/>
    <numFmt numFmtId="169" formatCode="0\ \ \ "/>
    <numFmt numFmtId="170" formatCode="\ \ 0.0"/>
    <numFmt numFmtId="171" formatCode="@\ \ \ "/>
    <numFmt numFmtId="172" formatCode="_ * #,##0.0_ ;_ * \-#,##0.0_ ;_ * &quot;-&quot;??_ ;_ @_ "/>
    <numFmt numFmtId="173" formatCode="0.000"/>
    <numFmt numFmtId="174" formatCode="_ * #,##0.0_ ;_ * \-#,##0.0_ ;_ * &quot;-&quot;?_ ;_ @_ "/>
    <numFmt numFmtId="175" formatCode="#,##0.00_ ;\-#,##0.00\ "/>
    <numFmt numFmtId="176" formatCode="#,##0.0_ ;\-#,##0.0\ "/>
    <numFmt numFmtId="177" formatCode="_ * #,##0.000_ ;_ * \-#,##0.000_ ;_ * &quot;-&quot;???_ ;_ @_ "/>
    <numFmt numFmtId="178" formatCode="_ * #,##0.00_ ;_ * \-#,##0.00_ ;_ * &quot;-&quot;?_ ;_ @_ "/>
    <numFmt numFmtId="179" formatCode="_ * #,##0_ ;_ * \-#,##0_ ;_ * &quot;-&quot;?_ ;_ @_ "/>
    <numFmt numFmtId="180" formatCode="\ #,##0_ ;_ * \-#,##0_ ;_ * &quot;-&quot;_ ;_ @_ "/>
    <numFmt numFmtId="181" formatCode="_ * #,##0_ ;_ * \-#,##0_ ;_ * &quot;-&quot;??_ ;_ @_ "/>
    <numFmt numFmtId="182" formatCode="#,##0___ ;_ * \-#,##0_ ;_ * &quot;-&quot;??_ ;_ @_ "/>
    <numFmt numFmtId="183" formatCode="_ [$€-2]\ * #,##0.00_ ;_ [$€-2]\ * \-#,##0.00_ ;_ [$€-2]\ * &quot;-&quot;??_ "/>
    <numFmt numFmtId="184" formatCode="0.00\ \ \ "/>
    <numFmt numFmtId="185" formatCode="0_ ;\-0\ "/>
    <numFmt numFmtId="186" formatCode="#,##0_ ;\-#,##0\ "/>
    <numFmt numFmtId="187" formatCode="General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#########0.0\ ;\&lt;##########0.0\&gt;"/>
    <numFmt numFmtId="193" formatCode="#########0.0\ ;\&lt;#########0.0\&gt;"/>
    <numFmt numFmtId="194" formatCode="#,###,##0__;\-#,###,##0__;0__;@__"/>
    <numFmt numFmtId="195" formatCode="#,###,##0.0__;\-#,###,##0.0__;\-__;@\ "/>
    <numFmt numFmtId="196" formatCode="##########0"/>
    <numFmt numFmtId="197" formatCode="###########0.0\ ;\&lt;###########0.0\&gt;"/>
    <numFmt numFmtId="198" formatCode="#########0\ ;\&lt;#########0\&gt;"/>
    <numFmt numFmtId="199" formatCode="#############0"/>
    <numFmt numFmtId="200" formatCode="#######0"/>
    <numFmt numFmtId="201" formatCode="##########0.0"/>
    <numFmt numFmtId="202" formatCode="##,###,###,##0"/>
    <numFmt numFmtId="203" formatCode="#########0"/>
    <numFmt numFmtId="204" formatCode="#,###,###,##0.0"/>
    <numFmt numFmtId="205" formatCode="#########0%"/>
    <numFmt numFmtId="206" formatCode="##########0\ ;\&lt;##########0\&gt;"/>
    <numFmt numFmtId="207" formatCode="######0"/>
    <numFmt numFmtId="208" formatCode="######0\ ;\&lt;######0\&gt;"/>
    <numFmt numFmtId="209" formatCode="#########0.00"/>
    <numFmt numFmtId="210" formatCode="##########0.0%"/>
    <numFmt numFmtId="211" formatCode="#########0.0%"/>
    <numFmt numFmtId="212" formatCode="##########0.0\ %;\&lt;##########0.0\&gt;%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8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i/>
      <sz val="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sz val="12"/>
      <name val="Helvetica"/>
      <family val="0"/>
    </font>
    <font>
      <i/>
      <sz val="8"/>
      <name val="Arial"/>
      <family val="2"/>
    </font>
    <font>
      <sz val="12"/>
      <name val="Arial MT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B6DA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7"/>
      </top>
      <bottom/>
    </border>
    <border>
      <left/>
      <right/>
      <top/>
      <bottom style="thin">
        <color indexed="47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169" fontId="17" fillId="0" borderId="0">
      <alignment horizontal="right"/>
      <protection/>
    </xf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187" fontId="3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69" fontId="17" fillId="0" borderId="0" applyFont="0" applyAlignment="0">
      <protection/>
    </xf>
    <xf numFmtId="0" fontId="71" fillId="32" borderId="9" applyNumberFormat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1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1" fontId="11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top"/>
      <protection locked="0"/>
    </xf>
    <xf numFmtId="1" fontId="1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41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41" fontId="24" fillId="33" borderId="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right"/>
    </xf>
    <xf numFmtId="41" fontId="24" fillId="33" borderId="0" xfId="0" applyNumberFormat="1" applyFont="1" applyFill="1" applyBorder="1" applyAlignment="1">
      <alignment horizontal="right" vertical="top"/>
    </xf>
    <xf numFmtId="43" fontId="24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center" wrapText="1"/>
      <protection locked="0"/>
    </xf>
    <xf numFmtId="41" fontId="24" fillId="0" borderId="0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center" vertical="top"/>
      <protection locked="0"/>
    </xf>
    <xf numFmtId="41" fontId="24" fillId="33" borderId="0" xfId="0" applyNumberFormat="1" applyFont="1" applyFill="1" applyBorder="1" applyAlignment="1" applyProtection="1">
      <alignment vertical="top"/>
      <protection locked="0"/>
    </xf>
    <xf numFmtId="174" fontId="24" fillId="0" borderId="0" xfId="0" applyNumberFormat="1" applyFont="1" applyFill="1" applyBorder="1" applyAlignment="1" applyProtection="1">
      <alignment horizontal="right" vertical="top"/>
      <protection locked="0"/>
    </xf>
    <xf numFmtId="174" fontId="24" fillId="33" borderId="0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1" fontId="24" fillId="0" borderId="0" xfId="0" applyNumberFormat="1" applyFont="1" applyFill="1" applyBorder="1" applyAlignment="1">
      <alignment vertical="top"/>
    </xf>
    <xf numFmtId="174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41" fontId="24" fillId="33" borderId="0" xfId="0" applyNumberFormat="1" applyFont="1" applyFill="1" applyBorder="1" applyAlignment="1">
      <alignment vertical="top"/>
    </xf>
    <xf numFmtId="9" fontId="24" fillId="0" borderId="0" xfId="0" applyNumberFormat="1" applyFont="1" applyFill="1" applyBorder="1" applyAlignment="1">
      <alignment horizontal="right" vertical="top"/>
    </xf>
    <xf numFmtId="9" fontId="24" fillId="33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 applyProtection="1">
      <alignment wrapText="1"/>
      <protection locked="0"/>
    </xf>
    <xf numFmtId="1" fontId="24" fillId="0" borderId="0" xfId="0" applyNumberFormat="1" applyFont="1" applyFill="1" applyBorder="1" applyAlignment="1" applyProtection="1">
      <alignment horizontal="right" vertical="top"/>
      <protection locked="0"/>
    </xf>
    <xf numFmtId="1" fontId="24" fillId="33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1" fontId="24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3" fillId="33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 applyProtection="1">
      <alignment vertical="top"/>
      <protection/>
    </xf>
    <xf numFmtId="167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7" fontId="24" fillId="33" borderId="0" xfId="0" applyNumberFormat="1" applyFont="1" applyFill="1" applyBorder="1" applyAlignment="1">
      <alignment horizontal="right" vertical="center"/>
    </xf>
    <xf numFmtId="174" fontId="24" fillId="0" borderId="0" xfId="0" applyNumberFormat="1" applyFont="1" applyFill="1" applyBorder="1" applyAlignment="1">
      <alignment horizontal="right" vertical="top"/>
    </xf>
    <xf numFmtId="41" fontId="15" fillId="0" borderId="0" xfId="0" applyNumberFormat="1" applyFont="1" applyFill="1" applyBorder="1" applyAlignment="1">
      <alignment vertical="top"/>
    </xf>
    <xf numFmtId="174" fontId="24" fillId="33" borderId="0" xfId="0" applyNumberFormat="1" applyFont="1" applyFill="1" applyBorder="1" applyAlignment="1">
      <alignment horizontal="right" vertical="top"/>
    </xf>
    <xf numFmtId="41" fontId="15" fillId="33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33" borderId="0" xfId="0" applyNumberFormat="1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top"/>
    </xf>
    <xf numFmtId="174" fontId="15" fillId="33" borderId="0" xfId="0" applyNumberFormat="1" applyFont="1" applyFill="1" applyBorder="1" applyAlignment="1">
      <alignment vertical="top"/>
    </xf>
    <xf numFmtId="166" fontId="24" fillId="33" borderId="0" xfId="0" applyNumberFormat="1" applyFont="1" applyFill="1" applyBorder="1" applyAlignment="1">
      <alignment horizontal="right" vertical="top"/>
    </xf>
    <xf numFmtId="41" fontId="23" fillId="0" borderId="0" xfId="0" applyNumberFormat="1" applyFont="1" applyFill="1" applyBorder="1" applyAlignment="1">
      <alignment horizontal="right" vertical="top"/>
    </xf>
    <xf numFmtId="1" fontId="24" fillId="0" borderId="0" xfId="0" applyNumberFormat="1" applyFont="1" applyFill="1" applyBorder="1" applyAlignment="1">
      <alignment horizontal="right" vertical="top"/>
    </xf>
    <xf numFmtId="9" fontId="15" fillId="33" borderId="0" xfId="0" applyNumberFormat="1" applyFont="1" applyFill="1" applyBorder="1" applyAlignment="1">
      <alignment vertical="top"/>
    </xf>
    <xf numFmtId="41" fontId="23" fillId="33" borderId="0" xfId="0" applyNumberFormat="1" applyFont="1" applyFill="1" applyBorder="1" applyAlignment="1">
      <alignment horizontal="right" vertical="top"/>
    </xf>
    <xf numFmtId="167" fontId="15" fillId="0" borderId="0" xfId="67" applyNumberFormat="1" applyFont="1" applyFill="1" applyBorder="1" applyAlignment="1">
      <alignment horizontal="right" vertical="top"/>
      <protection/>
    </xf>
    <xf numFmtId="169" fontId="15" fillId="0" borderId="0" xfId="67" applyFont="1" applyFill="1" applyBorder="1" applyAlignment="1">
      <alignment horizontal="right" vertical="top"/>
      <protection/>
    </xf>
    <xf numFmtId="169" fontId="15" fillId="0" borderId="0" xfId="67" applyNumberFormat="1" applyFont="1" applyFill="1" applyBorder="1" applyAlignment="1">
      <alignment horizontal="right" vertical="top"/>
      <protection/>
    </xf>
    <xf numFmtId="167" fontId="15" fillId="33" borderId="0" xfId="67" applyNumberFormat="1" applyFont="1" applyFill="1" applyBorder="1" applyAlignment="1">
      <alignment horizontal="right" vertical="top"/>
      <protection/>
    </xf>
    <xf numFmtId="169" fontId="15" fillId="33" borderId="0" xfId="67" applyFont="1" applyFill="1" applyBorder="1" applyAlignment="1">
      <alignment horizontal="right" vertical="top"/>
      <protection/>
    </xf>
    <xf numFmtId="170" fontId="15" fillId="0" borderId="0" xfId="0" applyNumberFormat="1" applyFont="1" applyFill="1" applyBorder="1" applyAlignment="1">
      <alignment horizontal="right" vertical="top"/>
    </xf>
    <xf numFmtId="167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169" fontId="15" fillId="0" borderId="0" xfId="0" applyNumberFormat="1" applyFont="1" applyFill="1" applyBorder="1" applyAlignment="1">
      <alignment horizontal="right" vertical="top"/>
    </xf>
    <xf numFmtId="182" fontId="15" fillId="0" borderId="0" xfId="50" applyNumberFormat="1" applyFont="1" applyFill="1" applyBorder="1" applyAlignment="1">
      <alignment horizontal="right" vertical="top"/>
    </xf>
    <xf numFmtId="170" fontId="15" fillId="33" borderId="0" xfId="0" applyNumberFormat="1" applyFont="1" applyFill="1" applyBorder="1" applyAlignment="1">
      <alignment horizontal="right" vertical="top"/>
    </xf>
    <xf numFmtId="167" fontId="15" fillId="33" borderId="0" xfId="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 horizontal="right" vertical="top"/>
    </xf>
    <xf numFmtId="169" fontId="15" fillId="33" borderId="0" xfId="0" applyNumberFormat="1" applyFont="1" applyFill="1" applyBorder="1" applyAlignment="1">
      <alignment horizontal="right" vertical="top"/>
    </xf>
    <xf numFmtId="167" fontId="15" fillId="0" borderId="0" xfId="50" applyNumberFormat="1" applyFont="1" applyFill="1" applyBorder="1" applyAlignment="1">
      <alignment horizontal="right" vertical="top"/>
    </xf>
    <xf numFmtId="167" fontId="15" fillId="33" borderId="0" xfId="5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167" fontId="15" fillId="0" borderId="0" xfId="42" applyNumberFormat="1" applyFont="1" applyFill="1" applyBorder="1" applyAlignment="1">
      <alignment horizontal="right" vertical="top"/>
      <protection/>
    </xf>
    <xf numFmtId="41" fontId="15" fillId="0" borderId="0" xfId="42" applyNumberFormat="1" applyFont="1" applyFill="1" applyBorder="1" applyAlignment="1">
      <alignment vertical="top"/>
      <protection/>
    </xf>
    <xf numFmtId="167" fontId="15" fillId="0" borderId="0" xfId="42" applyNumberFormat="1" applyFont="1" applyFill="1" applyBorder="1" applyAlignment="1">
      <alignment vertical="top"/>
      <protection/>
    </xf>
    <xf numFmtId="167" fontId="15" fillId="33" borderId="0" xfId="42" applyNumberFormat="1" applyFont="1" applyFill="1" applyBorder="1" applyAlignment="1">
      <alignment horizontal="right" vertical="top"/>
      <protection/>
    </xf>
    <xf numFmtId="41" fontId="15" fillId="33" borderId="0" xfId="42" applyNumberFormat="1" applyFont="1" applyFill="1" applyBorder="1" applyAlignment="1">
      <alignment vertical="top"/>
      <protection/>
    </xf>
    <xf numFmtId="167" fontId="15" fillId="33" borderId="0" xfId="42" applyNumberFormat="1" applyFont="1" applyFill="1" applyBorder="1" applyAlignment="1">
      <alignment vertical="top"/>
      <protection/>
    </xf>
    <xf numFmtId="41" fontId="15" fillId="0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Fill="1" applyBorder="1" applyAlignment="1">
      <alignment horizontal="left" vertical="top"/>
    </xf>
    <xf numFmtId="174" fontId="15" fillId="0" borderId="0" xfId="42" applyNumberFormat="1" applyFont="1" applyFill="1" applyBorder="1" applyAlignment="1">
      <alignment horizontal="right" vertical="top"/>
      <protection/>
    </xf>
    <xf numFmtId="174" fontId="15" fillId="0" borderId="0" xfId="42" applyNumberFormat="1" applyFont="1" applyFill="1" applyBorder="1" applyAlignment="1">
      <alignment vertical="top"/>
      <protection/>
    </xf>
    <xf numFmtId="41" fontId="15" fillId="0" borderId="0" xfId="42" applyNumberFormat="1" applyFont="1" applyFill="1" applyBorder="1" applyAlignment="1">
      <alignment horizontal="right" vertical="top"/>
      <protection/>
    </xf>
    <xf numFmtId="169" fontId="15" fillId="0" borderId="0" xfId="42" applyFont="1" applyFill="1" applyBorder="1" applyAlignment="1">
      <alignment horizontal="right" vertical="top"/>
      <protection/>
    </xf>
    <xf numFmtId="168" fontId="15" fillId="0" borderId="0" xfId="42" applyNumberFormat="1" applyFont="1" applyFill="1" applyBorder="1" applyAlignment="1">
      <alignment horizontal="right" vertical="top"/>
      <protection/>
    </xf>
    <xf numFmtId="169" fontId="15" fillId="0" borderId="0" xfId="42" applyNumberFormat="1" applyFont="1" applyFill="1" applyBorder="1" applyAlignment="1">
      <alignment horizontal="right" vertical="top"/>
      <protection/>
    </xf>
    <xf numFmtId="168" fontId="15" fillId="33" borderId="0" xfId="42" applyNumberFormat="1" applyFont="1" applyFill="1" applyBorder="1" applyAlignment="1">
      <alignment horizontal="right" vertical="top"/>
      <protection/>
    </xf>
    <xf numFmtId="169" fontId="15" fillId="33" borderId="0" xfId="42" applyNumberFormat="1" applyFont="1" applyFill="1" applyBorder="1" applyAlignment="1">
      <alignment horizontal="right" vertical="top"/>
      <protection/>
    </xf>
    <xf numFmtId="174" fontId="15" fillId="0" borderId="0" xfId="67" applyNumberFormat="1" applyFont="1" applyFill="1" applyBorder="1" applyAlignment="1">
      <alignment horizontal="right" vertical="top"/>
      <protection/>
    </xf>
    <xf numFmtId="41" fontId="15" fillId="0" borderId="0" xfId="67" applyNumberFormat="1" applyFont="1" applyFill="1" applyBorder="1" applyAlignment="1">
      <alignment horizontal="right" vertical="top"/>
      <protection/>
    </xf>
    <xf numFmtId="174" fontId="15" fillId="33" borderId="0" xfId="67" applyNumberFormat="1" applyFont="1" applyFill="1" applyBorder="1" applyAlignment="1">
      <alignment horizontal="right" vertical="top"/>
      <protection/>
    </xf>
    <xf numFmtId="41" fontId="15" fillId="33" borderId="0" xfId="67" applyNumberFormat="1" applyFont="1" applyFill="1" applyBorder="1" applyAlignment="1">
      <alignment vertical="top"/>
      <protection/>
    </xf>
    <xf numFmtId="41" fontId="15" fillId="33" borderId="0" xfId="67" applyNumberFormat="1" applyFont="1" applyFill="1" applyBorder="1" applyAlignment="1">
      <alignment horizontal="right" vertical="top"/>
      <protection/>
    </xf>
    <xf numFmtId="41" fontId="15" fillId="0" borderId="0" xfId="67" applyNumberFormat="1" applyFont="1" applyFill="1" applyBorder="1" applyAlignment="1">
      <alignment horizontal="center" vertical="top"/>
      <protection/>
    </xf>
    <xf numFmtId="41" fontId="15" fillId="0" borderId="0" xfId="0" applyNumberFormat="1" applyFont="1" applyFill="1" applyBorder="1" applyAlignment="1">
      <alignment/>
    </xf>
    <xf numFmtId="41" fontId="15" fillId="33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41" fontId="15" fillId="33" borderId="10" xfId="0" applyNumberFormat="1" applyFont="1" applyFill="1" applyBorder="1" applyAlignment="1">
      <alignment/>
    </xf>
    <xf numFmtId="41" fontId="1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43" fontId="15" fillId="0" borderId="0" xfId="67" applyNumberFormat="1" applyFont="1" applyFill="1" applyBorder="1" applyAlignment="1">
      <alignment horizontal="right" vertical="top"/>
      <protection/>
    </xf>
    <xf numFmtId="178" fontId="15" fillId="0" borderId="0" xfId="67" applyNumberFormat="1" applyFont="1" applyFill="1" applyBorder="1" applyAlignment="1">
      <alignment horizontal="right" vertical="top"/>
      <protection/>
    </xf>
    <xf numFmtId="0" fontId="24" fillId="0" borderId="0" xfId="0" applyFont="1" applyFill="1" applyBorder="1" applyAlignment="1">
      <alignment horizontal="right" textRotation="90"/>
    </xf>
    <xf numFmtId="177" fontId="23" fillId="33" borderId="0" xfId="0" applyNumberFormat="1" applyFont="1" applyFill="1" applyBorder="1" applyAlignment="1" quotePrefix="1">
      <alignment horizontal="right" vertical="center"/>
    </xf>
    <xf numFmtId="176" fontId="15" fillId="33" borderId="0" xfId="67" applyNumberFormat="1" applyFont="1" applyFill="1" applyBorder="1" applyAlignment="1">
      <alignment horizontal="right" vertical="top"/>
      <protection/>
    </xf>
    <xf numFmtId="176" fontId="15" fillId="0" borderId="0" xfId="67" applyNumberFormat="1" applyFont="1" applyFill="1" applyBorder="1" applyAlignment="1">
      <alignment horizontal="right" vertical="top"/>
      <protection/>
    </xf>
    <xf numFmtId="174" fontId="24" fillId="33" borderId="0" xfId="0" applyNumberFormat="1" applyFont="1" applyFill="1" applyBorder="1" applyAlignment="1" applyProtection="1">
      <alignment horizontal="right" vertical="top"/>
      <protection/>
    </xf>
    <xf numFmtId="167" fontId="24" fillId="0" borderId="0" xfId="0" applyNumberFormat="1" applyFont="1" applyFill="1" applyBorder="1" applyAlignment="1">
      <alignment horizontal="right" vertical="top"/>
    </xf>
    <xf numFmtId="176" fontId="24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24" fillId="33" borderId="0" xfId="0" applyNumberFormat="1" applyFont="1" applyFill="1" applyBorder="1" applyAlignment="1" applyProtection="1">
      <alignment horizontal="right" vertical="top"/>
      <protection locked="0"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174" fontId="15" fillId="33" borderId="0" xfId="0" applyNumberFormat="1" applyFont="1" applyFill="1" applyBorder="1" applyAlignment="1">
      <alignment horizontal="right" vertical="top"/>
    </xf>
    <xf numFmtId="0" fontId="23" fillId="34" borderId="0" xfId="0" applyFont="1" applyFill="1" applyBorder="1" applyAlignment="1">
      <alignment horizontal="right" vertical="top"/>
    </xf>
    <xf numFmtId="41" fontId="15" fillId="0" borderId="0" xfId="0" applyNumberFormat="1" applyFont="1" applyFill="1" applyBorder="1" applyAlignment="1">
      <alignment horizontal="right" vertical="top" indent="2"/>
    </xf>
    <xf numFmtId="181" fontId="24" fillId="0" borderId="0" xfId="5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 horizontal="right"/>
    </xf>
    <xf numFmtId="41" fontId="15" fillId="0" borderId="10" xfId="0" applyNumberFormat="1" applyFont="1" applyFill="1" applyBorder="1" applyAlignment="1">
      <alignment horizontal="right"/>
    </xf>
    <xf numFmtId="41" fontId="15" fillId="0" borderId="11" xfId="0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 applyProtection="1">
      <alignment horizontal="center" wrapText="1"/>
      <protection locked="0"/>
    </xf>
    <xf numFmtId="41" fontId="15" fillId="0" borderId="0" xfId="67" applyNumberFormat="1" applyFont="1" applyFill="1" applyBorder="1" applyAlignment="1">
      <alignment horizontal="right" vertical="top"/>
      <protection/>
    </xf>
    <xf numFmtId="0" fontId="15" fillId="0" borderId="0" xfId="0" applyFont="1" applyBorder="1" applyAlignment="1">
      <alignment horizontal="right"/>
    </xf>
    <xf numFmtId="0" fontId="15" fillId="35" borderId="0" xfId="0" applyFont="1" applyFill="1" applyBorder="1" applyAlignment="1">
      <alignment horizontal="right" wrapText="1"/>
    </xf>
    <xf numFmtId="0" fontId="15" fillId="35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174" fontId="24" fillId="0" borderId="0" xfId="0" applyNumberFormat="1" applyFont="1" applyFill="1" applyBorder="1" applyAlignment="1" applyProtection="1">
      <alignment horizontal="right" vertical="top"/>
      <protection/>
    </xf>
    <xf numFmtId="41" fontId="24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 applyProtection="1">
      <alignment/>
      <protection locked="0"/>
    </xf>
    <xf numFmtId="0" fontId="24" fillId="0" borderId="0" xfId="0" applyNumberFormat="1" applyFont="1" applyFill="1" applyBorder="1" applyAlignment="1">
      <alignment horizontal="right" vertical="top"/>
    </xf>
    <xf numFmtId="41" fontId="24" fillId="35" borderId="0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horizontal="right"/>
    </xf>
    <xf numFmtId="0" fontId="25" fillId="35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15" fillId="33" borderId="0" xfId="42" applyNumberFormat="1" applyFont="1" applyFill="1" applyBorder="1" applyAlignment="1">
      <alignment horizontal="right" vertical="top"/>
      <protection/>
    </xf>
    <xf numFmtId="0" fontId="15" fillId="0" borderId="0" xfId="0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41" fontId="15" fillId="35" borderId="0" xfId="67" applyNumberFormat="1" applyFont="1" applyFill="1" applyBorder="1" applyAlignment="1">
      <alignment horizontal="right" vertical="top"/>
      <protection/>
    </xf>
    <xf numFmtId="185" fontId="23" fillId="0" borderId="0" xfId="50" applyNumberFormat="1" applyFont="1" applyFill="1" applyBorder="1" applyAlignment="1">
      <alignment horizontal="right" vertical="top" wrapText="1"/>
    </xf>
    <xf numFmtId="185" fontId="24" fillId="0" borderId="0" xfId="0" applyNumberFormat="1" applyFont="1" applyFill="1" applyBorder="1" applyAlignment="1">
      <alignment horizontal="right" vertical="top"/>
    </xf>
    <xf numFmtId="1" fontId="15" fillId="0" borderId="0" xfId="67" applyNumberFormat="1" applyFont="1" applyFill="1" applyBorder="1" applyAlignment="1">
      <alignment horizontal="right" vertical="top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left" vertical="top"/>
    </xf>
    <xf numFmtId="1" fontId="24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172" fontId="24" fillId="0" borderId="0" xfId="0" applyNumberFormat="1" applyFont="1" applyFill="1" applyBorder="1" applyAlignment="1">
      <alignment horizontal="right" vertical="top"/>
    </xf>
    <xf numFmtId="41" fontId="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Fill="1" applyBorder="1" applyAlignment="1" applyProtection="1">
      <alignment horizontal="left" vertical="top"/>
      <protection/>
    </xf>
    <xf numFmtId="41" fontId="1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top"/>
      <protection/>
    </xf>
    <xf numFmtId="1" fontId="24" fillId="0" borderId="0" xfId="50" applyNumberFormat="1" applyFont="1" applyFill="1" applyBorder="1" applyAlignment="1" applyProtection="1">
      <alignment vertical="top"/>
      <protection/>
    </xf>
    <xf numFmtId="174" fontId="24" fillId="0" borderId="0" xfId="0" applyNumberFormat="1" applyFont="1" applyFill="1" applyBorder="1" applyAlignment="1" applyProtection="1">
      <alignment vertical="top"/>
      <protection/>
    </xf>
    <xf numFmtId="1" fontId="24" fillId="0" borderId="0" xfId="0" applyNumberFormat="1" applyFont="1" applyFill="1" applyBorder="1" applyAlignment="1" applyProtection="1">
      <alignment vertical="top"/>
      <protection/>
    </xf>
    <xf numFmtId="1" fontId="23" fillId="0" borderId="0" xfId="50" applyNumberFormat="1" applyFont="1" applyFill="1" applyBorder="1" applyAlignment="1" applyProtection="1">
      <alignment vertical="top"/>
      <protection/>
    </xf>
    <xf numFmtId="1" fontId="23" fillId="0" borderId="0" xfId="0" applyNumberFormat="1" applyFont="1" applyFill="1" applyBorder="1" applyAlignment="1" applyProtection="1">
      <alignment vertical="top"/>
      <protection/>
    </xf>
    <xf numFmtId="174" fontId="2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/>
    </xf>
    <xf numFmtId="4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1" fontId="25" fillId="33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4" fontId="10" fillId="0" borderId="0" xfId="0" applyNumberFormat="1" applyFont="1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horizontal="right" vertical="center"/>
    </xf>
    <xf numFmtId="174" fontId="1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4" fontId="24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49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67" fontId="24" fillId="33" borderId="0" xfId="0" applyNumberFormat="1" applyFont="1" applyFill="1" applyBorder="1" applyAlignment="1">
      <alignment horizontal="right" vertical="top"/>
    </xf>
    <xf numFmtId="175" fontId="24" fillId="33" borderId="0" xfId="0" applyNumberFormat="1" applyFont="1" applyFill="1" applyBorder="1" applyAlignment="1">
      <alignment horizontal="right" vertical="top"/>
    </xf>
    <xf numFmtId="175" fontId="24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center" wrapText="1"/>
    </xf>
    <xf numFmtId="176" fontId="15" fillId="33" borderId="0" xfId="0" applyNumberFormat="1" applyFont="1" applyFill="1" applyBorder="1" applyAlignment="1">
      <alignment horizontal="right" vertical="top"/>
    </xf>
    <xf numFmtId="176" fontId="15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24" fillId="33" borderId="0" xfId="0" applyNumberFormat="1" applyFont="1" applyFill="1" applyBorder="1" applyAlignment="1">
      <alignment horizontal="right" vertical="top"/>
    </xf>
    <xf numFmtId="1" fontId="24" fillId="33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wrapText="1"/>
    </xf>
    <xf numFmtId="41" fontId="24" fillId="33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 horizontal="left" wrapText="1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167" fontId="15" fillId="0" borderId="0" xfId="0" applyNumberFormat="1" applyFont="1" applyFill="1" applyBorder="1" applyAlignment="1">
      <alignment horizontal="right"/>
    </xf>
    <xf numFmtId="184" fontId="15" fillId="0" borderId="0" xfId="67" applyNumberFormat="1" applyFont="1" applyFill="1" applyBorder="1" applyAlignment="1">
      <alignment horizontal="right"/>
      <protection/>
    </xf>
    <xf numFmtId="167" fontId="15" fillId="33" borderId="0" xfId="0" applyNumberFormat="1" applyFont="1" applyFill="1" applyBorder="1" applyAlignment="1">
      <alignment horizontal="right"/>
    </xf>
    <xf numFmtId="167" fontId="15" fillId="33" borderId="0" xfId="67" applyNumberFormat="1" applyFont="1" applyFill="1" applyBorder="1" applyAlignment="1">
      <alignment horizontal="right"/>
      <protection/>
    </xf>
    <xf numFmtId="167" fontId="15" fillId="0" borderId="0" xfId="67" applyNumberFormat="1" applyFont="1" applyFill="1" applyBorder="1" applyAlignment="1">
      <alignment horizontal="right"/>
      <protection/>
    </xf>
    <xf numFmtId="169" fontId="15" fillId="33" borderId="0" xfId="67" applyFont="1" applyFill="1" applyBorder="1" applyAlignment="1">
      <alignment horizontal="right"/>
      <protection/>
    </xf>
    <xf numFmtId="169" fontId="15" fillId="0" borderId="0" xfId="67" applyFont="1" applyFill="1" applyBorder="1" applyAlignment="1">
      <alignment horizontal="right"/>
      <protection/>
    </xf>
    <xf numFmtId="171" fontId="15" fillId="0" borderId="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wrapText="1"/>
    </xf>
    <xf numFmtId="169" fontId="14" fillId="0" borderId="0" xfId="67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167" fontId="14" fillId="0" borderId="0" xfId="67" applyNumberFormat="1" applyFont="1" applyFill="1" applyBorder="1" applyAlignment="1">
      <alignment horizontal="right" vertical="top"/>
      <protection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/>
    </xf>
    <xf numFmtId="169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3" fillId="0" borderId="0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right" vertical="top" wrapText="1"/>
    </xf>
    <xf numFmtId="2" fontId="24" fillId="33" borderId="0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 textRotation="90" wrapText="1"/>
    </xf>
    <xf numFmtId="0" fontId="15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textRotation="90" wrapText="1"/>
    </xf>
    <xf numFmtId="167" fontId="15" fillId="33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 applyProtection="1">
      <alignment vertical="center" wrapText="1"/>
      <protection/>
    </xf>
    <xf numFmtId="185" fontId="24" fillId="35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right" textRotation="90" wrapText="1"/>
    </xf>
    <xf numFmtId="166" fontId="15" fillId="0" borderId="0" xfId="67" applyNumberFormat="1" applyFont="1" applyFill="1" applyBorder="1" applyAlignment="1">
      <alignment horizontal="right" vertical="top"/>
      <protection/>
    </xf>
    <xf numFmtId="41" fontId="23" fillId="34" borderId="0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24" fillId="0" borderId="0" xfId="0" applyNumberFormat="1" applyFont="1" applyFill="1" applyBorder="1" applyAlignment="1" applyProtection="1">
      <alignment horizontal="right" vertical="top"/>
      <protection locked="0"/>
    </xf>
    <xf numFmtId="176" fontId="27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/>
    </xf>
    <xf numFmtId="43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>
      <alignment/>
    </xf>
    <xf numFmtId="186" fontId="24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>
      <alignment horizontal="right" vertical="top"/>
    </xf>
    <xf numFmtId="41" fontId="15" fillId="35" borderId="0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/>
    </xf>
    <xf numFmtId="41" fontId="24" fillId="0" borderId="0" xfId="0" applyNumberFormat="1" applyFont="1" applyFill="1" applyBorder="1" applyAlignment="1" applyProtection="1">
      <alignment vertical="top"/>
      <protection/>
    </xf>
    <xf numFmtId="176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4" fontId="24" fillId="0" borderId="0" xfId="0" applyNumberFormat="1" applyFont="1" applyFill="1" applyBorder="1" applyAlignment="1">
      <alignment horizontal="center" vertical="top"/>
    </xf>
    <xf numFmtId="167" fontId="15" fillId="33" borderId="0" xfId="50" applyNumberFormat="1" applyFont="1" applyFill="1" applyBorder="1" applyAlignment="1">
      <alignment horizontal="right" vertical="top"/>
    </xf>
    <xf numFmtId="167" fontId="15" fillId="0" borderId="0" xfId="50" applyNumberFormat="1" applyFont="1" applyFill="1" applyBorder="1" applyAlignment="1">
      <alignment horizontal="right" vertical="top"/>
    </xf>
    <xf numFmtId="166" fontId="24" fillId="0" borderId="0" xfId="0" applyNumberFormat="1" applyFont="1" applyFill="1" applyBorder="1" applyAlignment="1">
      <alignment vertical="top"/>
    </xf>
    <xf numFmtId="0" fontId="24" fillId="33" borderId="0" xfId="0" applyFont="1" applyFill="1" applyBorder="1" applyAlignment="1" applyProtection="1">
      <alignment horizontal="right" vertical="top"/>
      <protection locked="0"/>
    </xf>
    <xf numFmtId="0" fontId="24" fillId="33" borderId="0" xfId="0" applyFont="1" applyFill="1" applyBorder="1" applyAlignment="1" applyProtection="1">
      <alignment horizontal="right" vertical="top"/>
      <protection/>
    </xf>
    <xf numFmtId="0" fontId="24" fillId="0" borderId="0" xfId="0" applyFont="1" applyFill="1" applyBorder="1" applyAlignment="1" applyProtection="1">
      <alignment horizontal="right" vertical="top"/>
      <protection/>
    </xf>
    <xf numFmtId="167" fontId="27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right"/>
    </xf>
    <xf numFmtId="41" fontId="15" fillId="33" borderId="0" xfId="0" applyNumberFormat="1" applyFont="1" applyFill="1" applyBorder="1" applyAlignment="1">
      <alignment horizontal="right"/>
    </xf>
    <xf numFmtId="41" fontId="15" fillId="33" borderId="0" xfId="67" applyNumberFormat="1" applyFont="1" applyFill="1" applyBorder="1" applyAlignment="1">
      <alignment horizontal="right" vertical="top"/>
      <protection/>
    </xf>
    <xf numFmtId="41" fontId="15" fillId="0" borderId="0" xfId="67" applyNumberFormat="1" applyFont="1" applyFill="1" applyBorder="1" applyAlignment="1" quotePrefix="1">
      <alignment horizontal="right" vertical="top"/>
      <protection/>
    </xf>
    <xf numFmtId="0" fontId="15" fillId="0" borderId="0" xfId="0" applyFont="1" applyBorder="1" applyAlignment="1">
      <alignment/>
    </xf>
    <xf numFmtId="0" fontId="33" fillId="0" borderId="0" xfId="0" applyFont="1" applyAlignment="1">
      <alignment/>
    </xf>
    <xf numFmtId="15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6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2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justify" vertical="top" wrapText="1"/>
    </xf>
    <xf numFmtId="0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 applyFill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left" wrapText="1" indent="1"/>
      <protection/>
    </xf>
    <xf numFmtId="0" fontId="23" fillId="0" borderId="0" xfId="0" applyFont="1" applyFill="1" applyBorder="1" applyAlignment="1" applyProtection="1">
      <alignment horizontal="left" wrapText="1" indent="1"/>
      <protection locked="0"/>
    </xf>
    <xf numFmtId="0" fontId="15" fillId="0" borderId="0" xfId="0" applyFont="1" applyFill="1" applyBorder="1" applyAlignment="1" applyProtection="1">
      <alignment horizontal="left" wrapText="1" indent="1"/>
      <protection locked="0"/>
    </xf>
    <xf numFmtId="0" fontId="25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 indent="3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 indent="2"/>
    </xf>
    <xf numFmtId="0" fontId="15" fillId="0" borderId="0" xfId="0" applyFont="1" applyFill="1" applyBorder="1" applyAlignment="1">
      <alignment horizontal="left" wrapText="1" indent="2"/>
    </xf>
    <xf numFmtId="0" fontId="23" fillId="0" borderId="0" xfId="0" applyFont="1" applyFill="1" applyBorder="1" applyAlignment="1">
      <alignment horizontal="left" wrapText="1" indent="3"/>
    </xf>
    <xf numFmtId="0" fontId="25" fillId="0" borderId="0" xfId="0" applyFont="1" applyFill="1" applyBorder="1" applyAlignment="1">
      <alignment horizontal="left" wrapText="1" indent="3"/>
    </xf>
    <xf numFmtId="0" fontId="15" fillId="0" borderId="0" xfId="0" applyFont="1" applyFill="1" applyBorder="1" applyAlignment="1">
      <alignment horizontal="left" vertical="top" wrapText="1" indent="1"/>
    </xf>
    <xf numFmtId="0" fontId="26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3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indent="2"/>
    </xf>
    <xf numFmtId="0" fontId="7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indent="3"/>
    </xf>
    <xf numFmtId="0" fontId="15" fillId="0" borderId="0" xfId="0" applyFont="1" applyFill="1" applyBorder="1" applyAlignment="1">
      <alignment horizontal="left" vertical="center" indent="3"/>
    </xf>
    <xf numFmtId="0" fontId="25" fillId="0" borderId="0" xfId="0" applyFont="1" applyFill="1" applyBorder="1" applyAlignment="1">
      <alignment horizontal="left" vertical="center" indent="4"/>
    </xf>
    <xf numFmtId="0" fontId="15" fillId="0" borderId="0" xfId="0" applyFont="1" applyFill="1" applyBorder="1" applyAlignment="1">
      <alignment horizontal="left" vertical="center" indent="4"/>
    </xf>
    <xf numFmtId="0" fontId="17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2" fillId="0" borderId="0" xfId="49" applyAlignment="1">
      <alignment horizontal="right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xxx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EDF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DF8"/>
      <rgbColor rgb="00E0EDF8"/>
      <rgbColor rgb="00CC99FF"/>
      <rgbColor rgb="008AC2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142875</xdr:rowOff>
    </xdr:from>
    <xdr:to>
      <xdr:col>7</xdr:col>
      <xdr:colOff>1028700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086600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8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9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0</xdr:row>
      <xdr:rowOff>133350</xdr:rowOff>
    </xdr:from>
    <xdr:to>
      <xdr:col>12</xdr:col>
      <xdr:colOff>647700</xdr:colOff>
      <xdr:row>1</xdr:row>
      <xdr:rowOff>133350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77100" y="1333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133350</xdr:rowOff>
    </xdr:from>
    <xdr:to>
      <xdr:col>10</xdr:col>
      <xdr:colOff>285750</xdr:colOff>
      <xdr:row>1</xdr:row>
      <xdr:rowOff>133350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95900" y="1333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0</xdr:row>
      <xdr:rowOff>133350</xdr:rowOff>
    </xdr:from>
    <xdr:to>
      <xdr:col>15</xdr:col>
      <xdr:colOff>219075</xdr:colOff>
      <xdr:row>1</xdr:row>
      <xdr:rowOff>133350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019675" y="133350"/>
          <a:ext cx="161925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3835" y="24174"/>
            <a:ext cx="376504" cy="338854"/>
          </a:xfrm>
          <a:custGeom>
            <a:pathLst>
              <a:path h="376518" w="338866">
                <a:moveTo>
                  <a:pt x="0" y="376518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4368"/>
                </a:lnTo>
                <a:lnTo>
                  <a:pt x="338866" y="244368"/>
                </a:lnTo>
                <a:lnTo>
                  <a:pt x="254150" y="368498"/>
                </a:lnTo>
                <a:lnTo>
                  <a:pt x="169433" y="244368"/>
                </a:lnTo>
                <a:lnTo>
                  <a:pt x="222765" y="244368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76518"/>
                </a:lnTo>
                <a:lnTo>
                  <a:pt x="0" y="37651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1</xdr:row>
      <xdr:rowOff>0</xdr:rowOff>
    </xdr:from>
    <xdr:to>
      <xdr:col>5</xdr:col>
      <xdr:colOff>9525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19825" y="1905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0</xdr:row>
      <xdr:rowOff>114300</xdr:rowOff>
    </xdr:from>
    <xdr:to>
      <xdr:col>4</xdr:col>
      <xdr:colOff>1047750</xdr:colOff>
      <xdr:row>1</xdr:row>
      <xdr:rowOff>114300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886200" y="1143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0</xdr:row>
      <xdr:rowOff>123825</xdr:rowOff>
    </xdr:from>
    <xdr:to>
      <xdr:col>11</xdr:col>
      <xdr:colOff>419100</xdr:colOff>
      <xdr:row>1</xdr:row>
      <xdr:rowOff>123825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57925" y="1238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161925</xdr:rowOff>
    </xdr:from>
    <xdr:to>
      <xdr:col>7</xdr:col>
      <xdr:colOff>1047750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10200" y="161925"/>
          <a:ext cx="171450" cy="1524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5718"/>
            <a:ext cx="380962" cy="334328"/>
          </a:xfrm>
          <a:custGeom>
            <a:pathLst>
              <a:path h="381000" w="334328">
                <a:moveTo>
                  <a:pt x="0" y="381000"/>
                </a:moveTo>
                <a:lnTo>
                  <a:pt x="0" y="140855"/>
                </a:lnTo>
                <a:cubicBezTo>
                  <a:pt x="0" y="63063"/>
                  <a:pt x="63063" y="0"/>
                  <a:pt x="140855" y="0"/>
                </a:cubicBezTo>
                <a:lnTo>
                  <a:pt x="140855" y="0"/>
                </a:lnTo>
                <a:cubicBezTo>
                  <a:pt x="218647" y="0"/>
                  <a:pt x="281710" y="63063"/>
                  <a:pt x="281710" y="140855"/>
                </a:cubicBezTo>
                <a:lnTo>
                  <a:pt x="281710" y="250417"/>
                </a:lnTo>
                <a:lnTo>
                  <a:pt x="334328" y="250417"/>
                </a:lnTo>
                <a:lnTo>
                  <a:pt x="250746" y="372885"/>
                </a:lnTo>
                <a:lnTo>
                  <a:pt x="167164" y="250417"/>
                </a:lnTo>
                <a:lnTo>
                  <a:pt x="219782" y="250417"/>
                </a:lnTo>
                <a:lnTo>
                  <a:pt x="219782" y="140855"/>
                </a:lnTo>
                <a:cubicBezTo>
                  <a:pt x="219782" y="97265"/>
                  <a:pt x="184445" y="61928"/>
                  <a:pt x="140855" y="61928"/>
                </a:cubicBezTo>
                <a:lnTo>
                  <a:pt x="140855" y="61928"/>
                </a:lnTo>
                <a:cubicBezTo>
                  <a:pt x="97265" y="61928"/>
                  <a:pt x="61928" y="97265"/>
                  <a:pt x="61928" y="140855"/>
                </a:cubicBezTo>
                <a:lnTo>
                  <a:pt x="6192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866775</xdr:colOff>
      <xdr:row>19</xdr:row>
      <xdr:rowOff>142875</xdr:rowOff>
    </xdr:from>
    <xdr:to>
      <xdr:col>7</xdr:col>
      <xdr:colOff>1038225</xdr:colOff>
      <xdr:row>20</xdr:row>
      <xdr:rowOff>142875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400675" y="3752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142875</xdr:rowOff>
    </xdr:from>
    <xdr:to>
      <xdr:col>13</xdr:col>
      <xdr:colOff>381000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067425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19</xdr:row>
      <xdr:rowOff>133350</xdr:rowOff>
    </xdr:from>
    <xdr:to>
      <xdr:col>13</xdr:col>
      <xdr:colOff>390525</xdr:colOff>
      <xdr:row>20</xdr:row>
      <xdr:rowOff>133350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076950" y="33337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0</xdr:row>
      <xdr:rowOff>152400</xdr:rowOff>
    </xdr:from>
    <xdr:to>
      <xdr:col>13</xdr:col>
      <xdr:colOff>476250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019800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19</xdr:row>
      <xdr:rowOff>142875</xdr:rowOff>
    </xdr:from>
    <xdr:to>
      <xdr:col>13</xdr:col>
      <xdr:colOff>476250</xdr:colOff>
      <xdr:row>20</xdr:row>
      <xdr:rowOff>142875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019800" y="33432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161925</xdr:rowOff>
    </xdr:from>
    <xdr:to>
      <xdr:col>13</xdr:col>
      <xdr:colOff>352425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5340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161925</xdr:colOff>
      <xdr:row>19</xdr:row>
      <xdr:rowOff>152400</xdr:rowOff>
    </xdr:from>
    <xdr:to>
      <xdr:col>13</xdr:col>
      <xdr:colOff>333375</xdr:colOff>
      <xdr:row>20</xdr:row>
      <xdr:rowOff>152400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514975" y="32289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161925</xdr:rowOff>
    </xdr:from>
    <xdr:to>
      <xdr:col>7</xdr:col>
      <xdr:colOff>1028700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162800" y="161925"/>
          <a:ext cx="171450" cy="1524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5718"/>
            <a:ext cx="380962" cy="334328"/>
          </a:xfrm>
          <a:custGeom>
            <a:pathLst>
              <a:path h="381000" w="334328">
                <a:moveTo>
                  <a:pt x="0" y="381000"/>
                </a:moveTo>
                <a:lnTo>
                  <a:pt x="0" y="140855"/>
                </a:lnTo>
                <a:cubicBezTo>
                  <a:pt x="0" y="63063"/>
                  <a:pt x="63063" y="0"/>
                  <a:pt x="140855" y="0"/>
                </a:cubicBezTo>
                <a:lnTo>
                  <a:pt x="140855" y="0"/>
                </a:lnTo>
                <a:cubicBezTo>
                  <a:pt x="218647" y="0"/>
                  <a:pt x="281710" y="63063"/>
                  <a:pt x="281710" y="140855"/>
                </a:cubicBezTo>
                <a:lnTo>
                  <a:pt x="281710" y="250417"/>
                </a:lnTo>
                <a:lnTo>
                  <a:pt x="334328" y="250417"/>
                </a:lnTo>
                <a:lnTo>
                  <a:pt x="250746" y="372885"/>
                </a:lnTo>
                <a:lnTo>
                  <a:pt x="167164" y="250417"/>
                </a:lnTo>
                <a:lnTo>
                  <a:pt x="219782" y="250417"/>
                </a:lnTo>
                <a:lnTo>
                  <a:pt x="219782" y="140855"/>
                </a:lnTo>
                <a:cubicBezTo>
                  <a:pt x="219782" y="97265"/>
                  <a:pt x="184445" y="61928"/>
                  <a:pt x="140855" y="61928"/>
                </a:cubicBezTo>
                <a:lnTo>
                  <a:pt x="140855" y="61928"/>
                </a:lnTo>
                <a:cubicBezTo>
                  <a:pt x="97265" y="61928"/>
                  <a:pt x="61928" y="97265"/>
                  <a:pt x="61928" y="140855"/>
                </a:cubicBezTo>
                <a:lnTo>
                  <a:pt x="6192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76250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1485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76250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7625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12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451485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47625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7625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12</xdr:row>
      <xdr:rowOff>0</xdr:rowOff>
    </xdr:from>
    <xdr:ext cx="7620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451485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47625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476250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13</xdr:row>
      <xdr:rowOff>0</xdr:rowOff>
    </xdr:from>
    <xdr:ext cx="76200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451485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476250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247650</xdr:colOff>
      <xdr:row>0</xdr:row>
      <xdr:rowOff>152400</xdr:rowOff>
    </xdr:from>
    <xdr:to>
      <xdr:col>12</xdr:col>
      <xdr:colOff>419100</xdr:colOff>
      <xdr:row>1</xdr:row>
      <xdr:rowOff>152400</xdr:rowOff>
    </xdr:to>
    <xdr:grpSp>
      <xdr:nvGrpSpPr>
        <xdr:cNvPr id="13" name="Gruppieren 19">
          <a:hlinkClick r:id="rId1"/>
        </xdr:cNvPr>
        <xdr:cNvGrpSpPr>
          <a:grpSpLocks noChangeAspect="1"/>
        </xdr:cNvGrpSpPr>
      </xdr:nvGrpSpPr>
      <xdr:grpSpPr>
        <a:xfrm>
          <a:off x="5934075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14" name="Abgerundetes Rechteck 14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80-Grad-Pfeil 15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00475" y="158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8004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8004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38004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38004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476250</xdr:colOff>
      <xdr:row>0</xdr:row>
      <xdr:rowOff>142875</xdr:rowOff>
    </xdr:from>
    <xdr:to>
      <xdr:col>6</xdr:col>
      <xdr:colOff>647700</xdr:colOff>
      <xdr:row>1</xdr:row>
      <xdr:rowOff>142875</xdr:rowOff>
    </xdr:to>
    <xdr:grpSp>
      <xdr:nvGrpSpPr>
        <xdr:cNvPr id="16" name="Gruppieren 19">
          <a:hlinkClick r:id="rId1"/>
        </xdr:cNvPr>
        <xdr:cNvGrpSpPr>
          <a:grpSpLocks noChangeAspect="1"/>
        </xdr:cNvGrpSpPr>
      </xdr:nvGrpSpPr>
      <xdr:grpSpPr>
        <a:xfrm>
          <a:off x="4276725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17" name="Abgerundetes Rechteck 17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180-Grad-Pfeil 18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960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228600</xdr:colOff>
      <xdr:row>0</xdr:row>
      <xdr:rowOff>161925</xdr:rowOff>
    </xdr:from>
    <xdr:to>
      <xdr:col>9</xdr:col>
      <xdr:colOff>400050</xdr:colOff>
      <xdr:row>2</xdr:row>
      <xdr:rowOff>0</xdr:rowOff>
    </xdr:to>
    <xdr:grpSp>
      <xdr:nvGrpSpPr>
        <xdr:cNvPr id="3" name="Gruppieren 19">
          <a:hlinkClick r:id="rId1"/>
        </xdr:cNvPr>
        <xdr:cNvGrpSpPr>
          <a:grpSpLocks noChangeAspect="1"/>
        </xdr:cNvGrpSpPr>
      </xdr:nvGrpSpPr>
      <xdr:grpSpPr>
        <a:xfrm>
          <a:off x="42957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4" name="Abgerundetes Rechteck 4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80-Grad-Pfeil 5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152400</xdr:rowOff>
    </xdr:from>
    <xdr:to>
      <xdr:col>16</xdr:col>
      <xdr:colOff>238125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629150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76200</xdr:colOff>
      <xdr:row>23</xdr:row>
      <xdr:rowOff>133350</xdr:rowOff>
    </xdr:from>
    <xdr:to>
      <xdr:col>16</xdr:col>
      <xdr:colOff>247650</xdr:colOff>
      <xdr:row>24</xdr:row>
      <xdr:rowOff>142875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638675" y="4876800"/>
          <a:ext cx="171450" cy="17145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2837"/>
            <a:ext cx="380962" cy="342866"/>
          </a:xfrm>
          <a:custGeom>
            <a:pathLst>
              <a:path h="381000" w="342900">
                <a:moveTo>
                  <a:pt x="0" y="38100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8736"/>
                  <a:pt x="288933" y="213007"/>
                  <a:pt x="288933" y="247277"/>
                </a:cubicBezTo>
                <a:lnTo>
                  <a:pt x="342900" y="247277"/>
                </a:lnTo>
                <a:lnTo>
                  <a:pt x="257175" y="372885"/>
                </a:lnTo>
                <a:lnTo>
                  <a:pt x="171450" y="247277"/>
                </a:lnTo>
                <a:lnTo>
                  <a:pt x="225417" y="247277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1</xdr:row>
      <xdr:rowOff>0</xdr:rowOff>
    </xdr:from>
    <xdr:to>
      <xdr:col>7</xdr:col>
      <xdr:colOff>942975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863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161925</xdr:rowOff>
    </xdr:from>
    <xdr:to>
      <xdr:col>10</xdr:col>
      <xdr:colOff>400050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816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1</xdr:row>
      <xdr:rowOff>104775</xdr:rowOff>
    </xdr:from>
    <xdr:to>
      <xdr:col>12</xdr:col>
      <xdr:colOff>609600</xdr:colOff>
      <xdr:row>2</xdr:row>
      <xdr:rowOff>104775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981950" y="2667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21</xdr:row>
      <xdr:rowOff>123825</xdr:rowOff>
    </xdr:from>
    <xdr:to>
      <xdr:col>12</xdr:col>
      <xdr:colOff>628650</xdr:colOff>
      <xdr:row>22</xdr:row>
      <xdr:rowOff>123825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8001000" y="36004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57150</xdr:rowOff>
    </xdr:from>
    <xdr:to>
      <xdr:col>7</xdr:col>
      <xdr:colOff>209550</xdr:colOff>
      <xdr:row>2</xdr:row>
      <xdr:rowOff>57150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181475" y="2190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21</xdr:row>
      <xdr:rowOff>0</xdr:rowOff>
    </xdr:from>
    <xdr:to>
      <xdr:col>7</xdr:col>
      <xdr:colOff>190500</xdr:colOff>
      <xdr:row>22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162425" y="34004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2</xdr:row>
      <xdr:rowOff>0</xdr:rowOff>
    </xdr:from>
    <xdr:to>
      <xdr:col>13</xdr:col>
      <xdr:colOff>361950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0542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190500</xdr:colOff>
      <xdr:row>22</xdr:row>
      <xdr:rowOff>0</xdr:rowOff>
    </xdr:from>
    <xdr:to>
      <xdr:col>13</xdr:col>
      <xdr:colOff>361950</xdr:colOff>
      <xdr:row>23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305425" y="35623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2</xdr:row>
      <xdr:rowOff>0</xdr:rowOff>
    </xdr:from>
    <xdr:to>
      <xdr:col>12</xdr:col>
      <xdr:colOff>657225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8039100" y="323850"/>
          <a:ext cx="161925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3835" y="24174"/>
            <a:ext cx="376504" cy="338854"/>
          </a:xfrm>
          <a:custGeom>
            <a:pathLst>
              <a:path h="376518" w="338866">
                <a:moveTo>
                  <a:pt x="0" y="376518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4368"/>
                </a:lnTo>
                <a:lnTo>
                  <a:pt x="338866" y="244368"/>
                </a:lnTo>
                <a:lnTo>
                  <a:pt x="254150" y="368498"/>
                </a:lnTo>
                <a:lnTo>
                  <a:pt x="169433" y="244368"/>
                </a:lnTo>
                <a:lnTo>
                  <a:pt x="222765" y="244368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76518"/>
                </a:lnTo>
                <a:lnTo>
                  <a:pt x="0" y="37651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152400</xdr:rowOff>
    </xdr:from>
    <xdr:to>
      <xdr:col>9</xdr:col>
      <xdr:colOff>752475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48350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2</xdr:row>
      <xdr:rowOff>0</xdr:rowOff>
    </xdr:from>
    <xdr:to>
      <xdr:col>7</xdr:col>
      <xdr:colOff>685800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1972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21</xdr:row>
      <xdr:rowOff>142875</xdr:rowOff>
    </xdr:from>
    <xdr:to>
      <xdr:col>7</xdr:col>
      <xdr:colOff>685800</xdr:colOff>
      <xdr:row>22</xdr:row>
      <xdr:rowOff>152400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419725" y="4076700"/>
          <a:ext cx="171450" cy="17145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2837"/>
            <a:ext cx="380962" cy="342866"/>
          </a:xfrm>
          <a:custGeom>
            <a:pathLst>
              <a:path h="381000" w="342900">
                <a:moveTo>
                  <a:pt x="0" y="38100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8736"/>
                  <a:pt x="288933" y="213007"/>
                  <a:pt x="288933" y="247277"/>
                </a:cubicBezTo>
                <a:lnTo>
                  <a:pt x="342900" y="247277"/>
                </a:lnTo>
                <a:lnTo>
                  <a:pt x="257175" y="372885"/>
                </a:lnTo>
                <a:lnTo>
                  <a:pt x="171450" y="247277"/>
                </a:lnTo>
                <a:lnTo>
                  <a:pt x="225417" y="247277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</xdr:row>
      <xdr:rowOff>142875</xdr:rowOff>
    </xdr:from>
    <xdr:to>
      <xdr:col>7</xdr:col>
      <xdr:colOff>561975</xdr:colOff>
      <xdr:row>2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91125" y="3048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371475</xdr:colOff>
      <xdr:row>21</xdr:row>
      <xdr:rowOff>142875</xdr:rowOff>
    </xdr:from>
    <xdr:to>
      <xdr:col>7</xdr:col>
      <xdr:colOff>542925</xdr:colOff>
      <xdr:row>22</xdr:row>
      <xdr:rowOff>142875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172075" y="39338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</xdr:row>
      <xdr:rowOff>0</xdr:rowOff>
    </xdr:from>
    <xdr:to>
      <xdr:col>13</xdr:col>
      <xdr:colOff>352425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292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190500</xdr:colOff>
      <xdr:row>21</xdr:row>
      <xdr:rowOff>152400</xdr:rowOff>
    </xdr:from>
    <xdr:to>
      <xdr:col>13</xdr:col>
      <xdr:colOff>361950</xdr:colOff>
      <xdr:row>22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638800" y="3676650"/>
          <a:ext cx="171450" cy="17145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2837"/>
            <a:ext cx="380962" cy="342866"/>
          </a:xfrm>
          <a:custGeom>
            <a:pathLst>
              <a:path h="381000" w="342900">
                <a:moveTo>
                  <a:pt x="0" y="38100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8736"/>
                  <a:pt x="288933" y="213007"/>
                  <a:pt x="288933" y="247277"/>
                </a:cubicBezTo>
                <a:lnTo>
                  <a:pt x="342900" y="247277"/>
                </a:lnTo>
                <a:lnTo>
                  <a:pt x="257175" y="372885"/>
                </a:lnTo>
                <a:lnTo>
                  <a:pt x="171450" y="247277"/>
                </a:lnTo>
                <a:lnTo>
                  <a:pt x="225417" y="247277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152400</xdr:rowOff>
    </xdr:from>
    <xdr:to>
      <xdr:col>5</xdr:col>
      <xdr:colOff>942975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048250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771525</xdr:colOff>
      <xdr:row>17</xdr:row>
      <xdr:rowOff>104775</xdr:rowOff>
    </xdr:from>
    <xdr:to>
      <xdr:col>5</xdr:col>
      <xdr:colOff>942975</xdr:colOff>
      <xdr:row>18</xdr:row>
      <xdr:rowOff>104775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048250" y="30384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152400</xdr:rowOff>
    </xdr:from>
    <xdr:to>
      <xdr:col>12</xdr:col>
      <xdr:colOff>628650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429375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26</xdr:row>
      <xdr:rowOff>133350</xdr:rowOff>
    </xdr:from>
    <xdr:to>
      <xdr:col>12</xdr:col>
      <xdr:colOff>628650</xdr:colOff>
      <xdr:row>27</xdr:row>
      <xdr:rowOff>133350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429375" y="4343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142875</xdr:rowOff>
    </xdr:from>
    <xdr:to>
      <xdr:col>10</xdr:col>
      <xdr:colOff>676275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315200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0</xdr:row>
      <xdr:rowOff>133350</xdr:rowOff>
    </xdr:from>
    <xdr:to>
      <xdr:col>10</xdr:col>
      <xdr:colOff>733425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76800" y="133350"/>
          <a:ext cx="171450" cy="17145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2837"/>
            <a:ext cx="380962" cy="342866"/>
          </a:xfrm>
          <a:custGeom>
            <a:pathLst>
              <a:path h="381000" w="342900">
                <a:moveTo>
                  <a:pt x="0" y="38100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8736"/>
                  <a:pt x="288933" y="213007"/>
                  <a:pt x="288933" y="247277"/>
                </a:cubicBezTo>
                <a:lnTo>
                  <a:pt x="342900" y="247277"/>
                </a:lnTo>
                <a:lnTo>
                  <a:pt x="257175" y="372885"/>
                </a:lnTo>
                <a:lnTo>
                  <a:pt x="171450" y="247277"/>
                </a:lnTo>
                <a:lnTo>
                  <a:pt x="225417" y="247277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19</xdr:row>
      <xdr:rowOff>123825</xdr:rowOff>
    </xdr:from>
    <xdr:to>
      <xdr:col>9</xdr:col>
      <xdr:colOff>523875</xdr:colOff>
      <xdr:row>20</xdr:row>
      <xdr:rowOff>123825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124325" y="33242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</xdr:row>
      <xdr:rowOff>0</xdr:rowOff>
    </xdr:from>
    <xdr:to>
      <xdr:col>13</xdr:col>
      <xdr:colOff>352425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19750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171450</xdr:colOff>
      <xdr:row>21</xdr:row>
      <xdr:rowOff>152400</xdr:rowOff>
    </xdr:from>
    <xdr:to>
      <xdr:col>13</xdr:col>
      <xdr:colOff>342900</xdr:colOff>
      <xdr:row>22</xdr:row>
      <xdr:rowOff>152400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610225" y="35528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</xdr:row>
      <xdr:rowOff>123825</xdr:rowOff>
    </xdr:from>
    <xdr:to>
      <xdr:col>4</xdr:col>
      <xdr:colOff>666750</xdr:colOff>
      <xdr:row>2</xdr:row>
      <xdr:rowOff>123825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086100" y="2857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485775</xdr:colOff>
      <xdr:row>26</xdr:row>
      <xdr:rowOff>133350</xdr:rowOff>
    </xdr:from>
    <xdr:to>
      <xdr:col>4</xdr:col>
      <xdr:colOff>657225</xdr:colOff>
      <xdr:row>27</xdr:row>
      <xdr:rowOff>142875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076575" y="4467225"/>
          <a:ext cx="171450" cy="171450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2837"/>
            <a:ext cx="380962" cy="342866"/>
          </a:xfrm>
          <a:custGeom>
            <a:pathLst>
              <a:path h="381000" w="342900">
                <a:moveTo>
                  <a:pt x="0" y="38100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8736"/>
                  <a:pt x="288933" y="213007"/>
                  <a:pt x="288933" y="247277"/>
                </a:cubicBezTo>
                <a:lnTo>
                  <a:pt x="342900" y="247277"/>
                </a:lnTo>
                <a:lnTo>
                  <a:pt x="257175" y="372885"/>
                </a:lnTo>
                <a:lnTo>
                  <a:pt x="171450" y="247277"/>
                </a:lnTo>
                <a:lnTo>
                  <a:pt x="225417" y="247277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161925</xdr:rowOff>
    </xdr:from>
    <xdr:to>
      <xdr:col>5</xdr:col>
      <xdr:colOff>200025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3242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</xdr:row>
      <xdr:rowOff>0</xdr:rowOff>
    </xdr:from>
    <xdr:to>
      <xdr:col>9</xdr:col>
      <xdr:colOff>742950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388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</xdr:row>
      <xdr:rowOff>0</xdr:rowOff>
    </xdr:from>
    <xdr:to>
      <xdr:col>4</xdr:col>
      <xdr:colOff>742950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2480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590550</xdr:colOff>
      <xdr:row>25</xdr:row>
      <xdr:rowOff>0</xdr:rowOff>
    </xdr:from>
    <xdr:to>
      <xdr:col>5</xdr:col>
      <xdr:colOff>0</xdr:colOff>
      <xdr:row>26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267075" y="4048125"/>
          <a:ext cx="161925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3835" y="24174"/>
            <a:ext cx="376504" cy="338854"/>
          </a:xfrm>
          <a:custGeom>
            <a:pathLst>
              <a:path h="376518" w="338866">
                <a:moveTo>
                  <a:pt x="0" y="376518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4368"/>
                </a:lnTo>
                <a:lnTo>
                  <a:pt x="338866" y="244368"/>
                </a:lnTo>
                <a:lnTo>
                  <a:pt x="254150" y="368498"/>
                </a:lnTo>
                <a:lnTo>
                  <a:pt x="169433" y="244368"/>
                </a:lnTo>
                <a:lnTo>
                  <a:pt x="222765" y="244368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76518"/>
                </a:lnTo>
                <a:lnTo>
                  <a:pt x="0" y="37651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4</xdr:col>
      <xdr:colOff>752475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4004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24</xdr:row>
      <xdr:rowOff>161925</xdr:rowOff>
    </xdr:from>
    <xdr:to>
      <xdr:col>4</xdr:col>
      <xdr:colOff>733425</xdr:colOff>
      <xdr:row>25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381375" y="40481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161925</xdr:rowOff>
    </xdr:from>
    <xdr:to>
      <xdr:col>4</xdr:col>
      <xdr:colOff>733425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2670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24</xdr:row>
      <xdr:rowOff>161925</xdr:rowOff>
    </xdr:from>
    <xdr:to>
      <xdr:col>4</xdr:col>
      <xdr:colOff>733425</xdr:colOff>
      <xdr:row>26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267075" y="40481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161925</xdr:rowOff>
    </xdr:from>
    <xdr:to>
      <xdr:col>4</xdr:col>
      <xdr:colOff>762000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3242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24</xdr:row>
      <xdr:rowOff>161925</xdr:rowOff>
    </xdr:from>
    <xdr:to>
      <xdr:col>4</xdr:col>
      <xdr:colOff>733425</xdr:colOff>
      <xdr:row>26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295650" y="40481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</xdr:row>
      <xdr:rowOff>0</xdr:rowOff>
    </xdr:from>
    <xdr:to>
      <xdr:col>5</xdr:col>
      <xdr:colOff>19050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2861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133350</xdr:rowOff>
    </xdr:from>
    <xdr:to>
      <xdr:col>7</xdr:col>
      <xdr:colOff>952500</xdr:colOff>
      <xdr:row>1</xdr:row>
      <xdr:rowOff>133350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324600" y="1333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990600</xdr:colOff>
      <xdr:row>1</xdr:row>
      <xdr:rowOff>123825</xdr:rowOff>
    </xdr:from>
    <xdr:to>
      <xdr:col>5</xdr:col>
      <xdr:colOff>1162050</xdr:colOff>
      <xdr:row>2</xdr:row>
      <xdr:rowOff>123825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19700" y="2857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1</xdr:row>
      <xdr:rowOff>142875</xdr:rowOff>
    </xdr:from>
    <xdr:to>
      <xdr:col>5</xdr:col>
      <xdr:colOff>1333500</xdr:colOff>
      <xdr:row>2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86400" y="304800"/>
          <a:ext cx="171450" cy="17145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2837"/>
            <a:ext cx="380962" cy="342866"/>
          </a:xfrm>
          <a:custGeom>
            <a:pathLst>
              <a:path h="381000" w="342900">
                <a:moveTo>
                  <a:pt x="0" y="38100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8736"/>
                  <a:pt x="288933" y="213007"/>
                  <a:pt x="288933" y="247277"/>
                </a:cubicBezTo>
                <a:lnTo>
                  <a:pt x="342900" y="247277"/>
                </a:lnTo>
                <a:lnTo>
                  <a:pt x="257175" y="372885"/>
                </a:lnTo>
                <a:lnTo>
                  <a:pt x="171450" y="247277"/>
                </a:lnTo>
                <a:lnTo>
                  <a:pt x="225417" y="247277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142875</xdr:rowOff>
    </xdr:from>
    <xdr:to>
      <xdr:col>12</xdr:col>
      <xdr:colOff>552450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72175" y="142875"/>
          <a:ext cx="171450" cy="17145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2837"/>
            <a:ext cx="380962" cy="342866"/>
          </a:xfrm>
          <a:custGeom>
            <a:pathLst>
              <a:path h="381000" w="342900">
                <a:moveTo>
                  <a:pt x="0" y="38100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8736"/>
                  <a:pt x="288933" y="213007"/>
                  <a:pt x="288933" y="247277"/>
                </a:cubicBezTo>
                <a:lnTo>
                  <a:pt x="342900" y="247277"/>
                </a:lnTo>
                <a:lnTo>
                  <a:pt x="257175" y="372885"/>
                </a:lnTo>
                <a:lnTo>
                  <a:pt x="171450" y="247277"/>
                </a:lnTo>
                <a:lnTo>
                  <a:pt x="225417" y="247277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171450</xdr:colOff>
      <xdr:row>0</xdr:row>
      <xdr:rowOff>152400</xdr:rowOff>
    </xdr:from>
    <xdr:to>
      <xdr:col>26</xdr:col>
      <xdr:colOff>342900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11725275" y="152400"/>
          <a:ext cx="171450" cy="1524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5718"/>
            <a:ext cx="380962" cy="334328"/>
          </a:xfrm>
          <a:custGeom>
            <a:pathLst>
              <a:path h="381000" w="334328">
                <a:moveTo>
                  <a:pt x="0" y="381000"/>
                </a:moveTo>
                <a:lnTo>
                  <a:pt x="0" y="140855"/>
                </a:lnTo>
                <a:cubicBezTo>
                  <a:pt x="0" y="63063"/>
                  <a:pt x="63063" y="0"/>
                  <a:pt x="140855" y="0"/>
                </a:cubicBezTo>
                <a:lnTo>
                  <a:pt x="140855" y="0"/>
                </a:lnTo>
                <a:cubicBezTo>
                  <a:pt x="218647" y="0"/>
                  <a:pt x="281710" y="63063"/>
                  <a:pt x="281710" y="140855"/>
                </a:cubicBezTo>
                <a:lnTo>
                  <a:pt x="281710" y="250417"/>
                </a:lnTo>
                <a:lnTo>
                  <a:pt x="334328" y="250417"/>
                </a:lnTo>
                <a:lnTo>
                  <a:pt x="250746" y="372885"/>
                </a:lnTo>
                <a:lnTo>
                  <a:pt x="167164" y="250417"/>
                </a:lnTo>
                <a:lnTo>
                  <a:pt x="219782" y="250417"/>
                </a:lnTo>
                <a:lnTo>
                  <a:pt x="219782" y="140855"/>
                </a:lnTo>
                <a:cubicBezTo>
                  <a:pt x="219782" y="97265"/>
                  <a:pt x="184445" y="61928"/>
                  <a:pt x="140855" y="61928"/>
                </a:cubicBezTo>
                <a:lnTo>
                  <a:pt x="140855" y="61928"/>
                </a:lnTo>
                <a:cubicBezTo>
                  <a:pt x="97265" y="61928"/>
                  <a:pt x="61928" y="97265"/>
                  <a:pt x="61928" y="140855"/>
                </a:cubicBezTo>
                <a:lnTo>
                  <a:pt x="6192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0</xdr:row>
      <xdr:rowOff>142875</xdr:rowOff>
    </xdr:from>
    <xdr:to>
      <xdr:col>9</xdr:col>
      <xdr:colOff>561975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76900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142875</xdr:rowOff>
    </xdr:from>
    <xdr:to>
      <xdr:col>6</xdr:col>
      <xdr:colOff>704850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743450" y="142875"/>
          <a:ext cx="161925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3835" y="24174"/>
            <a:ext cx="376504" cy="338854"/>
          </a:xfrm>
          <a:custGeom>
            <a:pathLst>
              <a:path h="376518" w="338866">
                <a:moveTo>
                  <a:pt x="0" y="376518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4368"/>
                </a:lnTo>
                <a:lnTo>
                  <a:pt x="338866" y="244368"/>
                </a:lnTo>
                <a:lnTo>
                  <a:pt x="254150" y="368498"/>
                </a:lnTo>
                <a:lnTo>
                  <a:pt x="169433" y="244368"/>
                </a:lnTo>
                <a:lnTo>
                  <a:pt x="222765" y="244368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76518"/>
                </a:lnTo>
                <a:lnTo>
                  <a:pt x="0" y="37651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142875</xdr:rowOff>
    </xdr:from>
    <xdr:to>
      <xdr:col>1</xdr:col>
      <xdr:colOff>704850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1390650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0</xdr:row>
      <xdr:rowOff>152400</xdr:rowOff>
    </xdr:from>
    <xdr:to>
      <xdr:col>24</xdr:col>
      <xdr:colOff>200025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10225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123825</xdr:colOff>
      <xdr:row>0</xdr:row>
      <xdr:rowOff>142875</xdr:rowOff>
    </xdr:from>
    <xdr:to>
      <xdr:col>24</xdr:col>
      <xdr:colOff>295275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38800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161925</xdr:rowOff>
    </xdr:from>
    <xdr:to>
      <xdr:col>5</xdr:col>
      <xdr:colOff>542925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29565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161925</xdr:rowOff>
    </xdr:from>
    <xdr:to>
      <xdr:col>12</xdr:col>
      <xdr:colOff>466725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2455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161925</xdr:rowOff>
    </xdr:from>
    <xdr:to>
      <xdr:col>12</xdr:col>
      <xdr:colOff>428625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959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152400</xdr:rowOff>
    </xdr:from>
    <xdr:to>
      <xdr:col>12</xdr:col>
      <xdr:colOff>323850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791200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142875</xdr:rowOff>
    </xdr:from>
    <xdr:to>
      <xdr:col>16</xdr:col>
      <xdr:colOff>200025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933950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314325</xdr:rowOff>
    </xdr:from>
    <xdr:to>
      <xdr:col>8</xdr:col>
      <xdr:colOff>390525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38775" y="3143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</xdr:row>
      <xdr:rowOff>0</xdr:rowOff>
    </xdr:from>
    <xdr:to>
      <xdr:col>13</xdr:col>
      <xdr:colOff>342900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7150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161925</xdr:colOff>
      <xdr:row>19</xdr:row>
      <xdr:rowOff>142875</xdr:rowOff>
    </xdr:from>
    <xdr:to>
      <xdr:col>13</xdr:col>
      <xdr:colOff>323850</xdr:colOff>
      <xdr:row>20</xdr:row>
      <xdr:rowOff>142875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705475" y="3219450"/>
          <a:ext cx="161925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3835" y="24174"/>
            <a:ext cx="376504" cy="338854"/>
          </a:xfrm>
          <a:custGeom>
            <a:pathLst>
              <a:path h="376518" w="338866">
                <a:moveTo>
                  <a:pt x="0" y="376518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4368"/>
                </a:lnTo>
                <a:lnTo>
                  <a:pt x="338866" y="244368"/>
                </a:lnTo>
                <a:lnTo>
                  <a:pt x="254150" y="368498"/>
                </a:lnTo>
                <a:lnTo>
                  <a:pt x="169433" y="244368"/>
                </a:lnTo>
                <a:lnTo>
                  <a:pt x="222765" y="244368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76518"/>
                </a:lnTo>
                <a:lnTo>
                  <a:pt x="0" y="37651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304800</xdr:rowOff>
    </xdr:from>
    <xdr:to>
      <xdr:col>8</xdr:col>
      <xdr:colOff>409575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076950" y="304800"/>
          <a:ext cx="161925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3835" y="24174"/>
            <a:ext cx="376504" cy="338854"/>
          </a:xfrm>
          <a:custGeom>
            <a:pathLst>
              <a:path h="376518" w="338866">
                <a:moveTo>
                  <a:pt x="0" y="376518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4368"/>
                </a:lnTo>
                <a:lnTo>
                  <a:pt x="338866" y="244368"/>
                </a:lnTo>
                <a:lnTo>
                  <a:pt x="254150" y="368498"/>
                </a:lnTo>
                <a:lnTo>
                  <a:pt x="169433" y="244368"/>
                </a:lnTo>
                <a:lnTo>
                  <a:pt x="222765" y="244368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76518"/>
                </a:lnTo>
                <a:lnTo>
                  <a:pt x="0" y="37651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304800</xdr:rowOff>
    </xdr:from>
    <xdr:to>
      <xdr:col>9</xdr:col>
      <xdr:colOff>752475</xdr:colOff>
      <xdr:row>1</xdr:row>
      <xdr:rowOff>114300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353175" y="3048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314325</xdr:rowOff>
    </xdr:from>
    <xdr:to>
      <xdr:col>9</xdr:col>
      <xdr:colOff>752475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838950" y="314325"/>
          <a:ext cx="171450" cy="17145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2837"/>
            <a:ext cx="380962" cy="342866"/>
          </a:xfrm>
          <a:custGeom>
            <a:pathLst>
              <a:path h="381000" w="342900">
                <a:moveTo>
                  <a:pt x="0" y="38100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8736"/>
                  <a:pt x="288933" y="213007"/>
                  <a:pt x="288933" y="247277"/>
                </a:cubicBezTo>
                <a:lnTo>
                  <a:pt x="342900" y="247277"/>
                </a:lnTo>
                <a:lnTo>
                  <a:pt x="257175" y="372885"/>
                </a:lnTo>
                <a:lnTo>
                  <a:pt x="171450" y="247277"/>
                </a:lnTo>
                <a:lnTo>
                  <a:pt x="225417" y="247277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323850</xdr:rowOff>
    </xdr:from>
    <xdr:to>
      <xdr:col>6</xdr:col>
      <xdr:colOff>781050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7816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304800</xdr:rowOff>
    </xdr:from>
    <xdr:to>
      <xdr:col>9</xdr:col>
      <xdr:colOff>428625</xdr:colOff>
      <xdr:row>1</xdr:row>
      <xdr:rowOff>133350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762500" y="3048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1714500</xdr:rowOff>
    </xdr:from>
    <xdr:to>
      <xdr:col>13</xdr:col>
      <xdr:colOff>352425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29275" y="1714500"/>
          <a:ext cx="171450" cy="3714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409575</xdr:rowOff>
    </xdr:from>
    <xdr:to>
      <xdr:col>9</xdr:col>
      <xdr:colOff>542925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95975" y="409575"/>
          <a:ext cx="171450" cy="1524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5718"/>
            <a:ext cx="380962" cy="334328"/>
          </a:xfrm>
          <a:custGeom>
            <a:pathLst>
              <a:path h="381000" w="334328">
                <a:moveTo>
                  <a:pt x="0" y="381000"/>
                </a:moveTo>
                <a:lnTo>
                  <a:pt x="0" y="140855"/>
                </a:lnTo>
                <a:cubicBezTo>
                  <a:pt x="0" y="63063"/>
                  <a:pt x="63063" y="0"/>
                  <a:pt x="140855" y="0"/>
                </a:cubicBezTo>
                <a:lnTo>
                  <a:pt x="140855" y="0"/>
                </a:lnTo>
                <a:cubicBezTo>
                  <a:pt x="218647" y="0"/>
                  <a:pt x="281710" y="63063"/>
                  <a:pt x="281710" y="140855"/>
                </a:cubicBezTo>
                <a:lnTo>
                  <a:pt x="281710" y="250417"/>
                </a:lnTo>
                <a:lnTo>
                  <a:pt x="334328" y="250417"/>
                </a:lnTo>
                <a:lnTo>
                  <a:pt x="250746" y="372885"/>
                </a:lnTo>
                <a:lnTo>
                  <a:pt x="167164" y="250417"/>
                </a:lnTo>
                <a:lnTo>
                  <a:pt x="219782" y="250417"/>
                </a:lnTo>
                <a:lnTo>
                  <a:pt x="219782" y="140855"/>
                </a:lnTo>
                <a:cubicBezTo>
                  <a:pt x="219782" y="97265"/>
                  <a:pt x="184445" y="61928"/>
                  <a:pt x="140855" y="61928"/>
                </a:cubicBezTo>
                <a:lnTo>
                  <a:pt x="140855" y="61928"/>
                </a:lnTo>
                <a:cubicBezTo>
                  <a:pt x="97265" y="61928"/>
                  <a:pt x="61928" y="97265"/>
                  <a:pt x="61928" y="140855"/>
                </a:cubicBezTo>
                <a:lnTo>
                  <a:pt x="6192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1362075</xdr:rowOff>
    </xdr:from>
    <xdr:to>
      <xdr:col>13</xdr:col>
      <xdr:colOff>342900</xdr:colOff>
      <xdr:row>1</xdr:row>
      <xdr:rowOff>123825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91225" y="1362075"/>
          <a:ext cx="171450" cy="542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0</xdr:row>
      <xdr:rowOff>142875</xdr:rowOff>
    </xdr:from>
    <xdr:to>
      <xdr:col>12</xdr:col>
      <xdr:colOff>647700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057900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</xdr:row>
      <xdr:rowOff>123825</xdr:rowOff>
    </xdr:from>
    <xdr:to>
      <xdr:col>6</xdr:col>
      <xdr:colOff>600075</xdr:colOff>
      <xdr:row>2</xdr:row>
      <xdr:rowOff>123825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419600" y="2857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142875</xdr:rowOff>
    </xdr:from>
    <xdr:to>
      <xdr:col>6</xdr:col>
      <xdr:colOff>800100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72075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142875</xdr:rowOff>
    </xdr:from>
    <xdr:to>
      <xdr:col>5</xdr:col>
      <xdr:colOff>609600</xdr:colOff>
      <xdr:row>2</xdr:row>
      <xdr:rowOff>133350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781425" y="3048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123825</xdr:rowOff>
    </xdr:from>
    <xdr:to>
      <xdr:col>9</xdr:col>
      <xdr:colOff>619125</xdr:colOff>
      <xdr:row>1</xdr:row>
      <xdr:rowOff>123825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362700" y="1238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</xdr:row>
      <xdr:rowOff>0</xdr:rowOff>
    </xdr:from>
    <xdr:to>
      <xdr:col>5</xdr:col>
      <xdr:colOff>704850</xdr:colOff>
      <xdr:row>2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46722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16</xdr:row>
      <xdr:rowOff>152400</xdr:rowOff>
    </xdr:from>
    <xdr:to>
      <xdr:col>5</xdr:col>
      <xdr:colOff>733425</xdr:colOff>
      <xdr:row>17</xdr:row>
      <xdr:rowOff>152400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495800" y="30861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142875</xdr:rowOff>
    </xdr:from>
    <xdr:to>
      <xdr:col>6</xdr:col>
      <xdr:colOff>9525</xdr:colOff>
      <xdr:row>2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524375" y="304800"/>
          <a:ext cx="161925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3835" y="24174"/>
            <a:ext cx="376504" cy="338854"/>
          </a:xfrm>
          <a:custGeom>
            <a:pathLst>
              <a:path h="376518" w="338866">
                <a:moveTo>
                  <a:pt x="0" y="376518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4368"/>
                </a:lnTo>
                <a:lnTo>
                  <a:pt x="338866" y="244368"/>
                </a:lnTo>
                <a:lnTo>
                  <a:pt x="254150" y="368498"/>
                </a:lnTo>
                <a:lnTo>
                  <a:pt x="169433" y="244368"/>
                </a:lnTo>
                <a:lnTo>
                  <a:pt x="222765" y="244368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76518"/>
                </a:lnTo>
                <a:lnTo>
                  <a:pt x="0" y="376518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17</xdr:row>
      <xdr:rowOff>0</xdr:rowOff>
    </xdr:from>
    <xdr:to>
      <xdr:col>5</xdr:col>
      <xdr:colOff>733425</xdr:colOff>
      <xdr:row>17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486275" y="34575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0</xdr:row>
      <xdr:rowOff>152400</xdr:rowOff>
    </xdr:from>
    <xdr:to>
      <xdr:col>12</xdr:col>
      <xdr:colOff>647700</xdr:colOff>
      <xdr:row>1</xdr:row>
      <xdr:rowOff>152400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648450" y="1524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19</xdr:row>
      <xdr:rowOff>142875</xdr:rowOff>
    </xdr:from>
    <xdr:to>
      <xdr:col>12</xdr:col>
      <xdr:colOff>638175</xdr:colOff>
      <xdr:row>20</xdr:row>
      <xdr:rowOff>142875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638925" y="32194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0</xdr:row>
      <xdr:rowOff>142875</xdr:rowOff>
    </xdr:from>
    <xdr:to>
      <xdr:col>12</xdr:col>
      <xdr:colOff>657225</xdr:colOff>
      <xdr:row>1</xdr:row>
      <xdr:rowOff>142875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315075" y="14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485775</xdr:colOff>
      <xdr:row>19</xdr:row>
      <xdr:rowOff>114300</xdr:rowOff>
    </xdr:from>
    <xdr:to>
      <xdr:col>12</xdr:col>
      <xdr:colOff>657225</xdr:colOff>
      <xdr:row>20</xdr:row>
      <xdr:rowOff>114300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315075" y="3190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3.xml" /><Relationship Id="rId4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6.xml" /><Relationship Id="rId4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1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6.8515625" style="408" bestFit="1" customWidth="1"/>
    <col min="2" max="2" width="16.8515625" style="408" customWidth="1"/>
    <col min="3" max="16384" width="11.421875" style="408" customWidth="1"/>
  </cols>
  <sheetData>
    <row r="1" spans="1:8" ht="20.25">
      <c r="A1" s="405" t="s">
        <v>700</v>
      </c>
      <c r="B1" s="406"/>
      <c r="C1" s="407"/>
      <c r="D1" s="407"/>
      <c r="E1" s="407"/>
      <c r="F1" s="407"/>
      <c r="G1" s="407"/>
      <c r="H1" s="407"/>
    </row>
    <row r="2" spans="1:2" ht="12.75">
      <c r="A2"/>
      <c r="B2"/>
    </row>
    <row r="3" spans="1:2" ht="12.75">
      <c r="A3" s="173" t="s">
        <v>598</v>
      </c>
      <c r="B3" s="409" t="s">
        <v>599</v>
      </c>
    </row>
    <row r="4" spans="1:2" ht="18" customHeight="1">
      <c r="A4" s="410" t="s">
        <v>429</v>
      </c>
      <c r="B4" s="411"/>
    </row>
    <row r="5" spans="1:2" ht="12.75">
      <c r="A5" t="s">
        <v>263</v>
      </c>
      <c r="B5" s="536" t="s">
        <v>600</v>
      </c>
    </row>
    <row r="6" spans="1:2" ht="12.75">
      <c r="A6" t="s">
        <v>264</v>
      </c>
      <c r="B6" s="536" t="s">
        <v>601</v>
      </c>
    </row>
    <row r="7" spans="1:2" ht="12.75">
      <c r="A7" t="s">
        <v>495</v>
      </c>
      <c r="B7" s="536" t="s">
        <v>602</v>
      </c>
    </row>
    <row r="8" spans="1:2" ht="12.75">
      <c r="A8" t="s">
        <v>4</v>
      </c>
      <c r="B8" s="536" t="s">
        <v>603</v>
      </c>
    </row>
    <row r="9" spans="1:2" ht="12.75">
      <c r="A9" t="s">
        <v>266</v>
      </c>
      <c r="B9" s="536" t="s">
        <v>604</v>
      </c>
    </row>
    <row r="10" spans="1:2" ht="12.75">
      <c r="A10" t="s">
        <v>580</v>
      </c>
      <c r="B10" s="536" t="s">
        <v>605</v>
      </c>
    </row>
    <row r="11" spans="1:2" ht="12.75">
      <c r="A11" t="s">
        <v>581</v>
      </c>
      <c r="B11" s="536" t="s">
        <v>606</v>
      </c>
    </row>
    <row r="12" spans="1:2" ht="12.75">
      <c r="A12" s="408" t="s">
        <v>267</v>
      </c>
      <c r="B12" s="536" t="s">
        <v>607</v>
      </c>
    </row>
    <row r="13" spans="1:2" ht="12.75">
      <c r="A13" t="s">
        <v>268</v>
      </c>
      <c r="B13" s="536" t="s">
        <v>608</v>
      </c>
    </row>
    <row r="14" spans="1:2" ht="12.75">
      <c r="A14" t="s">
        <v>354</v>
      </c>
      <c r="B14" s="536" t="s">
        <v>609</v>
      </c>
    </row>
    <row r="15" spans="1:2" ht="12.75">
      <c r="A15" t="s">
        <v>269</v>
      </c>
      <c r="B15" s="536" t="s">
        <v>610</v>
      </c>
    </row>
    <row r="16" spans="1:2" ht="12.75">
      <c r="A16" t="s">
        <v>270</v>
      </c>
      <c r="B16" s="536" t="s">
        <v>611</v>
      </c>
    </row>
    <row r="17" spans="1:2" ht="12.75">
      <c r="A17" t="s">
        <v>550</v>
      </c>
      <c r="B17" s="536" t="s">
        <v>612</v>
      </c>
    </row>
    <row r="18" spans="1:2" ht="12.75">
      <c r="A18" t="s">
        <v>271</v>
      </c>
      <c r="B18" s="536" t="s">
        <v>613</v>
      </c>
    </row>
    <row r="19" spans="1:2" ht="12.75">
      <c r="A19" t="s">
        <v>551</v>
      </c>
      <c r="B19" s="536" t="s">
        <v>614</v>
      </c>
    </row>
    <row r="20" spans="1:2" ht="12.75">
      <c r="A20" t="s">
        <v>552</v>
      </c>
      <c r="B20" s="536" t="s">
        <v>615</v>
      </c>
    </row>
    <row r="21" spans="1:2" ht="12.75">
      <c r="A21" t="s">
        <v>553</v>
      </c>
      <c r="B21" s="536" t="s">
        <v>616</v>
      </c>
    </row>
    <row r="22" spans="1:2" ht="18" customHeight="1">
      <c r="A22" s="410" t="s">
        <v>273</v>
      </c>
      <c r="B22" s="412"/>
    </row>
    <row r="23" spans="1:2" ht="12.75">
      <c r="A23" t="s">
        <v>274</v>
      </c>
      <c r="B23" s="536" t="s">
        <v>617</v>
      </c>
    </row>
    <row r="24" spans="1:2" ht="12.75">
      <c r="A24" t="s">
        <v>561</v>
      </c>
      <c r="B24" s="536" t="s">
        <v>618</v>
      </c>
    </row>
    <row r="25" spans="1:2" ht="12.75">
      <c r="A25" t="s">
        <v>562</v>
      </c>
      <c r="B25" s="536" t="s">
        <v>619</v>
      </c>
    </row>
    <row r="26" spans="1:2" ht="12.75">
      <c r="A26" t="s">
        <v>276</v>
      </c>
      <c r="B26" s="536" t="s">
        <v>620</v>
      </c>
    </row>
    <row r="27" spans="1:2" ht="12.75">
      <c r="A27" t="s">
        <v>277</v>
      </c>
      <c r="B27" s="536" t="s">
        <v>621</v>
      </c>
    </row>
    <row r="28" spans="1:2" ht="12.75">
      <c r="A28" t="s">
        <v>278</v>
      </c>
      <c r="B28" s="536" t="s">
        <v>622</v>
      </c>
    </row>
    <row r="29" spans="1:2" ht="12.75">
      <c r="A29" t="s">
        <v>279</v>
      </c>
      <c r="B29" s="536" t="s">
        <v>623</v>
      </c>
    </row>
    <row r="30" spans="1:2" ht="12.75">
      <c r="A30" t="s">
        <v>576</v>
      </c>
      <c r="B30" s="536" t="s">
        <v>624</v>
      </c>
    </row>
    <row r="31" spans="1:2" ht="12.75">
      <c r="A31" t="s">
        <v>577</v>
      </c>
      <c r="B31" s="536" t="s">
        <v>625</v>
      </c>
    </row>
    <row r="32" spans="1:2" ht="12.75">
      <c r="A32" t="s">
        <v>280</v>
      </c>
      <c r="B32" s="536" t="s">
        <v>626</v>
      </c>
    </row>
    <row r="33" spans="1:2" ht="12.75">
      <c r="A33" t="s">
        <v>281</v>
      </c>
      <c r="B33" s="536" t="s">
        <v>627</v>
      </c>
    </row>
    <row r="34" spans="1:2" ht="12.75">
      <c r="A34" t="s">
        <v>282</v>
      </c>
      <c r="B34" s="536" t="s">
        <v>628</v>
      </c>
    </row>
    <row r="35" spans="1:2" ht="12.75">
      <c r="A35" t="s">
        <v>584</v>
      </c>
      <c r="B35" s="536" t="s">
        <v>629</v>
      </c>
    </row>
    <row r="36" spans="1:2" ht="12.75">
      <c r="A36" t="s">
        <v>585</v>
      </c>
      <c r="B36" s="536" t="s">
        <v>630</v>
      </c>
    </row>
    <row r="37" spans="1:2" ht="18" customHeight="1">
      <c r="A37" s="410" t="s">
        <v>11</v>
      </c>
      <c r="B37" s="412"/>
    </row>
    <row r="38" spans="1:2" ht="12.75">
      <c r="A38" t="s">
        <v>189</v>
      </c>
      <c r="B38" s="536" t="s">
        <v>631</v>
      </c>
    </row>
    <row r="39" spans="1:2" ht="12.75">
      <c r="A39" t="s">
        <v>191</v>
      </c>
      <c r="B39" s="536" t="s">
        <v>632</v>
      </c>
    </row>
    <row r="40" spans="1:2" ht="12.75">
      <c r="A40" t="s">
        <v>586</v>
      </c>
      <c r="B40" s="536" t="s">
        <v>633</v>
      </c>
    </row>
    <row r="41" spans="1:2" ht="12.75">
      <c r="A41" t="s">
        <v>587</v>
      </c>
      <c r="B41" s="536" t="s">
        <v>634</v>
      </c>
    </row>
    <row r="42" spans="1:2" ht="12.75">
      <c r="A42" t="s">
        <v>588</v>
      </c>
      <c r="B42" s="536" t="s">
        <v>635</v>
      </c>
    </row>
    <row r="43" spans="1:2" ht="12.75">
      <c r="A43" t="s">
        <v>589</v>
      </c>
      <c r="B43" s="536" t="s">
        <v>636</v>
      </c>
    </row>
    <row r="44" spans="1:2" ht="12.75">
      <c r="A44" t="s">
        <v>578</v>
      </c>
      <c r="B44" s="536" t="s">
        <v>637</v>
      </c>
    </row>
    <row r="45" spans="1:2" ht="12.75">
      <c r="A45" t="s">
        <v>579</v>
      </c>
      <c r="B45" s="536" t="s">
        <v>638</v>
      </c>
    </row>
    <row r="46" spans="1:2" ht="12.75">
      <c r="A46" t="s">
        <v>237</v>
      </c>
      <c r="B46" s="536" t="s">
        <v>639</v>
      </c>
    </row>
    <row r="47" spans="1:2" ht="12.75">
      <c r="A47" t="s">
        <v>566</v>
      </c>
      <c r="B47" s="536" t="s">
        <v>640</v>
      </c>
    </row>
    <row r="48" spans="1:2" ht="12.75">
      <c r="A48" t="s">
        <v>567</v>
      </c>
      <c r="B48" s="536" t="s">
        <v>641</v>
      </c>
    </row>
    <row r="49" spans="1:2" ht="12.75">
      <c r="A49" t="s">
        <v>568</v>
      </c>
      <c r="B49" s="536" t="s">
        <v>642</v>
      </c>
    </row>
    <row r="50" spans="1:2" ht="12.75">
      <c r="A50" t="s">
        <v>569</v>
      </c>
      <c r="B50" s="536" t="s">
        <v>643</v>
      </c>
    </row>
    <row r="51" spans="1:2" ht="12.75">
      <c r="A51" t="s">
        <v>214</v>
      </c>
      <c r="B51" s="536" t="s">
        <v>644</v>
      </c>
    </row>
    <row r="52" spans="1:2" ht="12.75">
      <c r="A52" t="s">
        <v>215</v>
      </c>
      <c r="B52" s="536" t="s">
        <v>645</v>
      </c>
    </row>
    <row r="53" spans="1:2" ht="12.75">
      <c r="A53" t="s">
        <v>590</v>
      </c>
      <c r="B53" s="536" t="s">
        <v>646</v>
      </c>
    </row>
    <row r="54" spans="1:2" ht="12.75">
      <c r="A54" t="s">
        <v>591</v>
      </c>
      <c r="B54" s="536" t="s">
        <v>647</v>
      </c>
    </row>
    <row r="55" spans="1:2" ht="12.75">
      <c r="A55" t="s">
        <v>593</v>
      </c>
      <c r="B55" s="536" t="s">
        <v>648</v>
      </c>
    </row>
    <row r="56" spans="1:2" ht="12.75">
      <c r="A56" t="s">
        <v>594</v>
      </c>
      <c r="B56" s="536" t="s">
        <v>649</v>
      </c>
    </row>
    <row r="57" spans="1:2" ht="12.75">
      <c r="A57" t="s">
        <v>160</v>
      </c>
      <c r="B57" s="536" t="s">
        <v>650</v>
      </c>
    </row>
    <row r="58" spans="1:2" ht="12.75">
      <c r="A58" t="s">
        <v>207</v>
      </c>
      <c r="B58" s="536" t="s">
        <v>651</v>
      </c>
    </row>
    <row r="59" spans="1:2" ht="12.75">
      <c r="A59" t="s">
        <v>5</v>
      </c>
      <c r="B59" s="536" t="s">
        <v>652</v>
      </c>
    </row>
    <row r="60" spans="1:2" ht="12.75">
      <c r="A60" t="s">
        <v>163</v>
      </c>
      <c r="B60" s="536" t="s">
        <v>653</v>
      </c>
    </row>
    <row r="61" spans="1:2" ht="12.75">
      <c r="A61" t="s">
        <v>172</v>
      </c>
      <c r="B61" s="536" t="s">
        <v>654</v>
      </c>
    </row>
    <row r="62" spans="1:2" ht="18" customHeight="1">
      <c r="A62" s="410" t="s">
        <v>1</v>
      </c>
      <c r="B62" s="412"/>
    </row>
    <row r="63" spans="1:2" ht="12.75">
      <c r="A63" t="s">
        <v>104</v>
      </c>
      <c r="B63" s="536" t="s">
        <v>655</v>
      </c>
    </row>
    <row r="64" spans="1:2" ht="12.75">
      <c r="A64" t="s">
        <v>230</v>
      </c>
      <c r="B64" s="536" t="s">
        <v>656</v>
      </c>
    </row>
    <row r="65" spans="1:2" ht="12.75">
      <c r="A65" t="s">
        <v>105</v>
      </c>
      <c r="B65" s="536" t="s">
        <v>657</v>
      </c>
    </row>
    <row r="66" spans="1:2" ht="12.75">
      <c r="A66" t="s">
        <v>504</v>
      </c>
      <c r="B66" s="536" t="s">
        <v>658</v>
      </c>
    </row>
    <row r="67" spans="1:2" ht="12.75">
      <c r="A67" t="s">
        <v>401</v>
      </c>
      <c r="B67" s="536" t="s">
        <v>659</v>
      </c>
    </row>
    <row r="68" spans="1:2" ht="12.75">
      <c r="A68" t="s">
        <v>107</v>
      </c>
      <c r="B68" s="536" t="s">
        <v>660</v>
      </c>
    </row>
    <row r="69" spans="1:2" ht="12.75">
      <c r="A69" t="s">
        <v>109</v>
      </c>
      <c r="B69" s="536" t="s">
        <v>661</v>
      </c>
    </row>
    <row r="70" spans="1:2" ht="12.75">
      <c r="A70" t="s">
        <v>110</v>
      </c>
      <c r="B70" s="536" t="s">
        <v>662</v>
      </c>
    </row>
    <row r="71" spans="1:2" ht="12.75">
      <c r="A71" t="s">
        <v>111</v>
      </c>
      <c r="B71" s="536" t="s">
        <v>663</v>
      </c>
    </row>
    <row r="72" spans="1:2" ht="12.75">
      <c r="A72" t="s">
        <v>547</v>
      </c>
      <c r="B72" s="536" t="s">
        <v>664</v>
      </c>
    </row>
    <row r="73" spans="1:2" ht="12.75">
      <c r="A73" t="s">
        <v>534</v>
      </c>
      <c r="B73" s="536" t="s">
        <v>665</v>
      </c>
    </row>
    <row r="74" spans="1:2" ht="12.75">
      <c r="A74" t="s">
        <v>112</v>
      </c>
      <c r="B74" s="536" t="s">
        <v>666</v>
      </c>
    </row>
    <row r="75" spans="1:2" ht="18" customHeight="1">
      <c r="A75" s="410" t="s">
        <v>12</v>
      </c>
      <c r="B75" s="412"/>
    </row>
    <row r="76" spans="1:2" ht="18" customHeight="1">
      <c r="A76" s="410" t="s">
        <v>435</v>
      </c>
      <c r="B76" s="412"/>
    </row>
    <row r="77" spans="1:2" ht="12.75">
      <c r="A77" t="s">
        <v>128</v>
      </c>
      <c r="B77" s="536" t="s">
        <v>667</v>
      </c>
    </row>
    <row r="78" spans="1:2" ht="12.75">
      <c r="A78" s="408" t="s">
        <v>701</v>
      </c>
      <c r="B78" s="536" t="s">
        <v>668</v>
      </c>
    </row>
    <row r="79" spans="1:2" ht="12.75">
      <c r="A79" s="408" t="s">
        <v>702</v>
      </c>
      <c r="B79" s="536" t="s">
        <v>669</v>
      </c>
    </row>
    <row r="80" spans="1:2" ht="18" customHeight="1">
      <c r="A80" s="410" t="s">
        <v>436</v>
      </c>
      <c r="B80" s="412"/>
    </row>
    <row r="81" spans="1:2" ht="12.75">
      <c r="A81" t="s">
        <v>114</v>
      </c>
      <c r="B81" s="536" t="s">
        <v>670</v>
      </c>
    </row>
    <row r="82" spans="1:2" ht="12.75">
      <c r="A82" t="s">
        <v>116</v>
      </c>
      <c r="B82" s="536" t="s">
        <v>671</v>
      </c>
    </row>
    <row r="83" spans="1:2" ht="12.75">
      <c r="A83" t="s">
        <v>14</v>
      </c>
      <c r="B83" s="536" t="s">
        <v>672</v>
      </c>
    </row>
    <row r="84" spans="1:2" ht="12.75">
      <c r="A84" t="s">
        <v>231</v>
      </c>
      <c r="B84" s="536" t="s">
        <v>673</v>
      </c>
    </row>
    <row r="85" spans="1:2" ht="12.75">
      <c r="A85" t="s">
        <v>15</v>
      </c>
      <c r="B85" s="536" t="s">
        <v>674</v>
      </c>
    </row>
    <row r="86" spans="1:2" ht="12.75">
      <c r="A86" t="s">
        <v>262</v>
      </c>
      <c r="B86" s="536" t="s">
        <v>675</v>
      </c>
    </row>
    <row r="87" spans="1:2" ht="12.75">
      <c r="A87" t="s">
        <v>523</v>
      </c>
      <c r="B87" s="536" t="s">
        <v>676</v>
      </c>
    </row>
    <row r="88" spans="1:2" ht="18" customHeight="1">
      <c r="A88" s="410" t="s">
        <v>437</v>
      </c>
      <c r="B88" s="412"/>
    </row>
    <row r="89" spans="1:2" ht="12.75">
      <c r="A89" t="s">
        <v>283</v>
      </c>
      <c r="B89" s="536" t="s">
        <v>677</v>
      </c>
    </row>
    <row r="90" spans="1:2" ht="12.75">
      <c r="A90" t="s">
        <v>284</v>
      </c>
      <c r="B90" s="536" t="s">
        <v>678</v>
      </c>
    </row>
    <row r="91" spans="1:2" ht="12.75">
      <c r="A91" t="s">
        <v>285</v>
      </c>
      <c r="B91" s="536" t="s">
        <v>679</v>
      </c>
    </row>
    <row r="92" spans="1:2" ht="12.75">
      <c r="A92" t="s">
        <v>558</v>
      </c>
      <c r="B92" s="536" t="s">
        <v>680</v>
      </c>
    </row>
    <row r="93" spans="1:2" ht="12.75">
      <c r="A93" t="s">
        <v>681</v>
      </c>
      <c r="B93" s="536" t="s">
        <v>682</v>
      </c>
    </row>
    <row r="94" spans="1:2" ht="12.75">
      <c r="A94" t="s">
        <v>683</v>
      </c>
      <c r="B94" s="536" t="s">
        <v>684</v>
      </c>
    </row>
    <row r="95" spans="1:2" ht="18" customHeight="1">
      <c r="A95" s="410" t="s">
        <v>438</v>
      </c>
      <c r="B95" s="412"/>
    </row>
    <row r="96" spans="1:2" ht="12.75">
      <c r="A96" t="s">
        <v>572</v>
      </c>
      <c r="B96" s="536" t="s">
        <v>685</v>
      </c>
    </row>
    <row r="97" spans="1:2" ht="12.75">
      <c r="A97" t="s">
        <v>574</v>
      </c>
      <c r="B97" s="536" t="s">
        <v>686</v>
      </c>
    </row>
    <row r="98" spans="1:2" ht="12.75">
      <c r="A98" t="s">
        <v>537</v>
      </c>
      <c r="B98" s="536" t="s">
        <v>687</v>
      </c>
    </row>
    <row r="99" spans="1:2" ht="12.75">
      <c r="A99" s="413" t="s">
        <v>703</v>
      </c>
      <c r="B99" s="536" t="s">
        <v>688</v>
      </c>
    </row>
    <row r="100" spans="1:2" ht="12.75">
      <c r="A100" t="s">
        <v>539</v>
      </c>
      <c r="B100" s="536" t="s">
        <v>689</v>
      </c>
    </row>
    <row r="101" spans="1:2" ht="12.75">
      <c r="A101" s="413" t="s">
        <v>704</v>
      </c>
      <c r="B101" s="536" t="s">
        <v>690</v>
      </c>
    </row>
    <row r="102" spans="1:2" ht="12.75">
      <c r="A102" t="s">
        <v>541</v>
      </c>
      <c r="B102" s="536" t="s">
        <v>691</v>
      </c>
    </row>
    <row r="103" spans="1:2" ht="12.75">
      <c r="A103" s="408" t="s">
        <v>705</v>
      </c>
      <c r="B103" s="536" t="s">
        <v>692</v>
      </c>
    </row>
    <row r="104" spans="1:2" ht="18" customHeight="1">
      <c r="A104" s="410" t="s">
        <v>439</v>
      </c>
      <c r="B104" s="412"/>
    </row>
    <row r="105" spans="1:2" ht="12.75">
      <c r="A105" t="s">
        <v>210</v>
      </c>
      <c r="B105" s="536" t="s">
        <v>693</v>
      </c>
    </row>
    <row r="106" spans="1:2" ht="12.75">
      <c r="A106" t="s">
        <v>132</v>
      </c>
      <c r="B106" s="536" t="s">
        <v>694</v>
      </c>
    </row>
    <row r="107" spans="1:2" ht="12.75">
      <c r="A107" t="s">
        <v>211</v>
      </c>
      <c r="B107" s="536" t="s">
        <v>695</v>
      </c>
    </row>
    <row r="108" spans="1:2" ht="18" customHeight="1">
      <c r="A108" s="410" t="s">
        <v>440</v>
      </c>
      <c r="B108" s="412"/>
    </row>
    <row r="109" spans="1:2" ht="12.75">
      <c r="A109" t="s">
        <v>513</v>
      </c>
      <c r="B109" s="536" t="s">
        <v>696</v>
      </c>
    </row>
    <row r="110" spans="1:2" ht="12.75">
      <c r="A110" t="s">
        <v>514</v>
      </c>
      <c r="B110" s="536" t="s">
        <v>697</v>
      </c>
    </row>
    <row r="111" spans="1:2" ht="18" customHeight="1">
      <c r="A111" s="410" t="s">
        <v>441</v>
      </c>
      <c r="B111" s="412"/>
    </row>
    <row r="112" spans="1:2" ht="12.75">
      <c r="A112" t="s">
        <v>515</v>
      </c>
      <c r="B112" s="536" t="s">
        <v>698</v>
      </c>
    </row>
    <row r="113" spans="1:2" ht="12.75">
      <c r="A113" t="s">
        <v>516</v>
      </c>
      <c r="B113" s="536" t="s">
        <v>699</v>
      </c>
    </row>
    <row r="114" ht="12.75">
      <c r="B114" s="412"/>
    </row>
    <row r="115" ht="12.75">
      <c r="B115" s="412"/>
    </row>
    <row r="116" ht="12.75">
      <c r="B116" s="412"/>
    </row>
    <row r="117" ht="12.75">
      <c r="B117" s="412"/>
    </row>
    <row r="118" ht="12.75">
      <c r="B118" s="412"/>
    </row>
    <row r="119" ht="12.75">
      <c r="B119" s="412"/>
    </row>
    <row r="120" ht="12.75">
      <c r="B120" s="412"/>
    </row>
    <row r="121" ht="12.75">
      <c r="B121" s="412"/>
    </row>
    <row r="122" ht="12.75">
      <c r="B122" s="412"/>
    </row>
    <row r="123" ht="12.75">
      <c r="B123" s="412"/>
    </row>
    <row r="124" ht="12.75">
      <c r="B124" s="412"/>
    </row>
    <row r="125" ht="12.75">
      <c r="B125" s="412"/>
    </row>
    <row r="126" ht="12.75">
      <c r="B126" s="412"/>
    </row>
  </sheetData>
  <sheetProtection/>
  <hyperlinks>
    <hyperlink ref="B5" location="'Tab 1.1'!A1" display="Tab 1.1"/>
    <hyperlink ref="B6" location="'Tab 1.2'!A1" display="Tab 1.2"/>
    <hyperlink ref="B7" location="'Tab 1.3'!A1" display="Tab 1.3"/>
    <hyperlink ref="B8" location="'Tab 1.4'!A1" display="Tab 1.4"/>
    <hyperlink ref="B9" location="'Tab 1.5'!A1" display="Tab 1.5"/>
    <hyperlink ref="B10" location="'Tab 1.6_1.7'!A1" display="Tab 1.6"/>
    <hyperlink ref="B11" location="'Tab 1.6_1.7'!A1" display="Tab 1.7"/>
    <hyperlink ref="B12" location="'Tab 1.8'!A1" display="Tab 1.8"/>
    <hyperlink ref="B13" location="'Tab 1.9_1.10'!A1" display="Tab 1.9"/>
    <hyperlink ref="B14" location="'Tab 1.9_1.10'!A1" display="Tab 1.10"/>
    <hyperlink ref="B15" location="'Tab 1.11_1.12'!A1" display="Tab 1.11"/>
    <hyperlink ref="B16" location="'Tab 1.11_1.12'!A1" display="Tab 1.12"/>
    <hyperlink ref="B17" location="'Tab 1.13'!A1" display="Tab 1.13"/>
    <hyperlink ref="B18" location="'Tab 1.14'!A1" display="Tab 1.14"/>
    <hyperlink ref="B19" location="'Tab 1.15'!A1" display="Tab 1.15"/>
    <hyperlink ref="B20" location="'Tab 1.16'!A1" display="Tab 1.16"/>
    <hyperlink ref="B21" location="'Tab 1.17'!A1" display="Tab 1.17"/>
    <hyperlink ref="B23" location="'Tab 2.1'!A1" display="Tab 2.1"/>
    <hyperlink ref="B24" location="'Tab 2.2_2.3'!A1" display="Tab 2.2"/>
    <hyperlink ref="B25" location="'Tab 2.2_2.3'!A1" display="Tab 2.3"/>
    <hyperlink ref="B26" location="'Tab 2.4_2.5'!A1" display="Tab 2.4"/>
    <hyperlink ref="B27" location="'Tab 2.4_2.5'!A1" display="Tab 2.5"/>
    <hyperlink ref="B28" location="'Tab 2.6_2.7'!A1" display="Tab 2.6"/>
    <hyperlink ref="B29" location="'Tab 2.6_2.7'!A1" display="Tab 2.7"/>
    <hyperlink ref="B30" location="'Tab 2.8_2.9'!A1" display="Tab 2.8"/>
    <hyperlink ref="B31" location="'Tab 2.8_2.9'!A1" display="Tab 2.9"/>
    <hyperlink ref="B32" location="'Tab 2.10'!A1" display="Tab 2.10"/>
    <hyperlink ref="B33" location="'Tab 2.11'!A1" display="Tab 2.11"/>
    <hyperlink ref="B34" location="'Tab 2.12'!A1" display="Tab 2.12"/>
    <hyperlink ref="B35" location="'Tab 2.13_2.14'!A1" display="Tab 2.13"/>
    <hyperlink ref="B36" location="'Tab 2.13_2.14'!A1" display="Tab 2.14"/>
    <hyperlink ref="B38" location="'Tab 3.1'!A1" display="Tab 3.1"/>
    <hyperlink ref="B39" location="'Tab 3.2'!A1" display="Tab 3.2"/>
    <hyperlink ref="B40" location="'Tab 3.3_3.4'!A1" display="Tab 3.3"/>
    <hyperlink ref="B41" location="'Tab 3.3_3.4'!A1" display="Tab 3.4"/>
    <hyperlink ref="B42" location="'Tab 3.5_3.6'!A1" display="Tab 3.5"/>
    <hyperlink ref="B43" location="'Tab 3.5_3.6'!A1" display="Tab 3.6"/>
    <hyperlink ref="B44" location="'Tab 3.7_3.8'!A1" display="Tab 3.7"/>
    <hyperlink ref="B45" location="'Tab 3.7_3.8'!A1" display="Tab 3.8"/>
    <hyperlink ref="B46" location="'Tab 3.9'!A1" display="Tab 3.9"/>
    <hyperlink ref="B47" location="'Tab 3.10_3.11'!A1" display="Tab 3.10"/>
    <hyperlink ref="B48" location="'Tab 3.10_3.11'!A1" display="Tab 3.11"/>
    <hyperlink ref="B49" location="'Tab 3.12_3.13'!A1" display="Tab 3.12"/>
    <hyperlink ref="B50" location="'Tab 3.12_3.13'!A1" display="Tab 3.13"/>
    <hyperlink ref="B51" location="'Tab 3.14_3.15'!A1" display="Tab 3.14"/>
    <hyperlink ref="B52" location="'Tab 3.14_3.15'!A1" display="Tab 3.15"/>
    <hyperlink ref="B53" location="'Tab 3.16_3.17'!A1" display="Tab 3.16"/>
    <hyperlink ref="B54" location="'Tab 3.16_3.17'!A1" display="Tab 3.17"/>
    <hyperlink ref="B55" location="'Tab 3.18_3.19'!A1" display="Tab 3.18"/>
    <hyperlink ref="B56" location="'Tab 3.18_3.19'!A1" display="Tab 3.19"/>
    <hyperlink ref="B57" location="'Tab 3.20'!A1" display="Tab 3.20"/>
    <hyperlink ref="B58" location="'Tab 3.21_3.22'!A1" display="Tab 3.21"/>
    <hyperlink ref="B59" location="'Tab 3.21_3.22'!A1" display="Tab 3.22"/>
    <hyperlink ref="B60" location="'Tab 3.23_3.24'!A1" display="Tab 3.23"/>
    <hyperlink ref="B61" location="'Tab 3.23_3.24'!A1" display="Tab 3.24"/>
    <hyperlink ref="B63" location="'Tab 4.1_4.2'!A1" display="Tab 4.1"/>
    <hyperlink ref="B64" location="'Tab 4.1_4.2'!A1" display="Tab 4.2"/>
    <hyperlink ref="B65" location="'Tab 4.3'!A1" display="Tab 4.3"/>
    <hyperlink ref="B66" location="'Tab 4.4_4.5'!A1" display="Tab 4.4"/>
    <hyperlink ref="B67" location="'Tab 4.4_4.5'!A1" display="Tab 4.5"/>
    <hyperlink ref="B68" location="'Tab 4.6_4.7'!A1" display="Tab 4.6"/>
    <hyperlink ref="B69" location="'Tab 4.6_4.7'!A1" display="Tab 4.7"/>
    <hyperlink ref="B70" location="'Tab 4.8_4.9'!A1" display="Tab 4.8"/>
    <hyperlink ref="B71" location="'Tab 4.8_4.9'!A1" display="Tab 4.9"/>
    <hyperlink ref="B72" location="'Tab 4.10_4.11'!A1" display="Tab 4.10"/>
    <hyperlink ref="B73" location="'Tab 4.10_4.11'!A1" display="Tab 4.11"/>
    <hyperlink ref="B74" location="'Tab 4.12'!A1" display="Tab 4.12"/>
    <hyperlink ref="B77" location="'Tab 5.1.1'!A1" display="Tab 5.1.1"/>
    <hyperlink ref="B78" location="'Tab 5.1.2'!A1" display="Tab 5.1.2"/>
    <hyperlink ref="B79" location="'Tab 5.1.3'!A1" display="Tab 5.1.3"/>
    <hyperlink ref="B81" location="'Tab 5.2.1'!A1" display="Tab 5.2.1"/>
    <hyperlink ref="B82" location="'Tab 5.2.2'!A1" display="Tab 5.2.2"/>
    <hyperlink ref="B83" location="'Tab 5.2.3'!A1" display="Tab 5.2.3"/>
    <hyperlink ref="B84" location="'Tab 5.2.4'!A1" display="Tab 5.2.4"/>
    <hyperlink ref="B85" location="'Tab 5.2.5'!A1" display="Tab 5.2.5"/>
    <hyperlink ref="B86" location="'Tab 5.2.6'!A1" display="Tab 5.2.6"/>
    <hyperlink ref="B87" location="'Tab 5.2.7'!A1" display="Tab 5.2.7"/>
    <hyperlink ref="B89" location="'Tab 5.3.1'!A1" display="Tab 5.3.1"/>
    <hyperlink ref="B90" location="'Tab 5.3.2'!A1" display="Tab 5.3.2"/>
    <hyperlink ref="B91" location="'Tab 5.3.3'!A1" display="Tab 5.3.3"/>
    <hyperlink ref="B92" location="'Tab 5.3.4'!A1" display="Tab 5.3.4"/>
    <hyperlink ref="B93" location="'Tab 5.3.5'!A1" display="Tab 5.3.5"/>
    <hyperlink ref="B94" location="'Tab 5.3.6'!A1" display="Tab 5.3.6"/>
    <hyperlink ref="B96" location="'Tab 5.4.1'!A1" display="Tab 5.4.1"/>
    <hyperlink ref="B97" location="'Tab 5.4.2'!A1" display="Tab 5.4.2"/>
    <hyperlink ref="B98" location="'Tab 5.4.3'!A1" display="Tab 5.4.3"/>
    <hyperlink ref="B99" location="'Tab 5.4.4'!A1" display="Tab 5.4.4"/>
    <hyperlink ref="B100" location="'Tab 5.4.5'!A1" display="Tab 5.4.5"/>
    <hyperlink ref="B101" location="'Tab 5.4.6'!A1" display="Tab 5.4.6"/>
    <hyperlink ref="B102" location="'Tab 5.4.7'!A1" display="Tab 5.4.7"/>
    <hyperlink ref="B103" location="'Tab 5.4.8'!A1" display="Tab 5.4.8"/>
    <hyperlink ref="B105" location="'Tab 5.5.1'!A1" display="Tab 5.5.1"/>
    <hyperlink ref="B106" location="'Tab 5.5.2'!A1" display="Tab 5.5.2"/>
    <hyperlink ref="B107" location="'Tab 5.5.3'!A1" display="Tab 5.5.3"/>
    <hyperlink ref="B109" location="'Tab 5.6.1_5.6.2'!A1" display="Tab 5.6.1"/>
    <hyperlink ref="B110" location="'Tab 5.6.1_5.6.2'!A1" display="Tab 5.6.2"/>
    <hyperlink ref="B112" location="'Tab 5.7.1_5.7.2'!A1" display="Tab 5.7.1"/>
    <hyperlink ref="B113" location="'Tab 5.7.1_5.7.2'!A1" display="Tab 5.7.2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30" zoomScaleNormal="130" zoomScaleSheetLayoutView="50" zoomScalePageLayoutView="0" workbookViewId="0" topLeftCell="A1">
      <selection activeCell="O25" sqref="O25"/>
    </sheetView>
  </sheetViews>
  <sheetFormatPr defaultColWidth="11.421875" defaultRowHeight="12.75"/>
  <cols>
    <col min="1" max="1" width="6.28125" style="34" customWidth="1"/>
    <col min="2" max="2" width="15.140625" style="34" customWidth="1"/>
    <col min="3" max="3" width="10.7109375" style="34" customWidth="1"/>
    <col min="4" max="4" width="6.7109375" style="34" customWidth="1"/>
    <col min="5" max="5" width="6.28125" style="34" bestFit="1" customWidth="1"/>
    <col min="6" max="6" width="9.28125" style="34" bestFit="1" customWidth="1"/>
    <col min="7" max="7" width="6.28125" style="34" bestFit="1" customWidth="1"/>
    <col min="8" max="8" width="6.421875" style="34" bestFit="1" customWidth="1"/>
    <col min="9" max="10" width="6.140625" style="34" bestFit="1" customWidth="1"/>
    <col min="11" max="11" width="6.8515625" style="34" bestFit="1" customWidth="1"/>
    <col min="12" max="12" width="6.28125" style="34" bestFit="1" customWidth="1"/>
    <col min="13" max="13" width="10.00390625" style="34" bestFit="1" customWidth="1"/>
    <col min="14" max="16384" width="11.421875" style="34" customWidth="1"/>
  </cols>
  <sheetData>
    <row r="1" spans="1:13" s="6" customFormat="1" ht="12.75">
      <c r="A1" s="424" t="s">
        <v>268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="6" customFormat="1" ht="12.75"/>
    <row r="3" spans="1:13" s="6" customFormat="1" ht="12.75">
      <c r="A3" s="418" t="s">
        <v>341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s="7" customFormat="1" ht="12.75">
      <c r="A4" s="50"/>
      <c r="B4" s="354" t="s">
        <v>272</v>
      </c>
      <c r="C4" s="439" t="s">
        <v>136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1:13" s="7" customFormat="1" ht="12.75">
      <c r="A5" s="38" t="s">
        <v>75</v>
      </c>
      <c r="B5" s="296"/>
      <c r="C5" s="185" t="s">
        <v>47</v>
      </c>
      <c r="D5" s="185" t="s">
        <v>48</v>
      </c>
      <c r="E5" s="185" t="s">
        <v>49</v>
      </c>
      <c r="F5" s="185" t="s">
        <v>76</v>
      </c>
      <c r="G5" s="185" t="s">
        <v>50</v>
      </c>
      <c r="H5" s="185" t="s">
        <v>51</v>
      </c>
      <c r="I5" s="185" t="s">
        <v>52</v>
      </c>
      <c r="J5" s="185" t="s">
        <v>53</v>
      </c>
      <c r="K5" s="185" t="s">
        <v>54</v>
      </c>
      <c r="L5" s="185" t="s">
        <v>55</v>
      </c>
      <c r="M5" s="185" t="s">
        <v>56</v>
      </c>
    </row>
    <row r="6" spans="1:13" s="287" customFormat="1" ht="12.75">
      <c r="A6" s="38">
        <v>2007</v>
      </c>
      <c r="B6" s="52">
        <v>351</v>
      </c>
      <c r="C6" s="51">
        <v>49</v>
      </c>
      <c r="D6" s="51">
        <v>50</v>
      </c>
      <c r="E6" s="51">
        <v>61</v>
      </c>
      <c r="F6" s="51">
        <v>17</v>
      </c>
      <c r="G6" s="51">
        <v>54</v>
      </c>
      <c r="H6" s="51">
        <v>3</v>
      </c>
      <c r="I6" s="51">
        <v>36</v>
      </c>
      <c r="J6" s="51">
        <v>39</v>
      </c>
      <c r="K6" s="51">
        <v>15</v>
      </c>
      <c r="L6" s="51">
        <v>21</v>
      </c>
      <c r="M6" s="51">
        <v>6</v>
      </c>
    </row>
    <row r="7" spans="1:13" s="287" customFormat="1" ht="12.75">
      <c r="A7" s="38">
        <v>2008</v>
      </c>
      <c r="B7" s="52">
        <v>350</v>
      </c>
      <c r="C7" s="51">
        <v>47</v>
      </c>
      <c r="D7" s="51">
        <v>43</v>
      </c>
      <c r="E7" s="51">
        <v>39</v>
      </c>
      <c r="F7" s="51">
        <v>27</v>
      </c>
      <c r="G7" s="51">
        <v>50</v>
      </c>
      <c r="H7" s="51">
        <v>7</v>
      </c>
      <c r="I7" s="51">
        <v>35</v>
      </c>
      <c r="J7" s="51">
        <v>39</v>
      </c>
      <c r="K7" s="51">
        <v>30</v>
      </c>
      <c r="L7" s="51">
        <v>27</v>
      </c>
      <c r="M7" s="51">
        <v>6</v>
      </c>
    </row>
    <row r="8" spans="1:13" s="287" customFormat="1" ht="12.75">
      <c r="A8" s="38">
        <v>2009</v>
      </c>
      <c r="B8" s="52">
        <v>406</v>
      </c>
      <c r="C8" s="51">
        <v>52</v>
      </c>
      <c r="D8" s="51">
        <v>49</v>
      </c>
      <c r="E8" s="51">
        <v>58</v>
      </c>
      <c r="F8" s="51">
        <v>23</v>
      </c>
      <c r="G8" s="51">
        <v>61</v>
      </c>
      <c r="H8" s="51">
        <v>6</v>
      </c>
      <c r="I8" s="51">
        <v>56</v>
      </c>
      <c r="J8" s="51">
        <v>43</v>
      </c>
      <c r="K8" s="51">
        <v>27</v>
      </c>
      <c r="L8" s="51">
        <v>21</v>
      </c>
      <c r="M8" s="51">
        <v>10</v>
      </c>
    </row>
    <row r="9" spans="1:13" s="287" customFormat="1" ht="12.75">
      <c r="A9" s="38">
        <v>2010</v>
      </c>
      <c r="B9" s="52">
        <v>329</v>
      </c>
      <c r="C9" s="51">
        <v>32</v>
      </c>
      <c r="D9" s="51">
        <v>49</v>
      </c>
      <c r="E9" s="51">
        <v>46</v>
      </c>
      <c r="F9" s="51">
        <v>12</v>
      </c>
      <c r="G9" s="51">
        <v>46</v>
      </c>
      <c r="H9" s="165">
        <v>0</v>
      </c>
      <c r="I9" s="51">
        <v>38</v>
      </c>
      <c r="J9" s="51">
        <v>55</v>
      </c>
      <c r="K9" s="51">
        <v>27</v>
      </c>
      <c r="L9" s="51">
        <v>17</v>
      </c>
      <c r="M9" s="51">
        <v>7</v>
      </c>
    </row>
    <row r="10" spans="1:13" s="287" customFormat="1" ht="12.75">
      <c r="A10" s="38">
        <v>2011</v>
      </c>
      <c r="B10" s="52">
        <v>395</v>
      </c>
      <c r="C10" s="51">
        <v>57</v>
      </c>
      <c r="D10" s="51">
        <v>50</v>
      </c>
      <c r="E10" s="51">
        <v>52</v>
      </c>
      <c r="F10" s="51">
        <v>24</v>
      </c>
      <c r="G10" s="51">
        <v>55</v>
      </c>
      <c r="H10" s="51">
        <v>3</v>
      </c>
      <c r="I10" s="51">
        <v>38</v>
      </c>
      <c r="J10" s="51">
        <v>46</v>
      </c>
      <c r="K10" s="51">
        <v>33</v>
      </c>
      <c r="L10" s="51">
        <v>20</v>
      </c>
      <c r="M10" s="51">
        <v>17</v>
      </c>
    </row>
    <row r="11" spans="1:13" s="287" customFormat="1" ht="12.75">
      <c r="A11" s="38">
        <v>2012</v>
      </c>
      <c r="B11" s="52">
        <v>357</v>
      </c>
      <c r="C11" s="51">
        <v>37</v>
      </c>
      <c r="D11" s="51">
        <v>47</v>
      </c>
      <c r="E11" s="51">
        <v>38</v>
      </c>
      <c r="F11" s="51">
        <v>28</v>
      </c>
      <c r="G11" s="51">
        <v>47</v>
      </c>
      <c r="H11" s="51">
        <v>6</v>
      </c>
      <c r="I11" s="51">
        <v>40</v>
      </c>
      <c r="J11" s="51">
        <v>56</v>
      </c>
      <c r="K11" s="51">
        <v>28</v>
      </c>
      <c r="L11" s="51">
        <v>20</v>
      </c>
      <c r="M11" s="51">
        <v>10</v>
      </c>
    </row>
    <row r="12" spans="1:13" s="7" customFormat="1" ht="12.75">
      <c r="A12" s="38">
        <v>2013</v>
      </c>
      <c r="B12" s="52">
        <v>339</v>
      </c>
      <c r="C12" s="51">
        <v>41</v>
      </c>
      <c r="D12" s="51">
        <v>53</v>
      </c>
      <c r="E12" s="51">
        <v>45</v>
      </c>
      <c r="F12" s="51">
        <v>14</v>
      </c>
      <c r="G12" s="51">
        <v>45</v>
      </c>
      <c r="H12" s="165">
        <v>0</v>
      </c>
      <c r="I12" s="51">
        <v>42</v>
      </c>
      <c r="J12" s="51">
        <v>49</v>
      </c>
      <c r="K12" s="51">
        <v>16</v>
      </c>
      <c r="L12" s="51">
        <v>26</v>
      </c>
      <c r="M12" s="51">
        <v>8</v>
      </c>
    </row>
    <row r="13" spans="1:13" s="7" customFormat="1" ht="12.75">
      <c r="A13" s="38">
        <v>2014</v>
      </c>
      <c r="B13" s="52">
        <v>372</v>
      </c>
      <c r="C13" s="51">
        <v>57</v>
      </c>
      <c r="D13" s="51">
        <v>48</v>
      </c>
      <c r="E13" s="51">
        <v>46</v>
      </c>
      <c r="F13" s="51">
        <v>25</v>
      </c>
      <c r="G13" s="51">
        <v>54</v>
      </c>
      <c r="H13" s="165">
        <v>3</v>
      </c>
      <c r="I13" s="51">
        <v>49</v>
      </c>
      <c r="J13" s="51">
        <v>49</v>
      </c>
      <c r="K13" s="51">
        <v>13</v>
      </c>
      <c r="L13" s="51">
        <v>19</v>
      </c>
      <c r="M13" s="51">
        <v>9</v>
      </c>
    </row>
    <row r="14" spans="1:13" s="7" customFormat="1" ht="12.75">
      <c r="A14" s="38">
        <v>2015</v>
      </c>
      <c r="B14" s="52">
        <v>325</v>
      </c>
      <c r="C14" s="51">
        <v>31</v>
      </c>
      <c r="D14" s="51">
        <v>49</v>
      </c>
      <c r="E14" s="51">
        <v>45</v>
      </c>
      <c r="F14" s="51">
        <v>15</v>
      </c>
      <c r="G14" s="51">
        <v>34</v>
      </c>
      <c r="H14" s="165">
        <v>6</v>
      </c>
      <c r="I14" s="51">
        <v>50</v>
      </c>
      <c r="J14" s="51">
        <v>49</v>
      </c>
      <c r="K14" s="51">
        <v>13</v>
      </c>
      <c r="L14" s="51">
        <v>22</v>
      </c>
      <c r="M14" s="51">
        <v>11</v>
      </c>
    </row>
    <row r="15" spans="1:13" s="7" customFormat="1" ht="12.75">
      <c r="A15" s="38">
        <v>2016</v>
      </c>
      <c r="B15" s="52">
        <v>378</v>
      </c>
      <c r="C15" s="51">
        <v>49</v>
      </c>
      <c r="D15" s="51">
        <v>55</v>
      </c>
      <c r="E15" s="51">
        <v>51</v>
      </c>
      <c r="F15" s="51">
        <v>20</v>
      </c>
      <c r="G15" s="51">
        <v>50</v>
      </c>
      <c r="H15" s="165">
        <v>4</v>
      </c>
      <c r="I15" s="51">
        <v>41</v>
      </c>
      <c r="J15" s="51">
        <v>51</v>
      </c>
      <c r="K15" s="51">
        <v>15</v>
      </c>
      <c r="L15" s="51">
        <v>31</v>
      </c>
      <c r="M15" s="51">
        <v>11</v>
      </c>
    </row>
    <row r="16" spans="1:13" s="7" customFormat="1" ht="12.75">
      <c r="A16" s="55"/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</row>
    <row r="17" spans="1:13" s="7" customFormat="1" ht="12.75">
      <c r="A17" s="55"/>
      <c r="B17" s="289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</row>
    <row r="18" spans="1:13" s="7" customFormat="1" ht="12.75">
      <c r="A18" s="55"/>
      <c r="B18" s="289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s="7" customFormat="1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s="7" customFormat="1" ht="12.75">
      <c r="A20" s="438" t="s">
        <v>354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</row>
    <row r="21" spans="1:13" s="7" customFormat="1" ht="12.75">
      <c r="A21" s="2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7" customFormat="1" ht="12.75">
      <c r="A22" s="418" t="s">
        <v>342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</row>
    <row r="23" spans="1:13" s="7" customFormat="1" ht="12.75">
      <c r="A23" s="53"/>
      <c r="B23" s="355" t="s">
        <v>59</v>
      </c>
      <c r="C23" s="436" t="s">
        <v>136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</row>
    <row r="24" spans="1:13" s="7" customFormat="1" ht="12.75">
      <c r="A24" s="54" t="s">
        <v>75</v>
      </c>
      <c r="B24" s="368"/>
      <c r="C24" s="191" t="s">
        <v>47</v>
      </c>
      <c r="D24" s="191" t="s">
        <v>48</v>
      </c>
      <c r="E24" s="191" t="s">
        <v>49</v>
      </c>
      <c r="F24" s="191" t="s">
        <v>76</v>
      </c>
      <c r="G24" s="191" t="s">
        <v>50</v>
      </c>
      <c r="H24" s="191" t="s">
        <v>51</v>
      </c>
      <c r="I24" s="191" t="s">
        <v>52</v>
      </c>
      <c r="J24" s="191" t="s">
        <v>53</v>
      </c>
      <c r="K24" s="191" t="s">
        <v>54</v>
      </c>
      <c r="L24" s="191" t="s">
        <v>55</v>
      </c>
      <c r="M24" s="191" t="s">
        <v>56</v>
      </c>
    </row>
    <row r="25" spans="1:13" s="287" customFormat="1" ht="12.75">
      <c r="A25" s="54">
        <v>2007</v>
      </c>
      <c r="B25" s="139">
        <v>9.95405819295559</v>
      </c>
      <c r="C25" s="164">
        <v>9.632396304305091</v>
      </c>
      <c r="D25" s="164">
        <v>10.654165778819518</v>
      </c>
      <c r="E25" s="164">
        <v>13.619111408796606</v>
      </c>
      <c r="F25" s="164">
        <v>6.645817044566067</v>
      </c>
      <c r="G25" s="164">
        <v>9.442210176604302</v>
      </c>
      <c r="H25" s="164">
        <v>7.5566750629722925</v>
      </c>
      <c r="I25" s="164">
        <v>8.697753080454216</v>
      </c>
      <c r="J25" s="164">
        <v>10.377860564129856</v>
      </c>
      <c r="K25" s="164">
        <v>10.148849797023004</v>
      </c>
      <c r="L25" s="164">
        <v>10.903426791277258</v>
      </c>
      <c r="M25" s="164">
        <v>5.819592628516004</v>
      </c>
    </row>
    <row r="26" spans="1:13" s="287" customFormat="1" ht="12.75">
      <c r="A26" s="54">
        <v>2008</v>
      </c>
      <c r="B26" s="139">
        <v>9.866659149212078</v>
      </c>
      <c r="C26" s="164">
        <v>9.201252936570086</v>
      </c>
      <c r="D26" s="164">
        <v>9.079391891891891</v>
      </c>
      <c r="E26" s="164">
        <v>8.647450110864744</v>
      </c>
      <c r="F26" s="164">
        <v>10.61320754716981</v>
      </c>
      <c r="G26" s="164">
        <v>8.733624454148472</v>
      </c>
      <c r="H26" s="164">
        <v>16.908212560386474</v>
      </c>
      <c r="I26" s="164">
        <v>8.447984552256818</v>
      </c>
      <c r="J26" s="164">
        <v>10.217448257794079</v>
      </c>
      <c r="K26" s="164">
        <v>19.893899204244033</v>
      </c>
      <c r="L26" s="164">
        <v>13.960703205791107</v>
      </c>
      <c r="M26" s="164">
        <v>5.7915057915057915</v>
      </c>
    </row>
    <row r="27" spans="1:13" s="287" customFormat="1" ht="12.75">
      <c r="A27" s="54">
        <v>2009</v>
      </c>
      <c r="B27" s="139">
        <v>11.35918527222875</v>
      </c>
      <c r="C27" s="164">
        <v>10.081426909654905</v>
      </c>
      <c r="D27" s="164">
        <v>10.244616349571398</v>
      </c>
      <c r="E27" s="164">
        <v>12.854609929078014</v>
      </c>
      <c r="F27" s="164">
        <v>9.108910891089108</v>
      </c>
      <c r="G27" s="164">
        <v>10.566429932444137</v>
      </c>
      <c r="H27" s="164">
        <v>14.218009478672986</v>
      </c>
      <c r="I27" s="164">
        <v>13.409961685823754</v>
      </c>
      <c r="J27" s="164">
        <v>11.139896373056995</v>
      </c>
      <c r="K27" s="164">
        <v>17.374517374517374</v>
      </c>
      <c r="L27" s="164">
        <v>10.758196721311476</v>
      </c>
      <c r="M27" s="164">
        <v>9.70873786407767</v>
      </c>
    </row>
    <row r="28" spans="1:13" s="287" customFormat="1" ht="12.75">
      <c r="A28" s="54">
        <v>2010</v>
      </c>
      <c r="B28" s="139">
        <v>9.13343419902003</v>
      </c>
      <c r="C28" s="164">
        <v>6.1473441552204395</v>
      </c>
      <c r="D28" s="164">
        <v>10.174418604651162</v>
      </c>
      <c r="E28" s="164">
        <v>10.178117048346056</v>
      </c>
      <c r="F28" s="164">
        <v>4.730928444707274</v>
      </c>
      <c r="G28" s="164">
        <v>7.96192124621376</v>
      </c>
      <c r="H28" s="164">
        <v>0</v>
      </c>
      <c r="I28" s="164">
        <v>9.03041825095057</v>
      </c>
      <c r="J28" s="164">
        <v>13.954078396549537</v>
      </c>
      <c r="K28" s="164">
        <v>16.933207902163687</v>
      </c>
      <c r="L28" s="164">
        <v>8.570708343836653</v>
      </c>
      <c r="M28" s="164">
        <v>6.893156080748399</v>
      </c>
    </row>
    <row r="29" spans="1:13" s="287" customFormat="1" ht="12.75">
      <c r="A29" s="54">
        <v>2011</v>
      </c>
      <c r="B29" s="139">
        <v>10.877347579445944</v>
      </c>
      <c r="C29" s="164">
        <v>10.915358100344696</v>
      </c>
      <c r="D29" s="164">
        <v>10.351966873706004</v>
      </c>
      <c r="E29" s="164">
        <v>11.486635741108902</v>
      </c>
      <c r="F29" s="164">
        <v>9.277155005798221</v>
      </c>
      <c r="G29" s="164">
        <v>9.46643717728055</v>
      </c>
      <c r="H29" s="164">
        <v>7.0754716981132075</v>
      </c>
      <c r="I29" s="164">
        <v>8.979206049149338</v>
      </c>
      <c r="J29" s="164">
        <v>11.482775836245631</v>
      </c>
      <c r="K29" s="164">
        <v>20.320197044334975</v>
      </c>
      <c r="L29" s="164">
        <v>9.857072449482503</v>
      </c>
      <c r="M29" s="164">
        <v>16.617790811339198</v>
      </c>
    </row>
    <row r="30" spans="1:13" s="287" customFormat="1" ht="12.75">
      <c r="A30" s="54">
        <v>2012</v>
      </c>
      <c r="B30" s="139">
        <v>9.739064013203661</v>
      </c>
      <c r="C30" s="164">
        <v>7.071189679885332</v>
      </c>
      <c r="D30" s="164">
        <v>9.643993023494408</v>
      </c>
      <c r="E30" s="164">
        <v>8.383894098179812</v>
      </c>
      <c r="F30" s="164">
        <v>10.676835081029552</v>
      </c>
      <c r="G30" s="164">
        <v>7.97556422874597</v>
      </c>
      <c r="H30" s="164">
        <v>14.06799531066823</v>
      </c>
      <c r="I30" s="164">
        <v>9.375366225243173</v>
      </c>
      <c r="J30" s="164">
        <v>13.742331288343559</v>
      </c>
      <c r="K30" s="164">
        <v>17.088800732377173</v>
      </c>
      <c r="L30" s="164">
        <v>9.70402717127608</v>
      </c>
      <c r="M30" s="164">
        <v>9.66183574879227</v>
      </c>
    </row>
    <row r="31" spans="1:13" ht="12.75">
      <c r="A31" s="54">
        <v>2013</v>
      </c>
      <c r="B31" s="139">
        <v>9.16624981410629</v>
      </c>
      <c r="C31" s="164">
        <v>7.735119328365249</v>
      </c>
      <c r="D31" s="164">
        <v>10.704908099373863</v>
      </c>
      <c r="E31" s="164">
        <v>9.8543742472353</v>
      </c>
      <c r="F31" s="164">
        <v>5.329272934906737</v>
      </c>
      <c r="G31" s="164">
        <v>7.58981278461798</v>
      </c>
      <c r="H31" s="164">
        <v>0</v>
      </c>
      <c r="I31" s="164">
        <v>9.791350973306912</v>
      </c>
      <c r="J31" s="164">
        <v>11.83717840318879</v>
      </c>
      <c r="K31" s="164">
        <v>9.74124809741248</v>
      </c>
      <c r="L31" s="164">
        <v>12.509020928554246</v>
      </c>
      <c r="M31" s="164">
        <v>7.7332044465925565</v>
      </c>
    </row>
    <row r="32" spans="1:13" ht="12.75">
      <c r="A32" s="54">
        <v>2014</v>
      </c>
      <c r="B32" s="139">
        <v>9.987247466272905</v>
      </c>
      <c r="C32" s="164">
        <v>10.56240155656444</v>
      </c>
      <c r="D32" s="164">
        <v>9.6009600960096</v>
      </c>
      <c r="E32" s="164">
        <v>10.01851246869215</v>
      </c>
      <c r="F32" s="164">
        <v>9.574875526618154</v>
      </c>
      <c r="G32" s="164">
        <v>9.08479138627187</v>
      </c>
      <c r="H32" s="164">
        <v>7.109004739336493</v>
      </c>
      <c r="I32" s="164">
        <v>11.387404136648849</v>
      </c>
      <c r="J32" s="164">
        <v>11.764705882352942</v>
      </c>
      <c r="K32" s="164">
        <v>7.864488808227465</v>
      </c>
      <c r="L32" s="164">
        <v>8.964378391129983</v>
      </c>
      <c r="M32" s="164">
        <v>8.633093525179856</v>
      </c>
    </row>
    <row r="33" spans="1:13" ht="12.75">
      <c r="A33" s="54">
        <v>2015</v>
      </c>
      <c r="B33" s="139">
        <v>8.6673600554711</v>
      </c>
      <c r="C33" s="164">
        <v>5.711127487103906</v>
      </c>
      <c r="D33" s="164">
        <v>9.73961439077718</v>
      </c>
      <c r="E33" s="164">
        <v>9.784735812133073</v>
      </c>
      <c r="F33" s="164">
        <v>5.758157389635317</v>
      </c>
      <c r="G33" s="164">
        <v>5.686569660478341</v>
      </c>
      <c r="H33" s="164">
        <v>13.793103448275861</v>
      </c>
      <c r="I33" s="164">
        <v>11.465260261407934</v>
      </c>
      <c r="J33" s="164">
        <v>11.6945107398568</v>
      </c>
      <c r="K33" s="164">
        <v>7.840772014475271</v>
      </c>
      <c r="L33" s="164">
        <v>10.223048327137546</v>
      </c>
      <c r="M33" s="164">
        <v>10.387157695939566</v>
      </c>
    </row>
    <row r="34" spans="1:13" ht="12.75">
      <c r="A34" s="54">
        <v>2016</v>
      </c>
      <c r="B34" s="139">
        <v>10.022005991993</v>
      </c>
      <c r="C34" s="164">
        <v>9.038922707987457</v>
      </c>
      <c r="D34" s="164">
        <v>10.83957430035475</v>
      </c>
      <c r="E34" s="164">
        <v>11.05092091007584</v>
      </c>
      <c r="F34" s="164">
        <v>7.6452599388379205</v>
      </c>
      <c r="G34" s="164">
        <v>8.34306691139663</v>
      </c>
      <c r="H34" s="164">
        <v>8.92857142857143</v>
      </c>
      <c r="I34" s="164">
        <v>9.316064530788458</v>
      </c>
      <c r="J34" s="164">
        <v>12.059588555213999</v>
      </c>
      <c r="K34" s="164">
        <v>9.047044632086852</v>
      </c>
      <c r="L34" s="164">
        <v>14.155251141552512</v>
      </c>
      <c r="M34" s="164">
        <v>10.261194029850746</v>
      </c>
    </row>
  </sheetData>
  <sheetProtection selectLockedCells="1"/>
  <mergeCells count="6">
    <mergeCell ref="A1:M1"/>
    <mergeCell ref="A3:M3"/>
    <mergeCell ref="C23:M23"/>
    <mergeCell ref="A22:M22"/>
    <mergeCell ref="A20:M20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30" zoomScaleNormal="130" zoomScalePageLayoutView="0" workbookViewId="0" topLeftCell="A1">
      <selection activeCell="N22" sqref="N22"/>
    </sheetView>
  </sheetViews>
  <sheetFormatPr defaultColWidth="11.421875" defaultRowHeight="12.75"/>
  <cols>
    <col min="1" max="1" width="6.28125" style="283" customWidth="1"/>
    <col min="2" max="2" width="14.7109375" style="295" customWidth="1"/>
    <col min="3" max="3" width="6.57421875" style="295" customWidth="1"/>
    <col min="4" max="4" width="6.140625" style="295" bestFit="1" customWidth="1"/>
    <col min="5" max="5" width="6.28125" style="295" bestFit="1" customWidth="1"/>
    <col min="6" max="6" width="9.28125" style="295" bestFit="1" customWidth="1"/>
    <col min="7" max="7" width="6.28125" style="295" bestFit="1" customWidth="1"/>
    <col min="8" max="8" width="6.421875" style="295" bestFit="1" customWidth="1"/>
    <col min="9" max="10" width="6.140625" style="295" bestFit="1" customWidth="1"/>
    <col min="11" max="11" width="6.8515625" style="295" bestFit="1" customWidth="1"/>
    <col min="12" max="12" width="6.28125" style="295" bestFit="1" customWidth="1"/>
    <col min="13" max="13" width="10.00390625" style="295" bestFit="1" customWidth="1"/>
    <col min="14" max="16384" width="11.421875" style="6" customWidth="1"/>
  </cols>
  <sheetData>
    <row r="1" spans="1:13" ht="12.75">
      <c r="A1" s="424" t="s">
        <v>269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ht="12.75"/>
    <row r="3" spans="1:13" ht="12.75">
      <c r="A3" s="418" t="s">
        <v>343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s="7" customFormat="1" ht="12.75">
      <c r="A4" s="291"/>
      <c r="B4" s="354" t="s">
        <v>272</v>
      </c>
      <c r="C4" s="443" t="s">
        <v>136</v>
      </c>
      <c r="D4" s="444"/>
      <c r="E4" s="444"/>
      <c r="F4" s="444"/>
      <c r="G4" s="444"/>
      <c r="H4" s="444"/>
      <c r="I4" s="444"/>
      <c r="J4" s="444"/>
      <c r="K4" s="444"/>
      <c r="L4" s="444"/>
      <c r="M4" s="444"/>
    </row>
    <row r="5" spans="1:13" s="7" customFormat="1" ht="12.75">
      <c r="A5" s="282" t="s">
        <v>75</v>
      </c>
      <c r="B5" s="296"/>
      <c r="C5" s="296" t="s">
        <v>47</v>
      </c>
      <c r="D5" s="296" t="s">
        <v>48</v>
      </c>
      <c r="E5" s="296" t="s">
        <v>49</v>
      </c>
      <c r="F5" s="296" t="s">
        <v>76</v>
      </c>
      <c r="G5" s="296" t="s">
        <v>50</v>
      </c>
      <c r="H5" s="296" t="s">
        <v>51</v>
      </c>
      <c r="I5" s="296" t="s">
        <v>52</v>
      </c>
      <c r="J5" s="296" t="s">
        <v>53</v>
      </c>
      <c r="K5" s="296" t="s">
        <v>54</v>
      </c>
      <c r="L5" s="296" t="s">
        <v>55</v>
      </c>
      <c r="M5" s="296" t="s">
        <v>56</v>
      </c>
    </row>
    <row r="6" spans="1:13" s="25" customFormat="1" ht="12.75">
      <c r="A6" s="282">
        <v>2007</v>
      </c>
      <c r="B6" s="143">
        <v>184</v>
      </c>
      <c r="C6" s="376">
        <v>21</v>
      </c>
      <c r="D6" s="376">
        <v>26</v>
      </c>
      <c r="E6" s="376">
        <v>39</v>
      </c>
      <c r="F6" s="376">
        <v>9</v>
      </c>
      <c r="G6" s="376">
        <v>28</v>
      </c>
      <c r="H6" s="376">
        <v>1</v>
      </c>
      <c r="I6" s="376">
        <v>18</v>
      </c>
      <c r="J6" s="376">
        <v>16</v>
      </c>
      <c r="K6" s="376">
        <v>10</v>
      </c>
      <c r="L6" s="376">
        <v>12</v>
      </c>
      <c r="M6" s="376">
        <v>4</v>
      </c>
    </row>
    <row r="7" spans="1:13" s="25" customFormat="1" ht="12.75">
      <c r="A7" s="282">
        <v>2008</v>
      </c>
      <c r="B7" s="143">
        <v>190</v>
      </c>
      <c r="C7" s="376">
        <v>27</v>
      </c>
      <c r="D7" s="376">
        <v>26</v>
      </c>
      <c r="E7" s="376">
        <v>19</v>
      </c>
      <c r="F7" s="376">
        <v>13</v>
      </c>
      <c r="G7" s="376">
        <v>24</v>
      </c>
      <c r="H7" s="376">
        <v>4</v>
      </c>
      <c r="I7" s="376">
        <v>19</v>
      </c>
      <c r="J7" s="376">
        <v>22</v>
      </c>
      <c r="K7" s="376">
        <v>18</v>
      </c>
      <c r="L7" s="376">
        <v>16</v>
      </c>
      <c r="M7" s="376">
        <v>2</v>
      </c>
    </row>
    <row r="8" spans="1:13" s="25" customFormat="1" ht="12.75">
      <c r="A8" s="282">
        <v>2009</v>
      </c>
      <c r="B8" s="143">
        <v>226</v>
      </c>
      <c r="C8" s="376">
        <v>32</v>
      </c>
      <c r="D8" s="376">
        <v>32</v>
      </c>
      <c r="E8" s="376">
        <v>32</v>
      </c>
      <c r="F8" s="376">
        <v>11</v>
      </c>
      <c r="G8" s="376">
        <v>30</v>
      </c>
      <c r="H8" s="376">
        <v>4</v>
      </c>
      <c r="I8" s="376">
        <v>27</v>
      </c>
      <c r="J8" s="376">
        <v>27</v>
      </c>
      <c r="K8" s="376">
        <v>14</v>
      </c>
      <c r="L8" s="376">
        <v>11</v>
      </c>
      <c r="M8" s="376">
        <v>6</v>
      </c>
    </row>
    <row r="9" spans="1:13" s="25" customFormat="1" ht="12.75">
      <c r="A9" s="282">
        <v>2010</v>
      </c>
      <c r="B9" s="143" t="s">
        <v>235</v>
      </c>
      <c r="C9" s="376" t="s">
        <v>234</v>
      </c>
      <c r="D9" s="376">
        <v>23</v>
      </c>
      <c r="E9" s="376">
        <v>21</v>
      </c>
      <c r="F9" s="376">
        <v>7</v>
      </c>
      <c r="G9" s="376">
        <v>20</v>
      </c>
      <c r="H9" s="164">
        <v>0</v>
      </c>
      <c r="I9" s="376">
        <v>20</v>
      </c>
      <c r="J9" s="376">
        <v>35</v>
      </c>
      <c r="K9" s="376">
        <v>14</v>
      </c>
      <c r="L9" s="376">
        <v>9</v>
      </c>
      <c r="M9" s="376">
        <v>4</v>
      </c>
    </row>
    <row r="10" spans="1:13" s="25" customFormat="1" ht="12.75">
      <c r="A10" s="282">
        <v>2011</v>
      </c>
      <c r="B10" s="143" t="s">
        <v>254</v>
      </c>
      <c r="C10" s="376" t="s">
        <v>253</v>
      </c>
      <c r="D10" s="376">
        <v>21</v>
      </c>
      <c r="E10" s="376">
        <v>25</v>
      </c>
      <c r="F10" s="376">
        <v>11</v>
      </c>
      <c r="G10" s="376">
        <v>27</v>
      </c>
      <c r="H10" s="376">
        <v>2</v>
      </c>
      <c r="I10" s="376">
        <v>30</v>
      </c>
      <c r="J10" s="376">
        <v>21</v>
      </c>
      <c r="K10" s="376">
        <v>14</v>
      </c>
      <c r="L10" s="376">
        <v>12</v>
      </c>
      <c r="M10" s="376">
        <v>11</v>
      </c>
    </row>
    <row r="11" spans="1:13" s="25" customFormat="1" ht="12.75">
      <c r="A11" s="282">
        <v>2012</v>
      </c>
      <c r="B11" s="143">
        <v>189</v>
      </c>
      <c r="C11" s="376">
        <v>24</v>
      </c>
      <c r="D11" s="376">
        <v>32</v>
      </c>
      <c r="E11" s="376">
        <v>17</v>
      </c>
      <c r="F11" s="376">
        <v>13</v>
      </c>
      <c r="G11" s="376">
        <v>24</v>
      </c>
      <c r="H11" s="376">
        <v>1</v>
      </c>
      <c r="I11" s="376">
        <v>24</v>
      </c>
      <c r="J11" s="376">
        <v>26</v>
      </c>
      <c r="K11" s="376">
        <v>12</v>
      </c>
      <c r="L11" s="376">
        <v>9</v>
      </c>
      <c r="M11" s="376">
        <v>7</v>
      </c>
    </row>
    <row r="12" spans="1:13" s="25" customFormat="1" ht="12.75">
      <c r="A12" s="282">
        <v>2013</v>
      </c>
      <c r="B12" s="143">
        <v>179</v>
      </c>
      <c r="C12" s="376">
        <v>22</v>
      </c>
      <c r="D12" s="376">
        <v>27</v>
      </c>
      <c r="E12" s="376">
        <v>27</v>
      </c>
      <c r="F12" s="376">
        <v>7</v>
      </c>
      <c r="G12" s="376">
        <v>17</v>
      </c>
      <c r="H12" s="164">
        <v>0</v>
      </c>
      <c r="I12" s="376">
        <v>24</v>
      </c>
      <c r="J12" s="376">
        <v>26</v>
      </c>
      <c r="K12" s="376">
        <v>12</v>
      </c>
      <c r="L12" s="376">
        <v>12</v>
      </c>
      <c r="M12" s="376">
        <v>5</v>
      </c>
    </row>
    <row r="13" spans="1:13" s="25" customFormat="1" ht="12.75">
      <c r="A13" s="282">
        <v>2014</v>
      </c>
      <c r="B13" s="143">
        <v>208</v>
      </c>
      <c r="C13" s="376">
        <v>30</v>
      </c>
      <c r="D13" s="376">
        <v>32</v>
      </c>
      <c r="E13" s="376">
        <v>20</v>
      </c>
      <c r="F13" s="376">
        <v>16</v>
      </c>
      <c r="G13" s="376">
        <v>29</v>
      </c>
      <c r="H13" s="376">
        <v>2</v>
      </c>
      <c r="I13" s="376">
        <v>31</v>
      </c>
      <c r="J13" s="376">
        <v>31</v>
      </c>
      <c r="K13" s="376">
        <v>5</v>
      </c>
      <c r="L13" s="376">
        <v>10</v>
      </c>
      <c r="M13" s="376">
        <v>2</v>
      </c>
    </row>
    <row r="14" spans="1:13" s="25" customFormat="1" ht="12.75">
      <c r="A14" s="282">
        <v>2015</v>
      </c>
      <c r="B14" s="143">
        <v>177</v>
      </c>
      <c r="C14" s="376">
        <v>16</v>
      </c>
      <c r="D14" s="376">
        <v>25</v>
      </c>
      <c r="E14" s="376">
        <v>27</v>
      </c>
      <c r="F14" s="376">
        <v>9</v>
      </c>
      <c r="G14" s="376">
        <v>15</v>
      </c>
      <c r="H14" s="376">
        <v>5</v>
      </c>
      <c r="I14" s="376">
        <v>24</v>
      </c>
      <c r="J14" s="376">
        <v>29</v>
      </c>
      <c r="K14" s="376">
        <v>9</v>
      </c>
      <c r="L14" s="376">
        <v>14</v>
      </c>
      <c r="M14" s="376">
        <v>4</v>
      </c>
    </row>
    <row r="15" spans="1:13" s="25" customFormat="1" ht="12.75">
      <c r="A15" s="282">
        <v>2016</v>
      </c>
      <c r="B15" s="396">
        <v>192</v>
      </c>
      <c r="C15" s="153">
        <v>23</v>
      </c>
      <c r="D15" s="153">
        <v>32</v>
      </c>
      <c r="E15" s="153">
        <v>25</v>
      </c>
      <c r="F15" s="153">
        <v>7</v>
      </c>
      <c r="G15" s="153">
        <v>25</v>
      </c>
      <c r="H15" s="153">
        <v>1</v>
      </c>
      <c r="I15" s="153">
        <v>20</v>
      </c>
      <c r="J15" s="153">
        <v>26</v>
      </c>
      <c r="K15" s="153">
        <v>7</v>
      </c>
      <c r="L15" s="153">
        <v>20</v>
      </c>
      <c r="M15" s="153">
        <v>6</v>
      </c>
    </row>
    <row r="16" spans="1:13" s="25" customFormat="1" ht="12.75">
      <c r="A16" s="28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s="25" customFormat="1" ht="12.75">
      <c r="A17" s="28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s="25" customFormat="1" ht="12.75">
      <c r="A18" s="28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s="25" customFormat="1" ht="12.75">
      <c r="A19" s="28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3" s="7" customFormat="1" ht="12.75">
      <c r="A20" s="438" t="s">
        <v>270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</row>
    <row r="21" spans="1:13" s="7" customFormat="1" ht="12.75">
      <c r="A21" s="292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</row>
    <row r="22" spans="1:13" s="7" customFormat="1" ht="12.75">
      <c r="A22" s="418" t="s">
        <v>344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</row>
    <row r="23" spans="1:13" s="7" customFormat="1" ht="12.75">
      <c r="A23" s="293"/>
      <c r="B23" s="355" t="s">
        <v>272</v>
      </c>
      <c r="C23" s="441" t="s">
        <v>136</v>
      </c>
      <c r="D23" s="442"/>
      <c r="E23" s="442"/>
      <c r="F23" s="442"/>
      <c r="G23" s="442"/>
      <c r="H23" s="442"/>
      <c r="I23" s="442"/>
      <c r="J23" s="442"/>
      <c r="K23" s="442"/>
      <c r="L23" s="442"/>
      <c r="M23" s="442"/>
    </row>
    <row r="24" spans="1:13" s="7" customFormat="1" ht="12.75">
      <c r="A24" s="294" t="s">
        <v>75</v>
      </c>
      <c r="B24" s="298"/>
      <c r="C24" s="298" t="s">
        <v>47</v>
      </c>
      <c r="D24" s="298" t="s">
        <v>48</v>
      </c>
      <c r="E24" s="298" t="s">
        <v>49</v>
      </c>
      <c r="F24" s="298" t="s">
        <v>76</v>
      </c>
      <c r="G24" s="298" t="s">
        <v>50</v>
      </c>
      <c r="H24" s="298" t="s">
        <v>51</v>
      </c>
      <c r="I24" s="298" t="s">
        <v>52</v>
      </c>
      <c r="J24" s="298" t="s">
        <v>53</v>
      </c>
      <c r="K24" s="298" t="s">
        <v>54</v>
      </c>
      <c r="L24" s="298" t="s">
        <v>55</v>
      </c>
      <c r="M24" s="298" t="s">
        <v>56</v>
      </c>
    </row>
    <row r="25" spans="1:13" s="25" customFormat="1" ht="12.75">
      <c r="A25" s="294">
        <v>2007</v>
      </c>
      <c r="B25" s="144">
        <v>167</v>
      </c>
      <c r="C25" s="145">
        <v>28</v>
      </c>
      <c r="D25" s="145">
        <v>24</v>
      </c>
      <c r="E25" s="145">
        <v>22</v>
      </c>
      <c r="F25" s="145">
        <v>8</v>
      </c>
      <c r="G25" s="145">
        <v>26</v>
      </c>
      <c r="H25" s="145">
        <v>2</v>
      </c>
      <c r="I25" s="145">
        <v>18</v>
      </c>
      <c r="J25" s="145">
        <v>23</v>
      </c>
      <c r="K25" s="145">
        <v>5</v>
      </c>
      <c r="L25" s="145">
        <v>9</v>
      </c>
      <c r="M25" s="145">
        <v>2</v>
      </c>
    </row>
    <row r="26" spans="1:13" s="25" customFormat="1" ht="12.75">
      <c r="A26" s="294">
        <v>2008</v>
      </c>
      <c r="B26" s="144">
        <v>160</v>
      </c>
      <c r="C26" s="145">
        <v>20</v>
      </c>
      <c r="D26" s="145">
        <v>17</v>
      </c>
      <c r="E26" s="145">
        <v>20</v>
      </c>
      <c r="F26" s="145">
        <v>14</v>
      </c>
      <c r="G26" s="145">
        <v>26</v>
      </c>
      <c r="H26" s="145">
        <v>3</v>
      </c>
      <c r="I26" s="145">
        <v>16</v>
      </c>
      <c r="J26" s="145">
        <v>17</v>
      </c>
      <c r="K26" s="145">
        <v>12</v>
      </c>
      <c r="L26" s="145">
        <v>11</v>
      </c>
      <c r="M26" s="145">
        <v>4</v>
      </c>
    </row>
    <row r="27" spans="1:13" s="7" customFormat="1" ht="12.75">
      <c r="A27" s="294">
        <v>2009</v>
      </c>
      <c r="B27" s="144">
        <v>180</v>
      </c>
      <c r="C27" s="145">
        <v>20</v>
      </c>
      <c r="D27" s="145">
        <v>17</v>
      </c>
      <c r="E27" s="145">
        <v>26</v>
      </c>
      <c r="F27" s="145">
        <v>12</v>
      </c>
      <c r="G27" s="145">
        <v>31</v>
      </c>
      <c r="H27" s="145">
        <v>2</v>
      </c>
      <c r="I27" s="145">
        <v>29</v>
      </c>
      <c r="J27" s="145">
        <v>16</v>
      </c>
      <c r="K27" s="145">
        <v>13</v>
      </c>
      <c r="L27" s="145">
        <v>10</v>
      </c>
      <c r="M27" s="145">
        <v>4</v>
      </c>
    </row>
    <row r="28" spans="1:13" ht="12.75">
      <c r="A28" s="294">
        <v>2010</v>
      </c>
      <c r="B28" s="144">
        <v>164</v>
      </c>
      <c r="C28" s="145">
        <v>20</v>
      </c>
      <c r="D28" s="145">
        <v>26</v>
      </c>
      <c r="E28" s="145">
        <v>25</v>
      </c>
      <c r="F28" s="145">
        <v>5</v>
      </c>
      <c r="G28" s="145">
        <v>26</v>
      </c>
      <c r="H28" s="164">
        <v>0</v>
      </c>
      <c r="I28" s="145">
        <v>18</v>
      </c>
      <c r="J28" s="145">
        <v>20</v>
      </c>
      <c r="K28" s="145">
        <v>13</v>
      </c>
      <c r="L28" s="145">
        <v>8</v>
      </c>
      <c r="M28" s="145">
        <v>3</v>
      </c>
    </row>
    <row r="29" spans="1:13" s="7" customFormat="1" ht="12.75">
      <c r="A29" s="294">
        <v>2011</v>
      </c>
      <c r="B29" s="144">
        <v>192</v>
      </c>
      <c r="C29" s="145">
        <v>28</v>
      </c>
      <c r="D29" s="145">
        <v>29</v>
      </c>
      <c r="E29" s="145">
        <v>27</v>
      </c>
      <c r="F29" s="145">
        <v>13</v>
      </c>
      <c r="G29" s="145">
        <v>28</v>
      </c>
      <c r="H29" s="145">
        <v>1</v>
      </c>
      <c r="I29" s="145">
        <v>8</v>
      </c>
      <c r="J29" s="145">
        <v>25</v>
      </c>
      <c r="K29" s="145">
        <v>19</v>
      </c>
      <c r="L29" s="145">
        <v>8</v>
      </c>
      <c r="M29" s="145">
        <v>6</v>
      </c>
    </row>
    <row r="30" spans="1:13" s="7" customFormat="1" ht="12.75">
      <c r="A30" s="294">
        <v>2012</v>
      </c>
      <c r="B30" s="144">
        <v>168</v>
      </c>
      <c r="C30" s="145">
        <v>13</v>
      </c>
      <c r="D30" s="145">
        <v>15</v>
      </c>
      <c r="E30" s="145">
        <v>21</v>
      </c>
      <c r="F30" s="145">
        <v>15</v>
      </c>
      <c r="G30" s="145">
        <v>23</v>
      </c>
      <c r="H30" s="145">
        <v>5</v>
      </c>
      <c r="I30" s="145">
        <v>16</v>
      </c>
      <c r="J30" s="145">
        <v>30</v>
      </c>
      <c r="K30" s="145">
        <v>16</v>
      </c>
      <c r="L30" s="145">
        <v>11</v>
      </c>
      <c r="M30" s="145">
        <v>3</v>
      </c>
    </row>
    <row r="31" spans="1:13" ht="12.75">
      <c r="A31" s="294">
        <v>2013</v>
      </c>
      <c r="B31" s="144">
        <v>160</v>
      </c>
      <c r="C31" s="145">
        <v>19</v>
      </c>
      <c r="D31" s="145">
        <v>26</v>
      </c>
      <c r="E31" s="145">
        <v>18</v>
      </c>
      <c r="F31" s="145">
        <v>7</v>
      </c>
      <c r="G31" s="145">
        <v>28</v>
      </c>
      <c r="H31" s="164">
        <v>0</v>
      </c>
      <c r="I31" s="145">
        <v>18</v>
      </c>
      <c r="J31" s="145">
        <v>23</v>
      </c>
      <c r="K31" s="145">
        <v>4</v>
      </c>
      <c r="L31" s="145">
        <v>14</v>
      </c>
      <c r="M31" s="145">
        <v>3</v>
      </c>
    </row>
    <row r="32" spans="1:13" ht="12.75">
      <c r="A32" s="294">
        <v>2014</v>
      </c>
      <c r="B32" s="144">
        <v>164</v>
      </c>
      <c r="C32" s="145">
        <v>27</v>
      </c>
      <c r="D32" s="145">
        <v>16</v>
      </c>
      <c r="E32" s="145">
        <v>26</v>
      </c>
      <c r="F32" s="145">
        <v>9</v>
      </c>
      <c r="G32" s="145">
        <v>25</v>
      </c>
      <c r="H32" s="383">
        <v>1</v>
      </c>
      <c r="I32" s="145">
        <v>18</v>
      </c>
      <c r="J32" s="145">
        <v>18</v>
      </c>
      <c r="K32" s="145">
        <v>8</v>
      </c>
      <c r="L32" s="145">
        <v>9</v>
      </c>
      <c r="M32" s="145">
        <v>7</v>
      </c>
    </row>
    <row r="33" spans="1:13" ht="12.75">
      <c r="A33" s="294">
        <v>2015</v>
      </c>
      <c r="B33" s="144">
        <v>148</v>
      </c>
      <c r="C33" s="145">
        <v>15</v>
      </c>
      <c r="D33" s="145">
        <v>24</v>
      </c>
      <c r="E33" s="145">
        <v>18</v>
      </c>
      <c r="F33" s="145">
        <v>6</v>
      </c>
      <c r="G33" s="145">
        <v>19</v>
      </c>
      <c r="H33" s="383">
        <v>1</v>
      </c>
      <c r="I33" s="145">
        <v>26</v>
      </c>
      <c r="J33" s="145">
        <v>20</v>
      </c>
      <c r="K33" s="145">
        <v>4</v>
      </c>
      <c r="L33" s="145">
        <v>8</v>
      </c>
      <c r="M33" s="145">
        <v>7</v>
      </c>
    </row>
    <row r="34" spans="1:13" ht="12.75">
      <c r="A34" s="294">
        <v>2016</v>
      </c>
      <c r="B34" s="397">
        <v>186</v>
      </c>
      <c r="C34" s="398">
        <v>26</v>
      </c>
      <c r="D34" s="398">
        <f>22+1</f>
        <v>23</v>
      </c>
      <c r="E34" s="398">
        <v>26</v>
      </c>
      <c r="F34" s="398">
        <v>13</v>
      </c>
      <c r="G34" s="398">
        <v>25</v>
      </c>
      <c r="H34" s="383">
        <v>3</v>
      </c>
      <c r="I34" s="398">
        <v>21</v>
      </c>
      <c r="J34" s="398">
        <v>25</v>
      </c>
      <c r="K34" s="398">
        <v>8</v>
      </c>
      <c r="L34" s="398">
        <v>11</v>
      </c>
      <c r="M34" s="398">
        <v>5</v>
      </c>
    </row>
  </sheetData>
  <sheetProtection/>
  <mergeCells count="6">
    <mergeCell ref="C23:M23"/>
    <mergeCell ref="A1:M1"/>
    <mergeCell ref="A3:M3"/>
    <mergeCell ref="A22:M22"/>
    <mergeCell ref="A20:M20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zoomScale="145" zoomScaleNormal="145" zoomScaleSheetLayoutView="50" zoomScalePageLayoutView="0" workbookViewId="0" topLeftCell="A1">
      <selection activeCell="N6" sqref="N6"/>
    </sheetView>
  </sheetViews>
  <sheetFormatPr defaultColWidth="11.421875" defaultRowHeight="12.75"/>
  <cols>
    <col min="1" max="1" width="20.421875" style="183" customWidth="1"/>
    <col min="2" max="2" width="12.7109375" style="183" bestFit="1" customWidth="1"/>
    <col min="3" max="3" width="9.00390625" style="183" customWidth="1"/>
    <col min="4" max="4" width="6.140625" style="183" bestFit="1" customWidth="1"/>
    <col min="5" max="5" width="6.28125" style="183" bestFit="1" customWidth="1"/>
    <col min="6" max="6" width="9.28125" style="183" bestFit="1" customWidth="1"/>
    <col min="7" max="7" width="6.28125" style="183" bestFit="1" customWidth="1"/>
    <col min="8" max="8" width="6.421875" style="183" bestFit="1" customWidth="1"/>
    <col min="9" max="10" width="6.140625" style="183" bestFit="1" customWidth="1"/>
    <col min="11" max="11" width="6.8515625" style="183" bestFit="1" customWidth="1"/>
    <col min="12" max="12" width="6.28125" style="183" bestFit="1" customWidth="1"/>
    <col min="13" max="13" width="10.00390625" style="183" bestFit="1" customWidth="1"/>
    <col min="14" max="16384" width="11.421875" style="183" customWidth="1"/>
  </cols>
  <sheetData>
    <row r="1" spans="1:13" ht="12.75">
      <c r="A1" s="424" t="s">
        <v>550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3.5" customHeight="1">
      <c r="A3" s="430" t="s">
        <v>345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ht="21" customHeight="1">
      <c r="A4" s="301"/>
      <c r="B4" s="277" t="s">
        <v>272</v>
      </c>
      <c r="C4" s="445" t="s">
        <v>136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</row>
    <row r="5" spans="1:13" ht="12.75">
      <c r="A5" s="73" t="s">
        <v>236</v>
      </c>
      <c r="B5" s="299"/>
      <c r="C5" s="185" t="s">
        <v>47</v>
      </c>
      <c r="D5" s="185" t="s">
        <v>48</v>
      </c>
      <c r="E5" s="185" t="s">
        <v>49</v>
      </c>
      <c r="F5" s="185" t="s">
        <v>76</v>
      </c>
      <c r="G5" s="185" t="s">
        <v>50</v>
      </c>
      <c r="H5" s="185" t="s">
        <v>51</v>
      </c>
      <c r="I5" s="185" t="s">
        <v>52</v>
      </c>
      <c r="J5" s="185" t="s">
        <v>53</v>
      </c>
      <c r="K5" s="185" t="s">
        <v>54</v>
      </c>
      <c r="L5" s="185" t="s">
        <v>55</v>
      </c>
      <c r="M5" s="185" t="s">
        <v>56</v>
      </c>
    </row>
    <row r="6" spans="1:13" ht="12.75">
      <c r="A6" s="209" t="s">
        <v>59</v>
      </c>
      <c r="B6" s="147">
        <v>8</v>
      </c>
      <c r="C6" s="165">
        <v>1</v>
      </c>
      <c r="D6" s="165">
        <v>1</v>
      </c>
      <c r="E6" s="165" t="s">
        <v>58</v>
      </c>
      <c r="F6" s="165" t="s">
        <v>58</v>
      </c>
      <c r="G6" s="165">
        <v>3</v>
      </c>
      <c r="H6" s="165" t="s">
        <v>58</v>
      </c>
      <c r="I6" s="165">
        <v>1</v>
      </c>
      <c r="J6" s="165" t="s">
        <v>58</v>
      </c>
      <c r="K6" s="165" t="s">
        <v>58</v>
      </c>
      <c r="L6" s="165">
        <v>2</v>
      </c>
      <c r="M6" s="165" t="s">
        <v>58</v>
      </c>
    </row>
    <row r="7" spans="1:13" ht="12.75">
      <c r="A7" s="209" t="s">
        <v>60</v>
      </c>
      <c r="B7" s="147">
        <v>347</v>
      </c>
      <c r="C7" s="165">
        <v>44</v>
      </c>
      <c r="D7" s="165">
        <v>53</v>
      </c>
      <c r="E7" s="165">
        <v>51</v>
      </c>
      <c r="F7" s="165">
        <v>19</v>
      </c>
      <c r="G7" s="165">
        <v>44</v>
      </c>
      <c r="H7" s="165">
        <v>3</v>
      </c>
      <c r="I7" s="165">
        <v>36</v>
      </c>
      <c r="J7" s="165">
        <v>46</v>
      </c>
      <c r="K7" s="165">
        <v>12</v>
      </c>
      <c r="L7" s="165">
        <v>28</v>
      </c>
      <c r="M7" s="165">
        <v>11</v>
      </c>
    </row>
    <row r="8" spans="1:13" ht="12.75">
      <c r="A8" s="209" t="s">
        <v>66</v>
      </c>
      <c r="B8" s="147">
        <v>20</v>
      </c>
      <c r="C8" s="165">
        <v>3</v>
      </c>
      <c r="D8" s="165">
        <v>1</v>
      </c>
      <c r="E8" s="165" t="s">
        <v>58</v>
      </c>
      <c r="F8" s="165">
        <v>1</v>
      </c>
      <c r="G8" s="165">
        <v>1</v>
      </c>
      <c r="H8" s="165">
        <v>1</v>
      </c>
      <c r="I8" s="165">
        <v>4</v>
      </c>
      <c r="J8" s="165">
        <v>5</v>
      </c>
      <c r="K8" s="165">
        <v>3</v>
      </c>
      <c r="L8" s="165">
        <v>1</v>
      </c>
      <c r="M8" s="165" t="s">
        <v>58</v>
      </c>
    </row>
    <row r="9" spans="1:13" ht="12.75">
      <c r="A9" s="209" t="s">
        <v>62</v>
      </c>
      <c r="B9" s="374">
        <v>1</v>
      </c>
      <c r="C9" s="165" t="s">
        <v>58</v>
      </c>
      <c r="D9" s="165" t="s">
        <v>58</v>
      </c>
      <c r="E9" s="165" t="s">
        <v>58</v>
      </c>
      <c r="F9" s="165" t="s">
        <v>58</v>
      </c>
      <c r="G9" s="165">
        <v>1</v>
      </c>
      <c r="H9" s="165" t="s">
        <v>58</v>
      </c>
      <c r="I9" s="165" t="s">
        <v>58</v>
      </c>
      <c r="J9" s="165" t="s">
        <v>58</v>
      </c>
      <c r="K9" s="165" t="s">
        <v>58</v>
      </c>
      <c r="L9" s="165" t="s">
        <v>58</v>
      </c>
      <c r="M9" s="165" t="s">
        <v>58</v>
      </c>
    </row>
    <row r="10" spans="1:13" ht="12.75">
      <c r="A10" s="209" t="s">
        <v>73</v>
      </c>
      <c r="B10" s="147">
        <v>2</v>
      </c>
      <c r="C10" s="165">
        <v>1</v>
      </c>
      <c r="D10" s="165" t="s">
        <v>58</v>
      </c>
      <c r="E10" s="165" t="s">
        <v>58</v>
      </c>
      <c r="F10" s="165" t="s">
        <v>58</v>
      </c>
      <c r="G10" s="165">
        <v>1</v>
      </c>
      <c r="H10" s="165" t="s">
        <v>58</v>
      </c>
      <c r="I10" s="165" t="s">
        <v>58</v>
      </c>
      <c r="J10" s="165" t="s">
        <v>58</v>
      </c>
      <c r="K10" s="165" t="s">
        <v>58</v>
      </c>
      <c r="L10" s="165" t="s">
        <v>58</v>
      </c>
      <c r="M10" s="165" t="s">
        <v>58</v>
      </c>
    </row>
    <row r="11" spans="1:13" ht="12.75">
      <c r="A11" s="209" t="s">
        <v>57</v>
      </c>
      <c r="B11" s="147">
        <v>378</v>
      </c>
      <c r="C11" s="83">
        <v>49</v>
      </c>
      <c r="D11" s="83">
        <v>55</v>
      </c>
      <c r="E11" s="83">
        <v>51</v>
      </c>
      <c r="F11" s="83">
        <v>20</v>
      </c>
      <c r="G11" s="83">
        <v>50</v>
      </c>
      <c r="H11" s="83">
        <v>4</v>
      </c>
      <c r="I11" s="83">
        <v>41</v>
      </c>
      <c r="J11" s="83">
        <v>51</v>
      </c>
      <c r="K11" s="83">
        <v>15</v>
      </c>
      <c r="L11" s="83">
        <v>31</v>
      </c>
      <c r="M11" s="83">
        <v>11</v>
      </c>
    </row>
  </sheetData>
  <sheetProtection/>
  <mergeCells count="3">
    <mergeCell ref="A3:M3"/>
    <mergeCell ref="C4:M4"/>
    <mergeCell ref="A1:M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79"/>
  <sheetViews>
    <sheetView zoomScale="145" zoomScaleNormal="145" zoomScaleSheetLayoutView="50" zoomScalePageLayoutView="0" workbookViewId="0" topLeftCell="A1">
      <selection activeCell="M4" sqref="M4"/>
    </sheetView>
  </sheetViews>
  <sheetFormatPr defaultColWidth="11.421875" defaultRowHeight="12.75"/>
  <cols>
    <col min="1" max="1" width="21.57421875" style="183" customWidth="1"/>
    <col min="2" max="2" width="6.421875" style="183" customWidth="1"/>
    <col min="3" max="3" width="6.00390625" style="183" customWidth="1"/>
    <col min="4" max="5" width="6.28125" style="183" customWidth="1"/>
    <col min="6" max="9" width="6.57421875" style="183" customWidth="1"/>
    <col min="10" max="11" width="4.8515625" style="183" customWidth="1"/>
    <col min="12" max="16384" width="11.421875" style="183" customWidth="1"/>
  </cols>
  <sheetData>
    <row r="1" spans="1:9" s="154" customFormat="1" ht="12.75">
      <c r="A1" s="417" t="s">
        <v>271</v>
      </c>
      <c r="B1" s="417"/>
      <c r="C1" s="417"/>
      <c r="D1" s="417"/>
      <c r="E1" s="417"/>
      <c r="F1" s="417"/>
      <c r="G1" s="417"/>
      <c r="H1" s="417"/>
      <c r="I1" s="188"/>
    </row>
    <row r="2" s="154" customFormat="1" ht="12.75" customHeight="1"/>
    <row r="3" spans="1:11" s="154" customFormat="1" ht="12.75" customHeight="1">
      <c r="A3" s="418" t="s">
        <v>346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1:7" s="154" customFormat="1" ht="12.75">
      <c r="A4" s="57"/>
      <c r="B4" s="446"/>
      <c r="C4" s="446"/>
      <c r="D4" s="446"/>
      <c r="E4" s="446"/>
      <c r="F4" s="446"/>
      <c r="G4" s="446"/>
    </row>
    <row r="5" spans="1:11" ht="12.75">
      <c r="A5" s="57"/>
      <c r="B5" s="104">
        <v>2007</v>
      </c>
      <c r="C5" s="104">
        <v>2008</v>
      </c>
      <c r="D5" s="104">
        <v>2009</v>
      </c>
      <c r="E5" s="104">
        <v>2010</v>
      </c>
      <c r="F5" s="104">
        <v>2011</v>
      </c>
      <c r="G5" s="104">
        <v>2012</v>
      </c>
      <c r="H5" s="104">
        <v>2013</v>
      </c>
      <c r="I5" s="104">
        <v>2014</v>
      </c>
      <c r="J5" s="104">
        <v>2015</v>
      </c>
      <c r="K5" s="104">
        <v>2016</v>
      </c>
    </row>
    <row r="6" spans="1:11" ht="12.75">
      <c r="A6" s="197" t="s">
        <v>59</v>
      </c>
      <c r="B6" s="165">
        <v>181</v>
      </c>
      <c r="C6" s="165">
        <v>175</v>
      </c>
      <c r="D6" s="165">
        <v>223</v>
      </c>
      <c r="E6" s="165">
        <v>169</v>
      </c>
      <c r="F6" s="165">
        <v>204</v>
      </c>
      <c r="G6" s="104">
        <v>193</v>
      </c>
      <c r="H6" s="104">
        <v>175</v>
      </c>
      <c r="I6" s="104">
        <v>190</v>
      </c>
      <c r="J6" s="104">
        <v>148</v>
      </c>
      <c r="K6" s="168">
        <v>203</v>
      </c>
    </row>
    <row r="7" spans="1:11" ht="12.75">
      <c r="A7" s="197" t="s">
        <v>60</v>
      </c>
      <c r="B7" s="165">
        <v>39</v>
      </c>
      <c r="C7" s="165">
        <v>35</v>
      </c>
      <c r="D7" s="165">
        <v>53</v>
      </c>
      <c r="E7" s="165">
        <v>44</v>
      </c>
      <c r="F7" s="165">
        <v>46</v>
      </c>
      <c r="G7" s="104">
        <v>40</v>
      </c>
      <c r="H7" s="104">
        <v>48</v>
      </c>
      <c r="I7" s="104">
        <v>36</v>
      </c>
      <c r="J7" s="104">
        <v>35</v>
      </c>
      <c r="K7" s="168">
        <v>41</v>
      </c>
    </row>
    <row r="8" spans="1:11" ht="12.75">
      <c r="A8" s="197" t="s">
        <v>509</v>
      </c>
      <c r="B8" s="165">
        <v>84</v>
      </c>
      <c r="C8" s="165">
        <v>89</v>
      </c>
      <c r="D8" s="165">
        <v>72</v>
      </c>
      <c r="E8" s="165">
        <v>74</v>
      </c>
      <c r="F8" s="165">
        <v>96</v>
      </c>
      <c r="G8" s="104">
        <v>69</v>
      </c>
      <c r="H8" s="104">
        <v>61</v>
      </c>
      <c r="I8" s="104">
        <v>97</v>
      </c>
      <c r="J8" s="104">
        <v>83</v>
      </c>
      <c r="K8" s="168">
        <v>77</v>
      </c>
    </row>
    <row r="9" spans="1:11" ht="12.75">
      <c r="A9" s="194" t="s">
        <v>518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1</v>
      </c>
      <c r="J9" s="165">
        <v>0</v>
      </c>
      <c r="K9" s="168">
        <v>0</v>
      </c>
    </row>
    <row r="10" spans="1:11" ht="12.75">
      <c r="A10" s="194" t="s">
        <v>62</v>
      </c>
      <c r="B10" s="165">
        <v>13</v>
      </c>
      <c r="C10" s="165">
        <v>16</v>
      </c>
      <c r="D10" s="165">
        <v>11</v>
      </c>
      <c r="E10" s="165">
        <v>16</v>
      </c>
      <c r="F10" s="165">
        <v>24</v>
      </c>
      <c r="G10" s="104">
        <v>19</v>
      </c>
      <c r="H10" s="104">
        <v>9</v>
      </c>
      <c r="I10" s="104">
        <v>24</v>
      </c>
      <c r="J10" s="104">
        <v>19</v>
      </c>
      <c r="K10" s="168">
        <v>13</v>
      </c>
    </row>
    <row r="11" spans="1:11" ht="12.75">
      <c r="A11" s="194" t="s">
        <v>255</v>
      </c>
      <c r="B11" s="165">
        <v>0</v>
      </c>
      <c r="C11" s="165">
        <v>0</v>
      </c>
      <c r="D11" s="165">
        <v>0</v>
      </c>
      <c r="E11" s="165">
        <v>0</v>
      </c>
      <c r="F11" s="165">
        <v>1</v>
      </c>
      <c r="G11" s="165">
        <v>0</v>
      </c>
      <c r="H11" s="165">
        <v>0</v>
      </c>
      <c r="I11" s="165">
        <v>0</v>
      </c>
      <c r="J11" s="165">
        <v>0</v>
      </c>
      <c r="K11" s="168">
        <v>0</v>
      </c>
    </row>
    <row r="12" spans="1:11" ht="12.75">
      <c r="A12" s="194" t="s">
        <v>6</v>
      </c>
      <c r="B12" s="165">
        <v>1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1</v>
      </c>
      <c r="K12" s="168">
        <v>0</v>
      </c>
    </row>
    <row r="13" spans="1:11" ht="12.75">
      <c r="A13" s="194" t="s">
        <v>63</v>
      </c>
      <c r="B13" s="165">
        <v>1</v>
      </c>
      <c r="C13" s="165">
        <v>2</v>
      </c>
      <c r="D13" s="165">
        <v>0</v>
      </c>
      <c r="E13" s="165">
        <v>0</v>
      </c>
      <c r="F13" s="165">
        <v>3</v>
      </c>
      <c r="G13" s="165">
        <v>0</v>
      </c>
      <c r="H13" s="165">
        <v>0</v>
      </c>
      <c r="I13" s="165">
        <v>1</v>
      </c>
      <c r="J13" s="165">
        <v>0</v>
      </c>
      <c r="K13" s="168">
        <v>1</v>
      </c>
    </row>
    <row r="14" spans="1:11" ht="12.75">
      <c r="A14" s="194" t="s">
        <v>83</v>
      </c>
      <c r="B14" s="165">
        <v>2</v>
      </c>
      <c r="C14" s="165">
        <v>1</v>
      </c>
      <c r="D14" s="165">
        <v>1</v>
      </c>
      <c r="E14" s="165">
        <v>1</v>
      </c>
      <c r="F14" s="165">
        <v>0</v>
      </c>
      <c r="G14" s="165">
        <v>0</v>
      </c>
      <c r="H14" s="165">
        <v>2</v>
      </c>
      <c r="I14" s="165">
        <v>0</v>
      </c>
      <c r="J14" s="165">
        <v>0</v>
      </c>
      <c r="K14" s="168">
        <v>0</v>
      </c>
    </row>
    <row r="15" spans="1:11" ht="12.75">
      <c r="A15" s="194" t="s">
        <v>79</v>
      </c>
      <c r="B15" s="165">
        <v>0</v>
      </c>
      <c r="C15" s="165">
        <v>0</v>
      </c>
      <c r="D15" s="165">
        <v>0</v>
      </c>
      <c r="E15" s="165">
        <v>0</v>
      </c>
      <c r="F15" s="165">
        <v>1</v>
      </c>
      <c r="G15" s="104">
        <v>1</v>
      </c>
      <c r="H15" s="59">
        <v>0</v>
      </c>
      <c r="I15" s="58">
        <v>1</v>
      </c>
      <c r="J15" s="59">
        <v>0</v>
      </c>
      <c r="K15" s="168">
        <v>2</v>
      </c>
    </row>
    <row r="16" spans="1:11" ht="12.75">
      <c r="A16" s="194" t="s">
        <v>84</v>
      </c>
      <c r="B16" s="165">
        <v>0</v>
      </c>
      <c r="C16" s="165">
        <v>1</v>
      </c>
      <c r="D16" s="165">
        <v>0</v>
      </c>
      <c r="E16" s="165">
        <v>1</v>
      </c>
      <c r="F16" s="165">
        <v>0</v>
      </c>
      <c r="G16" s="104">
        <v>1</v>
      </c>
      <c r="H16" s="59">
        <v>0</v>
      </c>
      <c r="I16" s="58">
        <v>1</v>
      </c>
      <c r="J16" s="59">
        <v>0</v>
      </c>
      <c r="K16" s="168">
        <v>0</v>
      </c>
    </row>
    <row r="17" spans="1:11" ht="12.75">
      <c r="A17" s="194" t="s">
        <v>64</v>
      </c>
      <c r="B17" s="165">
        <v>18</v>
      </c>
      <c r="C17" s="165">
        <v>12</v>
      </c>
      <c r="D17" s="165">
        <v>16</v>
      </c>
      <c r="E17" s="165">
        <v>10</v>
      </c>
      <c r="F17" s="165">
        <v>9</v>
      </c>
      <c r="G17" s="104">
        <v>5</v>
      </c>
      <c r="H17" s="104">
        <v>10</v>
      </c>
      <c r="I17" s="104">
        <v>11</v>
      </c>
      <c r="J17" s="104">
        <v>13</v>
      </c>
      <c r="K17" s="168">
        <v>9</v>
      </c>
    </row>
    <row r="18" spans="1:11" ht="12.75">
      <c r="A18" s="194" t="s">
        <v>70</v>
      </c>
      <c r="B18" s="165">
        <v>1</v>
      </c>
      <c r="C18" s="165">
        <v>2</v>
      </c>
      <c r="D18" s="165">
        <v>1</v>
      </c>
      <c r="E18" s="165">
        <v>1</v>
      </c>
      <c r="F18" s="165">
        <v>1</v>
      </c>
      <c r="G18" s="165">
        <v>1</v>
      </c>
      <c r="H18" s="165">
        <v>1</v>
      </c>
      <c r="I18" s="165">
        <v>4</v>
      </c>
      <c r="J18" s="165">
        <v>0</v>
      </c>
      <c r="K18" s="168">
        <v>3</v>
      </c>
    </row>
    <row r="19" spans="1:11" ht="12.75">
      <c r="A19" s="194" t="s">
        <v>505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1</v>
      </c>
      <c r="I19" s="165">
        <v>0</v>
      </c>
      <c r="J19" s="165">
        <v>0</v>
      </c>
      <c r="K19" s="168">
        <v>0</v>
      </c>
    </row>
    <row r="20" spans="1:11" ht="12.75">
      <c r="A20" s="194" t="s">
        <v>65</v>
      </c>
      <c r="B20" s="165">
        <v>1</v>
      </c>
      <c r="C20" s="165">
        <v>1</v>
      </c>
      <c r="D20" s="165">
        <v>1</v>
      </c>
      <c r="E20" s="165">
        <v>1</v>
      </c>
      <c r="F20" s="165">
        <v>0</v>
      </c>
      <c r="G20" s="165">
        <v>0</v>
      </c>
      <c r="H20" s="165">
        <v>1</v>
      </c>
      <c r="I20" s="165">
        <v>0</v>
      </c>
      <c r="J20" s="165">
        <v>1</v>
      </c>
      <c r="K20" s="168">
        <v>0</v>
      </c>
    </row>
    <row r="21" spans="1:11" ht="12.75">
      <c r="A21" s="194" t="s">
        <v>66</v>
      </c>
      <c r="B21" s="165">
        <v>31</v>
      </c>
      <c r="C21" s="165">
        <v>30</v>
      </c>
      <c r="D21" s="165">
        <v>28</v>
      </c>
      <c r="E21" s="165">
        <v>23</v>
      </c>
      <c r="F21" s="165">
        <v>37</v>
      </c>
      <c r="G21" s="104">
        <v>26</v>
      </c>
      <c r="H21" s="104">
        <v>24</v>
      </c>
      <c r="I21" s="104">
        <v>31</v>
      </c>
      <c r="J21" s="104">
        <v>31</v>
      </c>
      <c r="K21" s="168">
        <v>29</v>
      </c>
    </row>
    <row r="22" spans="1:11" ht="12.75">
      <c r="A22" s="194" t="s">
        <v>7</v>
      </c>
      <c r="B22" s="165">
        <v>0</v>
      </c>
      <c r="C22" s="165">
        <v>1</v>
      </c>
      <c r="D22" s="165">
        <v>0</v>
      </c>
      <c r="E22" s="165">
        <v>1</v>
      </c>
      <c r="F22" s="165">
        <v>0</v>
      </c>
      <c r="G22" s="104">
        <v>2</v>
      </c>
      <c r="H22" s="59">
        <v>0</v>
      </c>
      <c r="I22" s="59">
        <v>1</v>
      </c>
      <c r="J22" s="59">
        <v>0</v>
      </c>
      <c r="K22" s="168">
        <v>0</v>
      </c>
    </row>
    <row r="23" spans="1:11" ht="12.75">
      <c r="A23" s="194" t="s">
        <v>67</v>
      </c>
      <c r="B23" s="165">
        <v>11</v>
      </c>
      <c r="C23" s="165">
        <v>12</v>
      </c>
      <c r="D23" s="165">
        <v>5</v>
      </c>
      <c r="E23" s="165">
        <v>10</v>
      </c>
      <c r="F23" s="165">
        <v>12</v>
      </c>
      <c r="G23" s="104">
        <v>7</v>
      </c>
      <c r="H23" s="104">
        <v>5</v>
      </c>
      <c r="I23" s="104">
        <v>13</v>
      </c>
      <c r="J23" s="104">
        <v>9</v>
      </c>
      <c r="K23" s="168">
        <v>8</v>
      </c>
    </row>
    <row r="24" spans="1:11" ht="12.75">
      <c r="A24" s="194" t="s">
        <v>162</v>
      </c>
      <c r="B24" s="165">
        <v>2</v>
      </c>
      <c r="C24" s="165">
        <v>1</v>
      </c>
      <c r="D24" s="165">
        <v>1</v>
      </c>
      <c r="E24" s="165">
        <v>0</v>
      </c>
      <c r="F24" s="165">
        <v>2</v>
      </c>
      <c r="G24" s="104">
        <v>1</v>
      </c>
      <c r="H24" s="165">
        <v>0</v>
      </c>
      <c r="I24" s="165">
        <v>0</v>
      </c>
      <c r="J24" s="165">
        <v>0</v>
      </c>
      <c r="K24" s="168">
        <v>0</v>
      </c>
    </row>
    <row r="25" spans="1:11" ht="12.75">
      <c r="A25" s="194" t="s">
        <v>78</v>
      </c>
      <c r="B25" s="165">
        <v>0</v>
      </c>
      <c r="C25" s="165">
        <v>0</v>
      </c>
      <c r="D25" s="165">
        <v>0</v>
      </c>
      <c r="E25" s="165">
        <v>2</v>
      </c>
      <c r="F25" s="165">
        <v>0</v>
      </c>
      <c r="G25" s="104">
        <v>1</v>
      </c>
      <c r="H25" s="104">
        <v>2</v>
      </c>
      <c r="I25" s="165">
        <v>0</v>
      </c>
      <c r="J25" s="165">
        <v>1</v>
      </c>
      <c r="K25" s="168">
        <v>1</v>
      </c>
    </row>
    <row r="26" spans="1:11" ht="12.75">
      <c r="A26" s="194" t="s">
        <v>232</v>
      </c>
      <c r="B26" s="165">
        <v>0</v>
      </c>
      <c r="C26" s="165">
        <v>1</v>
      </c>
      <c r="D26" s="165">
        <v>1</v>
      </c>
      <c r="E26" s="165">
        <v>2</v>
      </c>
      <c r="F26" s="165">
        <v>1</v>
      </c>
      <c r="G26" s="165">
        <v>0</v>
      </c>
      <c r="H26" s="165">
        <v>1</v>
      </c>
      <c r="I26" s="165">
        <v>0</v>
      </c>
      <c r="J26" s="165">
        <v>2</v>
      </c>
      <c r="K26" s="168">
        <v>2</v>
      </c>
    </row>
    <row r="27" spans="1:11" ht="12.75">
      <c r="A27" s="194" t="s">
        <v>68</v>
      </c>
      <c r="B27" s="165">
        <v>3</v>
      </c>
      <c r="C27" s="165">
        <v>8</v>
      </c>
      <c r="D27" s="165">
        <v>7</v>
      </c>
      <c r="E27" s="165">
        <v>4</v>
      </c>
      <c r="F27" s="165">
        <v>4</v>
      </c>
      <c r="G27" s="104">
        <v>2</v>
      </c>
      <c r="H27" s="104">
        <v>3</v>
      </c>
      <c r="I27" s="104">
        <v>7</v>
      </c>
      <c r="J27" s="104">
        <v>4</v>
      </c>
      <c r="K27" s="168">
        <v>7</v>
      </c>
    </row>
    <row r="28" spans="1:11" ht="12.75">
      <c r="A28" s="194" t="s">
        <v>233</v>
      </c>
      <c r="B28" s="165">
        <v>0</v>
      </c>
      <c r="C28" s="165">
        <v>0</v>
      </c>
      <c r="D28" s="165">
        <v>0</v>
      </c>
      <c r="E28" s="165">
        <v>1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8">
        <v>0</v>
      </c>
    </row>
    <row r="29" spans="1:11" ht="12.75">
      <c r="A29" s="194" t="s">
        <v>8</v>
      </c>
      <c r="B29" s="165">
        <v>0</v>
      </c>
      <c r="C29" s="165">
        <v>1</v>
      </c>
      <c r="D29" s="165">
        <v>0</v>
      </c>
      <c r="E29" s="165">
        <v>1</v>
      </c>
      <c r="F29" s="165">
        <v>1</v>
      </c>
      <c r="G29" s="104">
        <v>3</v>
      </c>
      <c r="H29" s="104">
        <v>2</v>
      </c>
      <c r="I29" s="104">
        <v>2</v>
      </c>
      <c r="J29" s="104">
        <v>2</v>
      </c>
      <c r="K29" s="168">
        <v>2</v>
      </c>
    </row>
    <row r="30" spans="1:11" ht="12.75">
      <c r="A30" s="197" t="s">
        <v>289</v>
      </c>
      <c r="B30" s="165">
        <v>33</v>
      </c>
      <c r="C30" s="165">
        <v>40</v>
      </c>
      <c r="D30" s="165">
        <v>42</v>
      </c>
      <c r="E30" s="165">
        <v>35</v>
      </c>
      <c r="F30" s="165">
        <v>34</v>
      </c>
      <c r="G30" s="104">
        <v>33</v>
      </c>
      <c r="H30" s="104">
        <v>39</v>
      </c>
      <c r="I30" s="104">
        <v>36</v>
      </c>
      <c r="J30" s="104">
        <v>45</v>
      </c>
      <c r="K30" s="168">
        <v>33</v>
      </c>
    </row>
    <row r="31" spans="1:11" ht="12.75">
      <c r="A31" s="194" t="s">
        <v>290</v>
      </c>
      <c r="B31" s="165">
        <v>0</v>
      </c>
      <c r="C31" s="165">
        <v>0</v>
      </c>
      <c r="D31" s="165">
        <v>1</v>
      </c>
      <c r="E31" s="165">
        <v>0</v>
      </c>
      <c r="F31" s="165">
        <v>1</v>
      </c>
      <c r="G31" s="165">
        <v>0</v>
      </c>
      <c r="H31" s="165">
        <v>1</v>
      </c>
      <c r="I31" s="165">
        <v>0</v>
      </c>
      <c r="J31" s="165">
        <v>0</v>
      </c>
      <c r="K31" s="168">
        <v>0</v>
      </c>
    </row>
    <row r="32" spans="1:11" ht="12.75">
      <c r="A32" s="194" t="s">
        <v>69</v>
      </c>
      <c r="B32" s="165">
        <v>3</v>
      </c>
      <c r="C32" s="165">
        <v>5</v>
      </c>
      <c r="D32" s="165">
        <v>2</v>
      </c>
      <c r="E32" s="165">
        <v>4</v>
      </c>
      <c r="F32" s="165">
        <v>2</v>
      </c>
      <c r="G32" s="104">
        <v>2</v>
      </c>
      <c r="H32" s="104">
        <v>2</v>
      </c>
      <c r="I32" s="104">
        <v>8</v>
      </c>
      <c r="J32" s="104">
        <v>6</v>
      </c>
      <c r="K32" s="168">
        <v>5</v>
      </c>
    </row>
    <row r="33" spans="1:11" ht="12.75">
      <c r="A33" s="194" t="s">
        <v>291</v>
      </c>
      <c r="B33" s="165">
        <v>0</v>
      </c>
      <c r="C33" s="165">
        <v>1</v>
      </c>
      <c r="D33" s="165">
        <v>4</v>
      </c>
      <c r="E33" s="165">
        <v>6</v>
      </c>
      <c r="F33" s="165">
        <v>12</v>
      </c>
      <c r="G33" s="104">
        <v>14</v>
      </c>
      <c r="H33" s="104">
        <v>16</v>
      </c>
      <c r="I33" s="104">
        <v>8</v>
      </c>
      <c r="J33" s="104">
        <v>20</v>
      </c>
      <c r="K33" s="168">
        <v>13</v>
      </c>
    </row>
    <row r="34" spans="1:11" ht="12.75">
      <c r="A34" s="194" t="s">
        <v>71</v>
      </c>
      <c r="B34" s="165">
        <v>7</v>
      </c>
      <c r="C34" s="165">
        <v>0</v>
      </c>
      <c r="D34" s="165">
        <v>2</v>
      </c>
      <c r="E34" s="165">
        <v>3</v>
      </c>
      <c r="F34" s="165">
        <v>3</v>
      </c>
      <c r="G34" s="104">
        <v>1</v>
      </c>
      <c r="H34" s="104">
        <v>4</v>
      </c>
      <c r="I34" s="104">
        <v>4</v>
      </c>
      <c r="J34" s="104">
        <v>5</v>
      </c>
      <c r="K34" s="168">
        <v>1</v>
      </c>
    </row>
    <row r="35" spans="1:11" ht="12.75">
      <c r="A35" s="194" t="s">
        <v>292</v>
      </c>
      <c r="B35" s="165">
        <v>2</v>
      </c>
      <c r="C35" s="165">
        <v>0</v>
      </c>
      <c r="D35" s="165">
        <v>1</v>
      </c>
      <c r="E35" s="165">
        <v>0</v>
      </c>
      <c r="F35" s="165">
        <v>1</v>
      </c>
      <c r="G35" s="165">
        <v>0</v>
      </c>
      <c r="H35" s="165">
        <v>0</v>
      </c>
      <c r="I35" s="165">
        <v>4</v>
      </c>
      <c r="J35" s="165">
        <v>2</v>
      </c>
      <c r="K35" s="168">
        <v>3</v>
      </c>
    </row>
    <row r="36" spans="1:11" ht="12.75">
      <c r="A36" s="194" t="s">
        <v>293</v>
      </c>
      <c r="B36" s="165">
        <v>0</v>
      </c>
      <c r="C36" s="165">
        <v>0</v>
      </c>
      <c r="D36" s="165">
        <v>0</v>
      </c>
      <c r="E36" s="165">
        <v>2</v>
      </c>
      <c r="F36" s="165">
        <v>4</v>
      </c>
      <c r="G36" s="104">
        <v>6</v>
      </c>
      <c r="H36" s="104">
        <v>5</v>
      </c>
      <c r="I36" s="104">
        <v>3</v>
      </c>
      <c r="J36" s="104">
        <v>5</v>
      </c>
      <c r="K36" s="168">
        <v>1</v>
      </c>
    </row>
    <row r="37" spans="1:11" ht="12.75">
      <c r="A37" s="194" t="s">
        <v>294</v>
      </c>
      <c r="B37" s="165">
        <v>9</v>
      </c>
      <c r="C37" s="165">
        <v>18</v>
      </c>
      <c r="D37" s="165">
        <v>13</v>
      </c>
      <c r="E37" s="165">
        <v>4</v>
      </c>
      <c r="F37" s="165">
        <v>1</v>
      </c>
      <c r="G37" s="104">
        <v>1</v>
      </c>
      <c r="H37" s="165">
        <v>0</v>
      </c>
      <c r="I37" s="165">
        <v>0</v>
      </c>
      <c r="J37" s="165">
        <v>0</v>
      </c>
      <c r="K37" s="168">
        <v>0</v>
      </c>
    </row>
    <row r="38" spans="1:11" ht="12.75">
      <c r="A38" s="194" t="s">
        <v>72</v>
      </c>
      <c r="B38" s="165">
        <v>11</v>
      </c>
      <c r="C38" s="165">
        <v>14</v>
      </c>
      <c r="D38" s="165">
        <v>19</v>
      </c>
      <c r="E38" s="165">
        <v>15</v>
      </c>
      <c r="F38" s="165">
        <v>8</v>
      </c>
      <c r="G38" s="104">
        <v>8</v>
      </c>
      <c r="H38" s="104">
        <v>8</v>
      </c>
      <c r="I38" s="104">
        <v>9</v>
      </c>
      <c r="J38" s="104">
        <v>6</v>
      </c>
      <c r="K38" s="168">
        <v>7</v>
      </c>
    </row>
    <row r="39" spans="1:11" ht="12.75">
      <c r="A39" s="194" t="s">
        <v>295</v>
      </c>
      <c r="B39" s="165">
        <v>1</v>
      </c>
      <c r="C39" s="165">
        <v>2</v>
      </c>
      <c r="D39" s="165">
        <v>0</v>
      </c>
      <c r="E39" s="165">
        <v>1</v>
      </c>
      <c r="F39" s="165">
        <v>2</v>
      </c>
      <c r="G39" s="104">
        <v>1</v>
      </c>
      <c r="H39" s="104">
        <v>3</v>
      </c>
      <c r="I39" s="165">
        <v>0</v>
      </c>
      <c r="J39" s="165">
        <v>1</v>
      </c>
      <c r="K39" s="168">
        <v>3</v>
      </c>
    </row>
    <row r="40" spans="1:11" ht="12.75">
      <c r="A40" s="197" t="s">
        <v>296</v>
      </c>
      <c r="B40" s="165">
        <v>1</v>
      </c>
      <c r="C40" s="165">
        <v>2</v>
      </c>
      <c r="D40" s="165">
        <v>2</v>
      </c>
      <c r="E40" s="165">
        <v>2</v>
      </c>
      <c r="F40" s="165">
        <v>5</v>
      </c>
      <c r="G40" s="104">
        <v>4</v>
      </c>
      <c r="H40" s="104">
        <v>2</v>
      </c>
      <c r="I40" s="104">
        <v>7</v>
      </c>
      <c r="J40" s="104">
        <v>3</v>
      </c>
      <c r="K40" s="168">
        <v>9</v>
      </c>
    </row>
    <row r="41" spans="1:11" ht="12.75">
      <c r="A41" s="194" t="s">
        <v>297</v>
      </c>
      <c r="B41" s="165">
        <v>0</v>
      </c>
      <c r="C41" s="165">
        <v>0</v>
      </c>
      <c r="D41" s="165">
        <v>0</v>
      </c>
      <c r="E41" s="165">
        <v>0</v>
      </c>
      <c r="F41" s="165">
        <v>2</v>
      </c>
      <c r="G41" s="104">
        <v>1</v>
      </c>
      <c r="H41" s="104">
        <v>1</v>
      </c>
      <c r="I41" s="104">
        <v>1</v>
      </c>
      <c r="J41" s="104">
        <v>1</v>
      </c>
      <c r="K41" s="168">
        <v>0</v>
      </c>
    </row>
    <row r="42" spans="1:11" ht="12.75">
      <c r="A42" s="194" t="s">
        <v>298</v>
      </c>
      <c r="B42" s="165">
        <v>0</v>
      </c>
      <c r="C42" s="165">
        <v>0</v>
      </c>
      <c r="D42" s="165">
        <v>0</v>
      </c>
      <c r="E42" s="165">
        <v>0</v>
      </c>
      <c r="F42" s="165">
        <v>0</v>
      </c>
      <c r="G42" s="104">
        <v>1</v>
      </c>
      <c r="H42" s="165">
        <v>0</v>
      </c>
      <c r="I42" s="165">
        <v>0</v>
      </c>
      <c r="J42" s="165">
        <v>0</v>
      </c>
      <c r="K42" s="168">
        <v>1</v>
      </c>
    </row>
    <row r="43" spans="1:11" ht="12.75">
      <c r="A43" s="194" t="s">
        <v>299</v>
      </c>
      <c r="B43" s="165">
        <v>0</v>
      </c>
      <c r="C43" s="165">
        <v>1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8">
        <v>0</v>
      </c>
    </row>
    <row r="44" spans="1:11" ht="12.75">
      <c r="A44" s="194" t="s">
        <v>554</v>
      </c>
      <c r="B44" s="165">
        <v>0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8">
        <v>3</v>
      </c>
    </row>
    <row r="45" spans="1:11" ht="12.75">
      <c r="A45" s="194" t="s">
        <v>300</v>
      </c>
      <c r="B45" s="165">
        <v>1</v>
      </c>
      <c r="C45" s="165">
        <v>1</v>
      </c>
      <c r="D45" s="165">
        <v>0</v>
      </c>
      <c r="E45" s="165">
        <v>0</v>
      </c>
      <c r="F45" s="165">
        <v>0</v>
      </c>
      <c r="G45" s="104">
        <v>1</v>
      </c>
      <c r="H45" s="165">
        <v>0</v>
      </c>
      <c r="I45" s="165">
        <v>0</v>
      </c>
      <c r="J45" s="165">
        <v>0</v>
      </c>
      <c r="K45" s="168">
        <v>0</v>
      </c>
    </row>
    <row r="46" spans="1:11" ht="12.75">
      <c r="A46" s="194" t="s">
        <v>301</v>
      </c>
      <c r="B46" s="165">
        <v>0</v>
      </c>
      <c r="C46" s="165">
        <v>0</v>
      </c>
      <c r="D46" s="165">
        <v>0</v>
      </c>
      <c r="E46" s="165">
        <v>0</v>
      </c>
      <c r="F46" s="165">
        <v>1</v>
      </c>
      <c r="G46" s="165">
        <v>0</v>
      </c>
      <c r="H46" s="165">
        <v>0</v>
      </c>
      <c r="I46" s="165">
        <v>2</v>
      </c>
      <c r="J46" s="165">
        <v>1</v>
      </c>
      <c r="K46" s="168">
        <v>0</v>
      </c>
    </row>
    <row r="47" spans="1:11" ht="12.75">
      <c r="A47" s="194" t="s">
        <v>519</v>
      </c>
      <c r="B47" s="165">
        <v>0</v>
      </c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1</v>
      </c>
      <c r="J47" s="165">
        <v>0</v>
      </c>
      <c r="K47" s="168">
        <v>1</v>
      </c>
    </row>
    <row r="48" spans="1:11" ht="12.75">
      <c r="A48" s="194" t="s">
        <v>302</v>
      </c>
      <c r="B48" s="165">
        <v>0</v>
      </c>
      <c r="C48" s="165">
        <v>0</v>
      </c>
      <c r="D48" s="165">
        <v>1</v>
      </c>
      <c r="E48" s="165">
        <v>1</v>
      </c>
      <c r="F48" s="165">
        <v>2</v>
      </c>
      <c r="G48" s="104">
        <v>1</v>
      </c>
      <c r="H48" s="165">
        <v>0</v>
      </c>
      <c r="I48" s="165">
        <v>2</v>
      </c>
      <c r="J48" s="165">
        <v>0</v>
      </c>
      <c r="K48" s="168">
        <v>3</v>
      </c>
    </row>
    <row r="49" spans="1:11" ht="12.75">
      <c r="A49" s="194" t="s">
        <v>303</v>
      </c>
      <c r="B49" s="165">
        <v>0</v>
      </c>
      <c r="C49" s="165">
        <v>0</v>
      </c>
      <c r="D49" s="165">
        <v>1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8">
        <v>1</v>
      </c>
    </row>
    <row r="50" spans="1:11" ht="12.75">
      <c r="A50" s="194" t="s">
        <v>304</v>
      </c>
      <c r="B50" s="165">
        <v>0</v>
      </c>
      <c r="C50" s="165">
        <v>0</v>
      </c>
      <c r="D50" s="165">
        <v>0</v>
      </c>
      <c r="E50" s="165">
        <v>1</v>
      </c>
      <c r="F50" s="165">
        <v>0</v>
      </c>
      <c r="G50" s="165">
        <v>0</v>
      </c>
      <c r="H50" s="165">
        <v>1</v>
      </c>
      <c r="I50" s="165">
        <v>1</v>
      </c>
      <c r="J50" s="165">
        <v>1</v>
      </c>
      <c r="K50" s="168">
        <v>0</v>
      </c>
    </row>
    <row r="51" spans="1:11" ht="12.75">
      <c r="A51" s="197" t="s">
        <v>305</v>
      </c>
      <c r="B51" s="165">
        <v>10</v>
      </c>
      <c r="C51" s="165">
        <v>6</v>
      </c>
      <c r="D51" s="165">
        <v>8</v>
      </c>
      <c r="E51" s="165">
        <v>3</v>
      </c>
      <c r="F51" s="165">
        <v>6</v>
      </c>
      <c r="G51" s="104">
        <v>8</v>
      </c>
      <c r="H51" s="104">
        <v>6</v>
      </c>
      <c r="I51" s="104">
        <v>3</v>
      </c>
      <c r="J51" s="104">
        <v>8</v>
      </c>
      <c r="K51" s="168">
        <v>8</v>
      </c>
    </row>
    <row r="52" spans="1:11" ht="12.75">
      <c r="A52" s="194" t="s">
        <v>306</v>
      </c>
      <c r="B52" s="165">
        <v>0</v>
      </c>
      <c r="C52" s="165">
        <v>1</v>
      </c>
      <c r="D52" s="165">
        <v>0</v>
      </c>
      <c r="E52" s="165">
        <v>0</v>
      </c>
      <c r="F52" s="165">
        <v>1</v>
      </c>
      <c r="G52" s="165">
        <v>0</v>
      </c>
      <c r="H52" s="165">
        <v>0</v>
      </c>
      <c r="I52" s="165">
        <v>0</v>
      </c>
      <c r="J52" s="165">
        <v>0</v>
      </c>
      <c r="K52" s="168">
        <v>0</v>
      </c>
    </row>
    <row r="53" spans="1:11" ht="12.75">
      <c r="A53" s="194" t="s">
        <v>307</v>
      </c>
      <c r="B53" s="165">
        <v>4</v>
      </c>
      <c r="C53" s="165">
        <v>3</v>
      </c>
      <c r="D53" s="165">
        <v>3</v>
      </c>
      <c r="E53" s="165">
        <v>1</v>
      </c>
      <c r="F53" s="165">
        <v>1</v>
      </c>
      <c r="G53" s="104">
        <v>4</v>
      </c>
      <c r="H53" s="104">
        <v>2</v>
      </c>
      <c r="I53" s="165">
        <v>0</v>
      </c>
      <c r="J53" s="165">
        <v>2</v>
      </c>
      <c r="K53" s="168">
        <v>3</v>
      </c>
    </row>
    <row r="54" spans="1:11" ht="12.75">
      <c r="A54" s="194" t="s">
        <v>308</v>
      </c>
      <c r="B54" s="165">
        <v>1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2</v>
      </c>
      <c r="K54" s="168">
        <v>0</v>
      </c>
    </row>
    <row r="55" spans="1:11" ht="12.75">
      <c r="A55" s="194" t="s">
        <v>309</v>
      </c>
      <c r="B55" s="59">
        <v>0</v>
      </c>
      <c r="C55" s="59">
        <v>0</v>
      </c>
      <c r="D55" s="59">
        <v>0</v>
      </c>
      <c r="E55" s="59">
        <v>0</v>
      </c>
      <c r="F55" s="162">
        <v>1</v>
      </c>
      <c r="G55" s="165">
        <v>0</v>
      </c>
      <c r="H55" s="165">
        <v>0</v>
      </c>
      <c r="I55" s="104">
        <v>1</v>
      </c>
      <c r="J55" s="165">
        <v>0</v>
      </c>
      <c r="K55" s="168">
        <v>0</v>
      </c>
    </row>
    <row r="56" spans="1:11" ht="12.75">
      <c r="A56" s="194" t="s">
        <v>310</v>
      </c>
      <c r="B56" s="162">
        <v>1</v>
      </c>
      <c r="C56" s="59">
        <v>0</v>
      </c>
      <c r="D56" s="162">
        <v>2</v>
      </c>
      <c r="E56" s="162">
        <v>1</v>
      </c>
      <c r="F56" s="162">
        <v>2</v>
      </c>
      <c r="G56" s="104">
        <v>1</v>
      </c>
      <c r="H56" s="104">
        <v>1</v>
      </c>
      <c r="I56" s="104">
        <v>1</v>
      </c>
      <c r="J56" s="104">
        <v>2</v>
      </c>
      <c r="K56" s="168">
        <v>3</v>
      </c>
    </row>
    <row r="57" spans="1:11" ht="12.75">
      <c r="A57" s="194" t="s">
        <v>311</v>
      </c>
      <c r="B57" s="163">
        <v>1</v>
      </c>
      <c r="C57" s="163">
        <v>0</v>
      </c>
      <c r="D57" s="163">
        <v>1</v>
      </c>
      <c r="E57" s="163">
        <v>0</v>
      </c>
      <c r="F57" s="163">
        <v>0</v>
      </c>
      <c r="G57" s="165">
        <v>0</v>
      </c>
      <c r="H57" s="165">
        <v>1</v>
      </c>
      <c r="I57" s="165">
        <v>0</v>
      </c>
      <c r="J57" s="165">
        <v>1</v>
      </c>
      <c r="K57" s="168">
        <v>0</v>
      </c>
    </row>
    <row r="58" spans="1:11" ht="12.75">
      <c r="A58" s="194" t="s">
        <v>312</v>
      </c>
      <c r="B58" s="162">
        <v>1</v>
      </c>
      <c r="C58" s="59">
        <v>0</v>
      </c>
      <c r="D58" s="59">
        <v>0</v>
      </c>
      <c r="E58" s="162">
        <v>1</v>
      </c>
      <c r="F58" s="59">
        <v>0</v>
      </c>
      <c r="G58" s="165">
        <v>0</v>
      </c>
      <c r="H58" s="165">
        <v>0</v>
      </c>
      <c r="I58" s="165">
        <v>0</v>
      </c>
      <c r="J58" s="165">
        <v>0</v>
      </c>
      <c r="K58" s="168">
        <v>0</v>
      </c>
    </row>
    <row r="59" spans="1:11" ht="12.75">
      <c r="A59" s="194" t="s">
        <v>313</v>
      </c>
      <c r="B59" s="162">
        <v>1</v>
      </c>
      <c r="C59" s="59">
        <v>0</v>
      </c>
      <c r="D59" s="59">
        <v>0</v>
      </c>
      <c r="E59" s="59">
        <v>0</v>
      </c>
      <c r="F59" s="59">
        <v>0</v>
      </c>
      <c r="G59" s="104">
        <v>2</v>
      </c>
      <c r="H59" s="104">
        <v>1</v>
      </c>
      <c r="I59" s="104">
        <v>1</v>
      </c>
      <c r="J59" s="104">
        <v>1</v>
      </c>
      <c r="K59" s="168">
        <v>1</v>
      </c>
    </row>
    <row r="60" spans="1:11" ht="12.75">
      <c r="A60" s="194" t="s">
        <v>314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104">
        <v>1</v>
      </c>
      <c r="H60" s="104">
        <v>1</v>
      </c>
      <c r="I60" s="165">
        <v>0</v>
      </c>
      <c r="J60" s="165">
        <v>0</v>
      </c>
      <c r="K60" s="168">
        <v>0</v>
      </c>
    </row>
    <row r="61" spans="1:11" ht="12.75">
      <c r="A61" s="194" t="s">
        <v>315</v>
      </c>
      <c r="B61" s="162">
        <v>1</v>
      </c>
      <c r="C61" s="162">
        <v>2</v>
      </c>
      <c r="D61" s="162">
        <v>2</v>
      </c>
      <c r="E61" s="59">
        <v>0</v>
      </c>
      <c r="F61" s="162">
        <v>1</v>
      </c>
      <c r="G61" s="165">
        <v>0</v>
      </c>
      <c r="H61" s="165">
        <v>0</v>
      </c>
      <c r="I61" s="165">
        <v>0</v>
      </c>
      <c r="J61" s="165">
        <v>0</v>
      </c>
      <c r="K61" s="168">
        <v>1</v>
      </c>
    </row>
    <row r="62" spans="1:11" ht="12.75">
      <c r="A62" s="197" t="s">
        <v>316</v>
      </c>
      <c r="B62" s="162">
        <v>3</v>
      </c>
      <c r="C62" s="162">
        <v>3</v>
      </c>
      <c r="D62" s="162">
        <v>6</v>
      </c>
      <c r="E62" s="162">
        <v>2</v>
      </c>
      <c r="F62" s="162">
        <v>3</v>
      </c>
      <c r="G62" s="104">
        <v>10</v>
      </c>
      <c r="H62" s="104">
        <v>8</v>
      </c>
      <c r="I62" s="104">
        <v>3</v>
      </c>
      <c r="J62" s="104">
        <v>3</v>
      </c>
      <c r="K62" s="385">
        <v>7</v>
      </c>
    </row>
    <row r="63" spans="1:11" ht="12.75">
      <c r="A63" s="194" t="s">
        <v>520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104">
        <v>1</v>
      </c>
      <c r="J63" s="165">
        <v>0</v>
      </c>
      <c r="K63" s="168">
        <v>0</v>
      </c>
    </row>
    <row r="64" spans="1:11" ht="12.75">
      <c r="A64" s="194" t="s">
        <v>506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8">
        <v>1</v>
      </c>
      <c r="I64" s="165">
        <v>0</v>
      </c>
      <c r="J64" s="165">
        <v>0</v>
      </c>
      <c r="K64" s="168">
        <v>0</v>
      </c>
    </row>
    <row r="65" spans="1:11" ht="12.75">
      <c r="A65" s="194" t="s">
        <v>317</v>
      </c>
      <c r="B65" s="162">
        <v>2</v>
      </c>
      <c r="C65" s="59">
        <v>0</v>
      </c>
      <c r="D65" s="59">
        <v>0</v>
      </c>
      <c r="E65" s="162">
        <v>1</v>
      </c>
      <c r="F65" s="162">
        <v>1</v>
      </c>
      <c r="G65" s="104">
        <v>3</v>
      </c>
      <c r="H65" s="104">
        <v>2</v>
      </c>
      <c r="I65" s="104">
        <v>1</v>
      </c>
      <c r="J65" s="165">
        <v>0</v>
      </c>
      <c r="K65" s="168">
        <v>2</v>
      </c>
    </row>
    <row r="66" spans="1:11" ht="12.75">
      <c r="A66" s="194" t="s">
        <v>507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8">
        <v>1</v>
      </c>
      <c r="I66" s="165">
        <v>0</v>
      </c>
      <c r="J66" s="165">
        <v>0</v>
      </c>
      <c r="K66" s="168">
        <v>0</v>
      </c>
    </row>
    <row r="67" spans="1:11" ht="12.75">
      <c r="A67" s="194" t="s">
        <v>508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2</v>
      </c>
      <c r="I67" s="165">
        <v>0</v>
      </c>
      <c r="J67" s="165">
        <v>0</v>
      </c>
      <c r="K67" s="168">
        <v>0</v>
      </c>
    </row>
    <row r="68" spans="1:11" ht="12.75">
      <c r="A68" s="194" t="s">
        <v>318</v>
      </c>
      <c r="B68" s="58">
        <v>0</v>
      </c>
      <c r="C68" s="58">
        <v>0</v>
      </c>
      <c r="D68" s="162">
        <v>1</v>
      </c>
      <c r="E68" s="58">
        <v>0</v>
      </c>
      <c r="F68" s="163">
        <v>0</v>
      </c>
      <c r="G68" s="104">
        <v>2</v>
      </c>
      <c r="H68" s="165">
        <v>0</v>
      </c>
      <c r="I68" s="165">
        <v>0</v>
      </c>
      <c r="J68" s="165">
        <v>1</v>
      </c>
      <c r="K68" s="168">
        <v>0</v>
      </c>
    </row>
    <row r="69" spans="1:11" ht="12.75">
      <c r="A69" s="194" t="s">
        <v>555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168">
        <v>1</v>
      </c>
    </row>
    <row r="70" spans="1:11" ht="12.75">
      <c r="A70" s="194" t="s">
        <v>319</v>
      </c>
      <c r="B70" s="58">
        <v>0</v>
      </c>
      <c r="C70" s="58">
        <v>0</v>
      </c>
      <c r="D70" s="58">
        <v>0</v>
      </c>
      <c r="E70" s="58">
        <v>0</v>
      </c>
      <c r="F70" s="163">
        <v>0</v>
      </c>
      <c r="G70" s="104">
        <v>1</v>
      </c>
      <c r="H70" s="104">
        <v>1</v>
      </c>
      <c r="I70" s="165">
        <v>0</v>
      </c>
      <c r="J70" s="165">
        <v>0</v>
      </c>
      <c r="K70" s="168">
        <v>3</v>
      </c>
    </row>
    <row r="71" spans="1:11" ht="12.75">
      <c r="A71" s="194" t="s">
        <v>556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168">
        <v>1</v>
      </c>
    </row>
    <row r="72" spans="1:11" ht="12.75">
      <c r="A72" s="194" t="s">
        <v>320</v>
      </c>
      <c r="B72" s="58">
        <v>0</v>
      </c>
      <c r="C72" s="162">
        <v>1</v>
      </c>
      <c r="D72" s="162">
        <v>1</v>
      </c>
      <c r="E72" s="58">
        <v>0</v>
      </c>
      <c r="F72" s="163">
        <v>0</v>
      </c>
      <c r="G72" s="165">
        <v>0</v>
      </c>
      <c r="H72" s="165">
        <v>0</v>
      </c>
      <c r="I72" s="165">
        <v>0</v>
      </c>
      <c r="J72" s="165">
        <v>0</v>
      </c>
      <c r="K72" s="168">
        <v>0</v>
      </c>
    </row>
    <row r="73" spans="1:11" ht="12.75">
      <c r="A73" s="194" t="s">
        <v>321</v>
      </c>
      <c r="B73" s="58">
        <v>0</v>
      </c>
      <c r="C73" s="162">
        <v>1</v>
      </c>
      <c r="D73" s="58">
        <v>0</v>
      </c>
      <c r="E73" s="58">
        <v>0</v>
      </c>
      <c r="F73" s="162">
        <v>1</v>
      </c>
      <c r="G73" s="165">
        <v>0</v>
      </c>
      <c r="H73" s="165">
        <v>0</v>
      </c>
      <c r="I73" s="104">
        <v>1</v>
      </c>
      <c r="J73" s="165">
        <v>0</v>
      </c>
      <c r="K73" s="168">
        <v>0</v>
      </c>
    </row>
    <row r="74" spans="1:11" ht="12.75">
      <c r="A74" s="194" t="s">
        <v>322</v>
      </c>
      <c r="B74" s="58">
        <v>0</v>
      </c>
      <c r="C74" s="58">
        <v>0</v>
      </c>
      <c r="D74" s="162">
        <v>2</v>
      </c>
      <c r="E74" s="58">
        <v>0</v>
      </c>
      <c r="F74" s="163">
        <v>0</v>
      </c>
      <c r="G74" s="104">
        <v>1</v>
      </c>
      <c r="H74" s="165">
        <v>0</v>
      </c>
      <c r="I74" s="165">
        <v>0</v>
      </c>
      <c r="J74" s="165">
        <v>0</v>
      </c>
      <c r="K74" s="168">
        <v>0</v>
      </c>
    </row>
    <row r="75" spans="1:11" ht="12.75">
      <c r="A75" s="194" t="s">
        <v>323</v>
      </c>
      <c r="B75" s="162">
        <v>1</v>
      </c>
      <c r="C75" s="162">
        <v>1</v>
      </c>
      <c r="D75" s="162">
        <v>1</v>
      </c>
      <c r="E75" s="162">
        <v>1</v>
      </c>
      <c r="F75" s="162">
        <v>1</v>
      </c>
      <c r="G75" s="104">
        <v>3</v>
      </c>
      <c r="H75" s="104">
        <v>1</v>
      </c>
      <c r="I75" s="165">
        <v>0</v>
      </c>
      <c r="J75" s="165">
        <v>2</v>
      </c>
      <c r="K75" s="168">
        <v>0</v>
      </c>
    </row>
    <row r="76" spans="1:11" ht="12.75">
      <c r="A76" s="194" t="s">
        <v>324</v>
      </c>
      <c r="B76" s="59">
        <v>0</v>
      </c>
      <c r="C76" s="59">
        <v>0</v>
      </c>
      <c r="D76" s="157">
        <v>1</v>
      </c>
      <c r="E76" s="59">
        <v>0</v>
      </c>
      <c r="F76" s="163">
        <v>0</v>
      </c>
      <c r="G76" s="165">
        <v>0</v>
      </c>
      <c r="H76" s="165">
        <v>0</v>
      </c>
      <c r="I76" s="165">
        <v>0</v>
      </c>
      <c r="J76" s="165">
        <v>0</v>
      </c>
      <c r="K76" s="168">
        <v>0</v>
      </c>
    </row>
    <row r="77" spans="1:11" ht="12.75">
      <c r="A77" s="197" t="s">
        <v>325</v>
      </c>
      <c r="B77" s="59">
        <v>0</v>
      </c>
      <c r="C77" s="59">
        <v>0</v>
      </c>
      <c r="D77" s="59">
        <v>0</v>
      </c>
      <c r="E77" s="59">
        <v>0</v>
      </c>
      <c r="F77" s="157">
        <v>1</v>
      </c>
      <c r="G77" s="165">
        <v>0</v>
      </c>
      <c r="H77" s="165">
        <v>0</v>
      </c>
      <c r="I77" s="165">
        <v>0</v>
      </c>
      <c r="J77" s="165">
        <v>0</v>
      </c>
      <c r="K77" s="168">
        <v>0</v>
      </c>
    </row>
    <row r="78" spans="1:11" ht="12.75">
      <c r="A78" s="194" t="s">
        <v>326</v>
      </c>
      <c r="B78" s="59">
        <v>0</v>
      </c>
      <c r="C78" s="59">
        <v>0</v>
      </c>
      <c r="D78" s="59">
        <v>0</v>
      </c>
      <c r="E78" s="59">
        <v>0</v>
      </c>
      <c r="F78" s="157">
        <v>1</v>
      </c>
      <c r="G78" s="165">
        <v>0</v>
      </c>
      <c r="H78" s="165">
        <v>0</v>
      </c>
      <c r="I78" s="165">
        <v>0</v>
      </c>
      <c r="J78" s="165">
        <v>0</v>
      </c>
      <c r="K78" s="168">
        <v>0</v>
      </c>
    </row>
    <row r="79" spans="1:11" ht="12.75">
      <c r="A79" s="197" t="s">
        <v>272</v>
      </c>
      <c r="B79" s="169">
        <v>351</v>
      </c>
      <c r="C79" s="169">
        <v>350</v>
      </c>
      <c r="D79" s="169">
        <v>406</v>
      </c>
      <c r="E79" s="169">
        <v>329</v>
      </c>
      <c r="F79" s="169">
        <v>395</v>
      </c>
      <c r="G79" s="275">
        <v>357</v>
      </c>
      <c r="H79" s="275">
        <v>339</v>
      </c>
      <c r="I79" s="275">
        <v>372</v>
      </c>
      <c r="J79" s="275">
        <v>325</v>
      </c>
      <c r="K79" s="170">
        <v>378</v>
      </c>
    </row>
  </sheetData>
  <sheetProtection/>
  <mergeCells count="3">
    <mergeCell ref="B4:G4"/>
    <mergeCell ref="A1:H1"/>
    <mergeCell ref="A3:K3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2"/>
  <sheetViews>
    <sheetView zoomScale="145" zoomScaleNormal="145" zoomScaleSheetLayoutView="50" zoomScalePageLayoutView="0" workbookViewId="0" topLeftCell="A1">
      <selection activeCell="Q5" sqref="Q5"/>
    </sheetView>
  </sheetViews>
  <sheetFormatPr defaultColWidth="11.421875" defaultRowHeight="12.75"/>
  <cols>
    <col min="1" max="1" width="16.421875" style="183" customWidth="1"/>
    <col min="2" max="16" width="4.140625" style="183" customWidth="1"/>
    <col min="17" max="16384" width="11.421875" style="183" customWidth="1"/>
  </cols>
  <sheetData>
    <row r="1" spans="1:16" s="154" customFormat="1" ht="12.75">
      <c r="A1" s="417" t="s">
        <v>551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="154" customFormat="1" ht="12.75">
      <c r="A2" s="42"/>
    </row>
    <row r="3" spans="1:16" s="154" customFormat="1" ht="12.75" customHeight="1">
      <c r="A3" s="418" t="s">
        <v>347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 s="154" customFormat="1" ht="12.75">
      <c r="A4" s="204"/>
      <c r="B4" s="450" t="s">
        <v>32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</row>
    <row r="5" spans="1:16" s="154" customFormat="1" ht="90.75" customHeight="1">
      <c r="A5" s="286" t="s">
        <v>87</v>
      </c>
      <c r="B5" s="135" t="s">
        <v>272</v>
      </c>
      <c r="C5" s="135" t="s">
        <v>59</v>
      </c>
      <c r="D5" s="135" t="s">
        <v>60</v>
      </c>
      <c r="E5" s="135" t="s">
        <v>62</v>
      </c>
      <c r="F5" s="135" t="s">
        <v>84</v>
      </c>
      <c r="G5" s="135" t="s">
        <v>521</v>
      </c>
      <c r="H5" s="135" t="s">
        <v>64</v>
      </c>
      <c r="I5" s="135" t="s">
        <v>70</v>
      </c>
      <c r="J5" s="135" t="s">
        <v>65</v>
      </c>
      <c r="K5" s="135" t="s">
        <v>66</v>
      </c>
      <c r="L5" s="135" t="s">
        <v>67</v>
      </c>
      <c r="M5" s="135" t="s">
        <v>68</v>
      </c>
      <c r="N5" s="135" t="s">
        <v>72</v>
      </c>
      <c r="O5" s="135" t="s">
        <v>73</v>
      </c>
      <c r="P5" s="135"/>
    </row>
    <row r="6" spans="1:16" s="210" customFormat="1" ht="12.75">
      <c r="A6" s="192" t="s">
        <v>59</v>
      </c>
      <c r="B6" s="32">
        <v>203</v>
      </c>
      <c r="C6" s="165">
        <v>121</v>
      </c>
      <c r="D6" s="165">
        <v>41</v>
      </c>
      <c r="E6" s="165">
        <v>10</v>
      </c>
      <c r="F6" s="165">
        <v>1</v>
      </c>
      <c r="G6" s="165" t="s">
        <v>58</v>
      </c>
      <c r="H6" s="165">
        <v>8</v>
      </c>
      <c r="I6" s="375">
        <v>1</v>
      </c>
      <c r="J6" s="165">
        <v>1</v>
      </c>
      <c r="K6" s="165">
        <v>3</v>
      </c>
      <c r="L6" s="165" t="s">
        <v>58</v>
      </c>
      <c r="M6" s="165">
        <v>1</v>
      </c>
      <c r="N6" s="165">
        <v>4</v>
      </c>
      <c r="O6" s="375">
        <v>12</v>
      </c>
      <c r="P6" s="375"/>
    </row>
    <row r="7" spans="1:16" s="210" customFormat="1" ht="12.75">
      <c r="A7" s="192" t="s">
        <v>60</v>
      </c>
      <c r="B7" s="32">
        <v>41</v>
      </c>
      <c r="C7" s="165">
        <v>31</v>
      </c>
      <c r="D7" s="165">
        <v>2</v>
      </c>
      <c r="E7" s="165" t="s">
        <v>58</v>
      </c>
      <c r="F7" s="165" t="s">
        <v>58</v>
      </c>
      <c r="G7" s="165" t="s">
        <v>58</v>
      </c>
      <c r="H7" s="165">
        <v>3</v>
      </c>
      <c r="I7" s="375">
        <v>1</v>
      </c>
      <c r="J7" s="165" t="s">
        <v>58</v>
      </c>
      <c r="K7" s="165">
        <v>2</v>
      </c>
      <c r="L7" s="165" t="s">
        <v>58</v>
      </c>
      <c r="M7" s="165" t="s">
        <v>58</v>
      </c>
      <c r="N7" s="165" t="s">
        <v>58</v>
      </c>
      <c r="O7" s="375">
        <v>2</v>
      </c>
      <c r="P7" s="375"/>
    </row>
    <row r="8" spans="1:16" s="210" customFormat="1" ht="12.75">
      <c r="A8" s="192" t="s">
        <v>62</v>
      </c>
      <c r="B8" s="32">
        <v>13</v>
      </c>
      <c r="C8" s="165">
        <v>7</v>
      </c>
      <c r="D8" s="165" t="s">
        <v>58</v>
      </c>
      <c r="E8" s="165">
        <v>2</v>
      </c>
      <c r="F8" s="165" t="s">
        <v>58</v>
      </c>
      <c r="G8" s="165" t="s">
        <v>58</v>
      </c>
      <c r="H8" s="165" t="s">
        <v>58</v>
      </c>
      <c r="I8" s="375" t="s">
        <v>58</v>
      </c>
      <c r="J8" s="165" t="s">
        <v>58</v>
      </c>
      <c r="K8" s="165">
        <v>2</v>
      </c>
      <c r="L8" s="165" t="s">
        <v>58</v>
      </c>
      <c r="M8" s="165" t="s">
        <v>58</v>
      </c>
      <c r="N8" s="165">
        <v>1</v>
      </c>
      <c r="O8" s="375">
        <v>1</v>
      </c>
      <c r="P8" s="375"/>
    </row>
    <row r="9" spans="1:16" s="210" customFormat="1" ht="12.75">
      <c r="A9" s="192" t="s">
        <v>63</v>
      </c>
      <c r="B9" s="32">
        <v>1</v>
      </c>
      <c r="C9" s="165" t="s">
        <v>58</v>
      </c>
      <c r="D9" s="165" t="s">
        <v>58</v>
      </c>
      <c r="E9" s="165" t="s">
        <v>58</v>
      </c>
      <c r="F9" s="165" t="s">
        <v>58</v>
      </c>
      <c r="G9" s="165" t="s">
        <v>58</v>
      </c>
      <c r="H9" s="165" t="s">
        <v>58</v>
      </c>
      <c r="I9" s="375" t="s">
        <v>58</v>
      </c>
      <c r="J9" s="165" t="s">
        <v>58</v>
      </c>
      <c r="K9" s="165">
        <v>1</v>
      </c>
      <c r="L9" s="165" t="s">
        <v>58</v>
      </c>
      <c r="M9" s="165" t="s">
        <v>58</v>
      </c>
      <c r="N9" s="165" t="s">
        <v>58</v>
      </c>
      <c r="O9" s="375" t="s">
        <v>58</v>
      </c>
      <c r="P9" s="375"/>
    </row>
    <row r="10" spans="1:16" s="210" customFormat="1" ht="12.75" customHeight="1">
      <c r="A10" s="192" t="s">
        <v>521</v>
      </c>
      <c r="B10" s="32">
        <v>2</v>
      </c>
      <c r="C10" s="165">
        <v>2</v>
      </c>
      <c r="D10" s="165" t="s">
        <v>58</v>
      </c>
      <c r="E10" s="165" t="s">
        <v>58</v>
      </c>
      <c r="F10" s="165" t="s">
        <v>58</v>
      </c>
      <c r="G10" s="165" t="s">
        <v>58</v>
      </c>
      <c r="H10" s="165" t="s">
        <v>58</v>
      </c>
      <c r="I10" s="375" t="s">
        <v>58</v>
      </c>
      <c r="J10" s="165" t="s">
        <v>58</v>
      </c>
      <c r="K10" s="165" t="s">
        <v>58</v>
      </c>
      <c r="L10" s="165" t="s">
        <v>58</v>
      </c>
      <c r="M10" s="165" t="s">
        <v>58</v>
      </c>
      <c r="N10" s="165" t="s">
        <v>58</v>
      </c>
      <c r="O10" s="375" t="s">
        <v>58</v>
      </c>
      <c r="P10" s="375"/>
    </row>
    <row r="11" spans="1:16" s="210" customFormat="1" ht="12.75" customHeight="1">
      <c r="A11" s="192" t="s">
        <v>64</v>
      </c>
      <c r="B11" s="32">
        <v>9</v>
      </c>
      <c r="C11" s="165">
        <v>1</v>
      </c>
      <c r="D11" s="165">
        <v>1</v>
      </c>
      <c r="E11" s="165">
        <v>1</v>
      </c>
      <c r="F11" s="165" t="s">
        <v>58</v>
      </c>
      <c r="G11" s="165" t="s">
        <v>58</v>
      </c>
      <c r="H11" s="165">
        <v>6</v>
      </c>
      <c r="I11" s="375" t="s">
        <v>58</v>
      </c>
      <c r="J11" s="165" t="s">
        <v>58</v>
      </c>
      <c r="K11" s="165" t="s">
        <v>58</v>
      </c>
      <c r="L11" s="165" t="s">
        <v>58</v>
      </c>
      <c r="M11" s="165" t="s">
        <v>58</v>
      </c>
      <c r="N11" s="165" t="s">
        <v>58</v>
      </c>
      <c r="O11" s="375" t="s">
        <v>58</v>
      </c>
      <c r="P11" s="375"/>
    </row>
    <row r="12" spans="1:16" s="210" customFormat="1" ht="12.75" customHeight="1">
      <c r="A12" s="192" t="s">
        <v>70</v>
      </c>
      <c r="B12" s="32">
        <v>3</v>
      </c>
      <c r="C12" s="165">
        <v>1</v>
      </c>
      <c r="D12" s="165" t="s">
        <v>58</v>
      </c>
      <c r="E12" s="165" t="s">
        <v>58</v>
      </c>
      <c r="F12" s="165" t="s">
        <v>58</v>
      </c>
      <c r="G12" s="165" t="s">
        <v>58</v>
      </c>
      <c r="H12" s="165" t="s">
        <v>58</v>
      </c>
      <c r="I12" s="375">
        <v>1</v>
      </c>
      <c r="J12" s="165" t="s">
        <v>58</v>
      </c>
      <c r="K12" s="165" t="s">
        <v>58</v>
      </c>
      <c r="L12" s="165" t="s">
        <v>58</v>
      </c>
      <c r="M12" s="165" t="s">
        <v>58</v>
      </c>
      <c r="N12" s="165" t="s">
        <v>58</v>
      </c>
      <c r="O12" s="375">
        <v>1</v>
      </c>
      <c r="P12" s="375"/>
    </row>
    <row r="13" spans="1:16" s="210" customFormat="1" ht="12.75" customHeight="1">
      <c r="A13" s="192" t="s">
        <v>66</v>
      </c>
      <c r="B13" s="32">
        <v>29</v>
      </c>
      <c r="C13" s="165">
        <v>18</v>
      </c>
      <c r="D13" s="165">
        <v>2</v>
      </c>
      <c r="E13" s="165">
        <v>3</v>
      </c>
      <c r="F13" s="165" t="s">
        <v>58</v>
      </c>
      <c r="G13" s="165" t="s">
        <v>58</v>
      </c>
      <c r="H13" s="165" t="s">
        <v>58</v>
      </c>
      <c r="I13" s="375" t="s">
        <v>58</v>
      </c>
      <c r="J13" s="165" t="s">
        <v>58</v>
      </c>
      <c r="K13" s="165">
        <v>2</v>
      </c>
      <c r="L13" s="165" t="s">
        <v>58</v>
      </c>
      <c r="M13" s="165" t="s">
        <v>58</v>
      </c>
      <c r="N13" s="165" t="s">
        <v>58</v>
      </c>
      <c r="O13" s="375">
        <v>4</v>
      </c>
      <c r="P13" s="375"/>
    </row>
    <row r="14" spans="1:16" s="210" customFormat="1" ht="12.75" customHeight="1">
      <c r="A14" s="192" t="s">
        <v>67</v>
      </c>
      <c r="B14" s="32">
        <v>8</v>
      </c>
      <c r="C14" s="165" t="s">
        <v>58</v>
      </c>
      <c r="D14" s="165" t="s">
        <v>58</v>
      </c>
      <c r="E14" s="165" t="s">
        <v>58</v>
      </c>
      <c r="F14" s="165" t="s">
        <v>58</v>
      </c>
      <c r="G14" s="165" t="s">
        <v>58</v>
      </c>
      <c r="H14" s="165" t="s">
        <v>58</v>
      </c>
      <c r="I14" s="375" t="s">
        <v>58</v>
      </c>
      <c r="J14" s="165" t="s">
        <v>58</v>
      </c>
      <c r="K14" s="165" t="s">
        <v>58</v>
      </c>
      <c r="L14" s="165">
        <v>7</v>
      </c>
      <c r="M14" s="165">
        <v>1</v>
      </c>
      <c r="N14" s="165" t="s">
        <v>58</v>
      </c>
      <c r="O14" s="375" t="s">
        <v>58</v>
      </c>
      <c r="P14" s="375"/>
    </row>
    <row r="15" spans="1:16" s="210" customFormat="1" ht="12.75">
      <c r="A15" s="192" t="s">
        <v>78</v>
      </c>
      <c r="B15" s="32">
        <v>1</v>
      </c>
      <c r="C15" s="165" t="s">
        <v>58</v>
      </c>
      <c r="D15" s="165" t="s">
        <v>58</v>
      </c>
      <c r="E15" s="165" t="s">
        <v>58</v>
      </c>
      <c r="F15" s="165" t="s">
        <v>58</v>
      </c>
      <c r="G15" s="165" t="s">
        <v>58</v>
      </c>
      <c r="H15" s="165" t="s">
        <v>58</v>
      </c>
      <c r="I15" s="375" t="s">
        <v>58</v>
      </c>
      <c r="J15" s="165" t="s">
        <v>58</v>
      </c>
      <c r="K15" s="165">
        <v>1</v>
      </c>
      <c r="L15" s="165" t="s">
        <v>58</v>
      </c>
      <c r="M15" s="165" t="s">
        <v>58</v>
      </c>
      <c r="N15" s="165" t="s">
        <v>58</v>
      </c>
      <c r="O15" s="375" t="s">
        <v>58</v>
      </c>
      <c r="P15" s="375"/>
    </row>
    <row r="16" spans="1:16" s="210" customFormat="1" ht="12.75">
      <c r="A16" s="192" t="s">
        <v>68</v>
      </c>
      <c r="B16" s="32">
        <v>7</v>
      </c>
      <c r="C16" s="165">
        <v>1</v>
      </c>
      <c r="D16" s="165" t="s">
        <v>58</v>
      </c>
      <c r="E16" s="165" t="s">
        <v>58</v>
      </c>
      <c r="F16" s="165" t="s">
        <v>58</v>
      </c>
      <c r="G16" s="165" t="s">
        <v>58</v>
      </c>
      <c r="H16" s="165">
        <v>1</v>
      </c>
      <c r="I16" s="375" t="s">
        <v>58</v>
      </c>
      <c r="J16" s="165" t="s">
        <v>58</v>
      </c>
      <c r="K16" s="165" t="s">
        <v>58</v>
      </c>
      <c r="L16" s="165" t="s">
        <v>58</v>
      </c>
      <c r="M16" s="165">
        <v>5</v>
      </c>
      <c r="N16" s="165" t="s">
        <v>58</v>
      </c>
      <c r="O16" s="375" t="s">
        <v>58</v>
      </c>
      <c r="P16" s="375"/>
    </row>
    <row r="17" spans="1:16" s="210" customFormat="1" ht="12.75">
      <c r="A17" s="192" t="s">
        <v>72</v>
      </c>
      <c r="B17" s="32">
        <v>7</v>
      </c>
      <c r="C17" s="165">
        <v>2</v>
      </c>
      <c r="D17" s="165" t="s">
        <v>58</v>
      </c>
      <c r="E17" s="165" t="s">
        <v>58</v>
      </c>
      <c r="F17" s="165" t="s">
        <v>58</v>
      </c>
      <c r="G17" s="165">
        <v>1</v>
      </c>
      <c r="H17" s="165" t="s">
        <v>58</v>
      </c>
      <c r="I17" s="375" t="s">
        <v>58</v>
      </c>
      <c r="J17" s="165" t="s">
        <v>58</v>
      </c>
      <c r="K17" s="165" t="s">
        <v>58</v>
      </c>
      <c r="L17" s="165" t="s">
        <v>58</v>
      </c>
      <c r="M17" s="165" t="s">
        <v>58</v>
      </c>
      <c r="N17" s="165">
        <v>4</v>
      </c>
      <c r="O17" s="375" t="s">
        <v>58</v>
      </c>
      <c r="P17" s="375"/>
    </row>
    <row r="18" spans="1:16" s="210" customFormat="1" ht="12.75">
      <c r="A18" s="192" t="s">
        <v>73</v>
      </c>
      <c r="B18" s="32">
        <v>54</v>
      </c>
      <c r="C18" s="165">
        <v>16</v>
      </c>
      <c r="D18" s="165">
        <v>2</v>
      </c>
      <c r="E18" s="165">
        <v>2</v>
      </c>
      <c r="F18" s="165" t="s">
        <v>58</v>
      </c>
      <c r="G18" s="165" t="s">
        <v>58</v>
      </c>
      <c r="H18" s="165" t="s">
        <v>58</v>
      </c>
      <c r="I18" s="375" t="s">
        <v>58</v>
      </c>
      <c r="J18" s="165" t="s">
        <v>58</v>
      </c>
      <c r="K18" s="165">
        <v>2</v>
      </c>
      <c r="L18" s="165">
        <v>1</v>
      </c>
      <c r="M18" s="165" t="s">
        <v>58</v>
      </c>
      <c r="N18" s="165">
        <v>1</v>
      </c>
      <c r="O18" s="375">
        <v>30</v>
      </c>
      <c r="P18" s="375"/>
    </row>
    <row r="19" spans="1:16" ht="21" customHeight="1">
      <c r="A19" s="196" t="s">
        <v>272</v>
      </c>
      <c r="B19" s="60">
        <v>378</v>
      </c>
      <c r="C19" s="59">
        <v>200</v>
      </c>
      <c r="D19" s="59">
        <v>48</v>
      </c>
      <c r="E19" s="59">
        <v>18</v>
      </c>
      <c r="F19" s="59">
        <v>1</v>
      </c>
      <c r="G19" s="59">
        <v>1</v>
      </c>
      <c r="H19" s="59">
        <v>18</v>
      </c>
      <c r="I19" s="59">
        <v>3</v>
      </c>
      <c r="J19" s="59">
        <v>1</v>
      </c>
      <c r="K19" s="59">
        <v>13</v>
      </c>
      <c r="L19" s="59">
        <v>8</v>
      </c>
      <c r="M19" s="59">
        <v>7</v>
      </c>
      <c r="N19" s="59">
        <v>10</v>
      </c>
      <c r="O19" s="59">
        <v>50</v>
      </c>
      <c r="P19" s="59"/>
    </row>
    <row r="20" spans="2:15" ht="13.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O20" s="16"/>
    </row>
    <row r="21" spans="1:16" ht="13.5" customHeight="1">
      <c r="A21" s="447" t="s">
        <v>332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</row>
    <row r="22" spans="1:16" ht="39" customHeight="1">
      <c r="A22" s="448" t="s">
        <v>545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</row>
  </sheetData>
  <sheetProtection/>
  <mergeCells count="5">
    <mergeCell ref="A21:P21"/>
    <mergeCell ref="A22:P22"/>
    <mergeCell ref="B4:P4"/>
    <mergeCell ref="A1:P1"/>
    <mergeCell ref="A3:P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6"/>
  <sheetViews>
    <sheetView zoomScale="130" zoomScaleNormal="130" zoomScaleSheetLayoutView="50" zoomScalePageLayoutView="0" workbookViewId="0" topLeftCell="A1">
      <selection activeCell="G5" sqref="G5"/>
    </sheetView>
  </sheetViews>
  <sheetFormatPr defaultColWidth="11.421875" defaultRowHeight="12.75"/>
  <cols>
    <col min="1" max="1" width="21.8515625" style="154" bestFit="1" customWidth="1"/>
    <col min="2" max="4" width="15.421875" style="154" customWidth="1"/>
    <col min="5" max="5" width="27.57421875" style="154" bestFit="1" customWidth="1"/>
    <col min="6" max="16384" width="11.421875" style="154" customWidth="1"/>
  </cols>
  <sheetData>
    <row r="1" spans="1:5" ht="15" customHeight="1">
      <c r="A1" s="438" t="s">
        <v>552</v>
      </c>
      <c r="B1" s="438"/>
      <c r="C1" s="438"/>
      <c r="D1" s="438"/>
      <c r="E1" s="438"/>
    </row>
    <row r="2" spans="1:5" ht="15" customHeight="1">
      <c r="A2" s="213"/>
      <c r="B2" s="20"/>
      <c r="C2" s="20"/>
      <c r="D2" s="20"/>
      <c r="E2" s="20"/>
    </row>
    <row r="3" spans="1:5" ht="13.5" customHeight="1">
      <c r="A3" s="418" t="s">
        <v>348</v>
      </c>
      <c r="B3" s="418"/>
      <c r="C3" s="418"/>
      <c r="D3" s="418"/>
      <c r="E3" s="418"/>
    </row>
    <row r="4" spans="1:5" ht="33.75" customHeight="1">
      <c r="A4" s="357" t="s">
        <v>148</v>
      </c>
      <c r="B4" s="356" t="s">
        <v>158</v>
      </c>
      <c r="C4" s="356" t="s">
        <v>527</v>
      </c>
      <c r="D4" s="356" t="s">
        <v>433</v>
      </c>
      <c r="E4" s="356"/>
    </row>
    <row r="5" spans="1:5" ht="12.75" customHeight="1">
      <c r="A5" s="215" t="s">
        <v>154</v>
      </c>
      <c r="B5" s="216">
        <v>1067.5</v>
      </c>
      <c r="C5" s="218">
        <v>1</v>
      </c>
      <c r="D5" s="217">
        <v>0.936768149882904</v>
      </c>
      <c r="E5" s="61" t="s">
        <v>29</v>
      </c>
    </row>
    <row r="6" spans="1:5" ht="12.75">
      <c r="A6" s="215" t="s">
        <v>149</v>
      </c>
      <c r="B6" s="216">
        <v>1099.5</v>
      </c>
      <c r="C6" s="218">
        <v>29</v>
      </c>
      <c r="D6" s="217">
        <v>26.3756252842201</v>
      </c>
      <c r="E6" s="61" t="s">
        <v>29</v>
      </c>
    </row>
    <row r="7" spans="1:5" ht="12.75">
      <c r="A7" s="215" t="s">
        <v>150</v>
      </c>
      <c r="B7" s="216">
        <v>1119.5</v>
      </c>
      <c r="C7" s="218">
        <v>82</v>
      </c>
      <c r="D7" s="217">
        <v>73.24698526127736</v>
      </c>
      <c r="E7" s="61" t="s">
        <v>29</v>
      </c>
    </row>
    <row r="8" spans="1:5" ht="12.75">
      <c r="A8" s="215" t="s">
        <v>151</v>
      </c>
      <c r="B8" s="216">
        <v>1158.5</v>
      </c>
      <c r="C8" s="218">
        <v>145</v>
      </c>
      <c r="D8" s="217">
        <v>125.16184721622788</v>
      </c>
      <c r="E8" s="61" t="s">
        <v>29</v>
      </c>
    </row>
    <row r="9" spans="1:5" ht="12.75">
      <c r="A9" s="215" t="s">
        <v>152</v>
      </c>
      <c r="B9" s="216">
        <v>1212.5</v>
      </c>
      <c r="C9" s="218">
        <v>89</v>
      </c>
      <c r="D9" s="217">
        <v>73.4020618556701</v>
      </c>
      <c r="E9" s="61" t="s">
        <v>29</v>
      </c>
    </row>
    <row r="10" spans="1:5" ht="12.75">
      <c r="A10" s="215" t="s">
        <v>153</v>
      </c>
      <c r="B10" s="216">
        <v>1398</v>
      </c>
      <c r="C10" s="218">
        <v>29</v>
      </c>
      <c r="D10" s="217">
        <v>20.74391988555079</v>
      </c>
      <c r="E10" s="61" t="s">
        <v>29</v>
      </c>
    </row>
    <row r="11" spans="1:5" ht="12.75">
      <c r="A11" s="215" t="s">
        <v>155</v>
      </c>
      <c r="B11" s="216">
        <v>1613.5</v>
      </c>
      <c r="C11" s="387">
        <v>3</v>
      </c>
      <c r="D11" s="217">
        <v>1.8593120545398203</v>
      </c>
      <c r="E11" s="61" t="s">
        <v>29</v>
      </c>
    </row>
    <row r="12" spans="1:5" ht="12.75">
      <c r="A12" s="215" t="s">
        <v>31</v>
      </c>
      <c r="B12" s="219">
        <v>8669</v>
      </c>
      <c r="C12" s="220">
        <v>378</v>
      </c>
      <c r="D12" s="221">
        <v>43.60364517245357</v>
      </c>
      <c r="E12" s="62" t="s">
        <v>86</v>
      </c>
    </row>
    <row r="13" spans="1:5" ht="12.75">
      <c r="A13" s="211"/>
      <c r="B13" s="211"/>
      <c r="C13" s="212"/>
      <c r="D13" s="212"/>
      <c r="E13" s="212"/>
    </row>
    <row r="14" spans="1:5" ht="12.75">
      <c r="A14" s="452" t="s">
        <v>332</v>
      </c>
      <c r="B14" s="452"/>
      <c r="C14" s="452"/>
      <c r="D14" s="452"/>
      <c r="E14" s="452"/>
    </row>
    <row r="15" spans="1:5" ht="12.75" customHeight="1">
      <c r="A15" s="451" t="s">
        <v>528</v>
      </c>
      <c r="B15" s="451"/>
      <c r="C15" s="451"/>
      <c r="D15" s="451"/>
      <c r="E15" s="451"/>
    </row>
    <row r="16" spans="1:5" ht="12.75">
      <c r="A16" s="427" t="s">
        <v>529</v>
      </c>
      <c r="B16" s="428"/>
      <c r="C16" s="428"/>
      <c r="D16" s="428"/>
      <c r="E16" s="428"/>
    </row>
  </sheetData>
  <sheetProtection/>
  <protectedRanges>
    <protectedRange sqref="B5:B12 C13:C14" name="Bereich1_3"/>
    <protectedRange sqref="C5:C12" name="Bereich1_1_2"/>
  </protectedRanges>
  <mergeCells count="5">
    <mergeCell ref="A1:E1"/>
    <mergeCell ref="A15:E15"/>
    <mergeCell ref="A14:E14"/>
    <mergeCell ref="A3:E3"/>
    <mergeCell ref="A16:E1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5"/>
  <sheetViews>
    <sheetView zoomScale="145" zoomScaleNormal="145" zoomScaleSheetLayoutView="50" zoomScalePageLayoutView="0" workbookViewId="0" topLeftCell="A1">
      <selection activeCell="H9" sqref="H9"/>
    </sheetView>
  </sheetViews>
  <sheetFormatPr defaultColWidth="11.421875" defaultRowHeight="12.75"/>
  <cols>
    <col min="1" max="1" width="5.7109375" style="253" customWidth="1"/>
    <col min="2" max="2" width="7.7109375" style="154" customWidth="1"/>
    <col min="3" max="4" width="15.8515625" style="154" customWidth="1"/>
    <col min="5" max="5" width="15.8515625" style="183" customWidth="1"/>
    <col min="6" max="16384" width="11.421875" style="183" customWidth="1"/>
  </cols>
  <sheetData>
    <row r="1" spans="1:5" s="154" customFormat="1" ht="12.75">
      <c r="A1" s="417" t="s">
        <v>553</v>
      </c>
      <c r="B1" s="417"/>
      <c r="C1" s="417"/>
      <c r="D1" s="417"/>
      <c r="E1" s="417"/>
    </row>
    <row r="2" spans="1:5" s="154" customFormat="1" ht="12.75">
      <c r="A2" s="253"/>
      <c r="D2" s="224"/>
      <c r="E2" s="224"/>
    </row>
    <row r="3" spans="1:5" s="154" customFormat="1" ht="12.75">
      <c r="A3" s="418" t="s">
        <v>349</v>
      </c>
      <c r="B3" s="418"/>
      <c r="C3" s="418"/>
      <c r="D3" s="418"/>
      <c r="E3" s="418"/>
    </row>
    <row r="4" spans="1:5" s="154" customFormat="1" ht="12.75" customHeight="1">
      <c r="A4" s="171" t="s">
        <v>156</v>
      </c>
      <c r="B4" s="260" t="s">
        <v>85</v>
      </c>
      <c r="C4" s="244" t="s">
        <v>158</v>
      </c>
      <c r="D4" s="244" t="s">
        <v>272</v>
      </c>
      <c r="E4" s="104" t="s">
        <v>30</v>
      </c>
    </row>
    <row r="5" spans="1:5" ht="12.75">
      <c r="A5" s="241">
        <v>15</v>
      </c>
      <c r="B5" s="64">
        <v>2001</v>
      </c>
      <c r="C5" s="58">
        <v>191</v>
      </c>
      <c r="D5" s="58">
        <v>0</v>
      </c>
      <c r="E5" s="67">
        <v>0</v>
      </c>
    </row>
    <row r="6" spans="1:5" ht="12.75">
      <c r="A6" s="241">
        <v>16</v>
      </c>
      <c r="B6" s="64">
        <v>2000</v>
      </c>
      <c r="C6" s="58">
        <v>211.5</v>
      </c>
      <c r="D6" s="58">
        <v>0</v>
      </c>
      <c r="E6" s="67">
        <v>0</v>
      </c>
    </row>
    <row r="7" spans="1:5" ht="12.75">
      <c r="A7" s="241">
        <v>17</v>
      </c>
      <c r="B7" s="64">
        <v>1999</v>
      </c>
      <c r="C7" s="58">
        <v>220</v>
      </c>
      <c r="D7" s="58">
        <v>1</v>
      </c>
      <c r="E7" s="67">
        <v>0.004545454545454545</v>
      </c>
    </row>
    <row r="8" spans="1:5" ht="12.75">
      <c r="A8" s="241">
        <v>18</v>
      </c>
      <c r="B8" s="64">
        <v>1998</v>
      </c>
      <c r="C8" s="58">
        <v>223</v>
      </c>
      <c r="D8" s="58">
        <v>0</v>
      </c>
      <c r="E8" s="67">
        <v>0</v>
      </c>
    </row>
    <row r="9" spans="1:5" ht="12.75">
      <c r="A9" s="241">
        <v>19</v>
      </c>
      <c r="B9" s="64">
        <v>1997</v>
      </c>
      <c r="C9" s="58">
        <v>222</v>
      </c>
      <c r="D9" s="58">
        <v>0</v>
      </c>
      <c r="E9" s="67">
        <v>0</v>
      </c>
    </row>
    <row r="10" spans="1:5" ht="12.75">
      <c r="A10" s="241">
        <v>20</v>
      </c>
      <c r="B10" s="64">
        <v>1996</v>
      </c>
      <c r="C10" s="58">
        <v>224.5</v>
      </c>
      <c r="D10" s="58">
        <v>3</v>
      </c>
      <c r="E10" s="67">
        <v>0.013363028953229399</v>
      </c>
    </row>
    <row r="11" spans="1:5" ht="12.75">
      <c r="A11" s="241">
        <v>21</v>
      </c>
      <c r="B11" s="64">
        <v>1995</v>
      </c>
      <c r="C11" s="58">
        <v>216</v>
      </c>
      <c r="D11" s="58">
        <v>4</v>
      </c>
      <c r="E11" s="67">
        <v>0.018518518518518517</v>
      </c>
    </row>
    <row r="12" spans="1:5" ht="12.75">
      <c r="A12" s="241">
        <v>22</v>
      </c>
      <c r="B12" s="64">
        <v>1994</v>
      </c>
      <c r="C12" s="58">
        <v>214.5</v>
      </c>
      <c r="D12" s="58">
        <v>2</v>
      </c>
      <c r="E12" s="67">
        <v>0.009324009324009324</v>
      </c>
    </row>
    <row r="13" spans="1:5" ht="12.75">
      <c r="A13" s="241">
        <v>23</v>
      </c>
      <c r="B13" s="64">
        <v>1993</v>
      </c>
      <c r="C13" s="58">
        <v>228.5</v>
      </c>
      <c r="D13" s="58">
        <v>13</v>
      </c>
      <c r="E13" s="67">
        <v>0.05689277899343545</v>
      </c>
    </row>
    <row r="14" spans="1:5" ht="12.75">
      <c r="A14" s="241">
        <v>24</v>
      </c>
      <c r="B14" s="64">
        <v>1992</v>
      </c>
      <c r="C14" s="58">
        <v>216</v>
      </c>
      <c r="D14" s="58">
        <v>7</v>
      </c>
      <c r="E14" s="67">
        <v>0.032407407407407406</v>
      </c>
    </row>
    <row r="15" spans="1:5" ht="12.75">
      <c r="A15" s="241">
        <v>25</v>
      </c>
      <c r="B15" s="64">
        <v>1991</v>
      </c>
      <c r="C15" s="58">
        <v>225</v>
      </c>
      <c r="D15" s="58">
        <v>11</v>
      </c>
      <c r="E15" s="67">
        <v>0.04888888888888889</v>
      </c>
    </row>
    <row r="16" spans="1:5" ht="12.75">
      <c r="A16" s="241">
        <v>26</v>
      </c>
      <c r="B16" s="64">
        <v>1990</v>
      </c>
      <c r="C16" s="58">
        <v>220.5</v>
      </c>
      <c r="D16" s="58">
        <v>11</v>
      </c>
      <c r="E16" s="67">
        <v>0.049886621315192746</v>
      </c>
    </row>
    <row r="17" spans="1:5" ht="12.75">
      <c r="A17" s="241">
        <v>27</v>
      </c>
      <c r="B17" s="64">
        <v>1989</v>
      </c>
      <c r="C17" s="58">
        <v>208</v>
      </c>
      <c r="D17" s="58">
        <v>20</v>
      </c>
      <c r="E17" s="67">
        <v>0.09615384615384616</v>
      </c>
    </row>
    <row r="18" spans="1:5" ht="12.75">
      <c r="A18" s="241">
        <v>28</v>
      </c>
      <c r="B18" s="64">
        <v>1988</v>
      </c>
      <c r="C18" s="58">
        <v>224</v>
      </c>
      <c r="D18" s="58">
        <v>19</v>
      </c>
      <c r="E18" s="67">
        <v>0.08482142857142858</v>
      </c>
    </row>
    <row r="19" spans="1:5" ht="12.75">
      <c r="A19" s="241">
        <v>29</v>
      </c>
      <c r="B19" s="64">
        <v>1987</v>
      </c>
      <c r="C19" s="58">
        <v>242</v>
      </c>
      <c r="D19" s="58">
        <v>21</v>
      </c>
      <c r="E19" s="67">
        <v>0.08677685950413223</v>
      </c>
    </row>
    <row r="20" spans="1:5" ht="12.75">
      <c r="A20" s="241">
        <v>30</v>
      </c>
      <c r="B20" s="64">
        <v>1986</v>
      </c>
      <c r="C20" s="58">
        <v>238.5</v>
      </c>
      <c r="D20" s="58">
        <v>42</v>
      </c>
      <c r="E20" s="67">
        <v>0.1761006289308176</v>
      </c>
    </row>
    <row r="21" spans="1:5" ht="12.75">
      <c r="A21" s="241">
        <v>31</v>
      </c>
      <c r="B21" s="64">
        <v>1985</v>
      </c>
      <c r="C21" s="58">
        <v>233</v>
      </c>
      <c r="D21" s="58">
        <v>25</v>
      </c>
      <c r="E21" s="67">
        <v>0.1072961373390558</v>
      </c>
    </row>
    <row r="22" spans="1:5" ht="12.75">
      <c r="A22" s="241">
        <v>32</v>
      </c>
      <c r="B22" s="64">
        <v>1984</v>
      </c>
      <c r="C22" s="58">
        <v>226.5</v>
      </c>
      <c r="D22" s="58">
        <v>25</v>
      </c>
      <c r="E22" s="67">
        <v>0.11037527593818984</v>
      </c>
    </row>
    <row r="23" spans="1:5" ht="12.75">
      <c r="A23" s="241">
        <v>33</v>
      </c>
      <c r="B23" s="64">
        <v>1983</v>
      </c>
      <c r="C23" s="58">
        <v>233</v>
      </c>
      <c r="D23" s="58">
        <v>23</v>
      </c>
      <c r="E23" s="67">
        <v>0.09871244635193133</v>
      </c>
    </row>
    <row r="24" spans="1:5" ht="12.75">
      <c r="A24" s="241">
        <v>34</v>
      </c>
      <c r="B24" s="64">
        <v>1982</v>
      </c>
      <c r="C24" s="58">
        <v>227.5</v>
      </c>
      <c r="D24" s="58">
        <v>30</v>
      </c>
      <c r="E24" s="67">
        <v>0.13186813186813187</v>
      </c>
    </row>
    <row r="25" spans="1:5" ht="12.75">
      <c r="A25" s="241">
        <v>35</v>
      </c>
      <c r="B25" s="64">
        <v>1981</v>
      </c>
      <c r="C25" s="58">
        <v>237</v>
      </c>
      <c r="D25" s="58">
        <v>29</v>
      </c>
      <c r="E25" s="67">
        <v>0.12236286919831224</v>
      </c>
    </row>
    <row r="26" spans="1:5" ht="12.75">
      <c r="A26" s="241">
        <v>36</v>
      </c>
      <c r="B26" s="64">
        <v>1980</v>
      </c>
      <c r="C26" s="58">
        <v>248.5</v>
      </c>
      <c r="D26" s="58">
        <v>26</v>
      </c>
      <c r="E26" s="67">
        <v>0.10462776659959759</v>
      </c>
    </row>
    <row r="27" spans="1:5" ht="12.75">
      <c r="A27" s="241">
        <v>37</v>
      </c>
      <c r="B27" s="64">
        <v>1979</v>
      </c>
      <c r="C27" s="58">
        <v>248.5</v>
      </c>
      <c r="D27" s="58">
        <v>14</v>
      </c>
      <c r="E27" s="67">
        <v>0.056338028169014086</v>
      </c>
    </row>
    <row r="28" spans="1:5" ht="12.75">
      <c r="A28" s="241">
        <v>38</v>
      </c>
      <c r="B28" s="64">
        <v>1978</v>
      </c>
      <c r="C28" s="58">
        <v>241.5</v>
      </c>
      <c r="D28" s="58">
        <v>15</v>
      </c>
      <c r="E28" s="67">
        <v>0.062111801242236024</v>
      </c>
    </row>
    <row r="29" spans="1:5" ht="12.75">
      <c r="A29" s="241">
        <v>39</v>
      </c>
      <c r="B29" s="64">
        <v>1977</v>
      </c>
      <c r="C29" s="58">
        <v>237</v>
      </c>
      <c r="D29" s="58">
        <v>5</v>
      </c>
      <c r="E29" s="67">
        <v>0.02109704641350211</v>
      </c>
    </row>
    <row r="30" spans="1:5" ht="12.75">
      <c r="A30" s="241">
        <v>40</v>
      </c>
      <c r="B30" s="64">
        <v>1976</v>
      </c>
      <c r="C30" s="58">
        <v>259</v>
      </c>
      <c r="D30" s="58">
        <v>11</v>
      </c>
      <c r="E30" s="67">
        <v>0.04247104247104247</v>
      </c>
    </row>
    <row r="31" spans="1:5" ht="12.75">
      <c r="A31" s="241">
        <v>41</v>
      </c>
      <c r="B31" s="64">
        <v>1975</v>
      </c>
      <c r="C31" s="58">
        <v>263.5</v>
      </c>
      <c r="D31" s="58">
        <v>8</v>
      </c>
      <c r="E31" s="67">
        <v>0.030360531309297913</v>
      </c>
    </row>
    <row r="32" spans="1:5" ht="12.75">
      <c r="A32" s="241">
        <v>42</v>
      </c>
      <c r="B32" s="64">
        <v>1974</v>
      </c>
      <c r="C32" s="58">
        <v>277</v>
      </c>
      <c r="D32" s="58">
        <v>7</v>
      </c>
      <c r="E32" s="67">
        <v>0.02527075812274368</v>
      </c>
    </row>
    <row r="33" spans="1:5" ht="12.75">
      <c r="A33" s="241">
        <v>43</v>
      </c>
      <c r="B33" s="64">
        <v>1973</v>
      </c>
      <c r="C33" s="58">
        <v>303.5</v>
      </c>
      <c r="D33" s="58">
        <v>1</v>
      </c>
      <c r="E33" s="67">
        <v>0.0032948929159802307</v>
      </c>
    </row>
    <row r="34" spans="1:5" ht="12.75">
      <c r="A34" s="241">
        <v>44</v>
      </c>
      <c r="B34" s="64">
        <v>1972</v>
      </c>
      <c r="C34" s="58">
        <v>295</v>
      </c>
      <c r="D34" s="58">
        <v>2</v>
      </c>
      <c r="E34" s="67">
        <v>0.006779661016949152</v>
      </c>
    </row>
    <row r="35" spans="1:5" ht="12.75">
      <c r="A35" s="241">
        <v>45</v>
      </c>
      <c r="B35" s="64">
        <v>1971</v>
      </c>
      <c r="C35" s="58">
        <v>289.5</v>
      </c>
      <c r="D35" s="58">
        <v>1</v>
      </c>
      <c r="E35" s="67">
        <v>0.0034542314335060447</v>
      </c>
    </row>
    <row r="36" spans="1:5" ht="12.75">
      <c r="A36" s="241">
        <v>46</v>
      </c>
      <c r="B36" s="64">
        <v>1970</v>
      </c>
      <c r="C36" s="58">
        <v>299</v>
      </c>
      <c r="D36" s="58">
        <v>1</v>
      </c>
      <c r="E36" s="67">
        <v>0.0033444816053511705</v>
      </c>
    </row>
    <row r="37" spans="1:5" ht="12.75">
      <c r="A37" s="241">
        <v>47</v>
      </c>
      <c r="B37" s="64">
        <v>1969</v>
      </c>
      <c r="C37" s="58">
        <v>347</v>
      </c>
      <c r="D37" s="58">
        <v>0</v>
      </c>
      <c r="E37" s="67">
        <v>0</v>
      </c>
    </row>
    <row r="38" spans="1:5" ht="12.75">
      <c r="A38" s="241">
        <v>48</v>
      </c>
      <c r="B38" s="64">
        <v>1968</v>
      </c>
      <c r="C38" s="58">
        <v>355</v>
      </c>
      <c r="D38" s="58">
        <v>0</v>
      </c>
      <c r="E38" s="67">
        <v>0</v>
      </c>
    </row>
    <row r="39" spans="1:5" ht="12.75">
      <c r="A39" s="241">
        <v>49</v>
      </c>
      <c r="B39" s="64">
        <v>1967</v>
      </c>
      <c r="C39" s="58">
        <v>323</v>
      </c>
      <c r="D39" s="58">
        <v>1</v>
      </c>
      <c r="E39" s="67">
        <v>0.0030959752321981426</v>
      </c>
    </row>
    <row r="40" spans="1:5" ht="12.75">
      <c r="A40" s="197" t="s">
        <v>57</v>
      </c>
      <c r="B40" s="63"/>
      <c r="C40" s="178">
        <v>8669</v>
      </c>
      <c r="D40" s="58">
        <v>378</v>
      </c>
      <c r="E40" s="67"/>
    </row>
    <row r="41" spans="1:5" ht="12.75" customHeight="1">
      <c r="A41" s="453" t="s">
        <v>536</v>
      </c>
      <c r="B41" s="453"/>
      <c r="C41" s="453"/>
      <c r="D41" s="453"/>
      <c r="E41" s="136">
        <v>1.6105405483334</v>
      </c>
    </row>
    <row r="43" spans="1:5" ht="12.75">
      <c r="A43" s="454" t="s">
        <v>332</v>
      </c>
      <c r="B43" s="454"/>
      <c r="C43" s="454"/>
      <c r="D43" s="454"/>
      <c r="E43" s="454"/>
    </row>
    <row r="44" spans="1:7" ht="12.75">
      <c r="A44" s="427" t="s">
        <v>528</v>
      </c>
      <c r="B44" s="428"/>
      <c r="C44" s="428"/>
      <c r="D44" s="428"/>
      <c r="E44" s="428"/>
      <c r="F44" s="154"/>
      <c r="G44" s="225"/>
    </row>
    <row r="45" spans="1:5" ht="12.75">
      <c r="A45" s="427" t="s">
        <v>529</v>
      </c>
      <c r="B45" s="428"/>
      <c r="C45" s="428"/>
      <c r="D45" s="428"/>
      <c r="E45" s="428"/>
    </row>
  </sheetData>
  <sheetProtection/>
  <mergeCells count="6">
    <mergeCell ref="A45:E45"/>
    <mergeCell ref="A1:E1"/>
    <mergeCell ref="A41:D41"/>
    <mergeCell ref="A43:E43"/>
    <mergeCell ref="A3:E3"/>
    <mergeCell ref="A44:E4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5"/>
  <sheetViews>
    <sheetView zoomScaleSheetLayoutView="50" zoomScalePageLayoutView="0" workbookViewId="0" topLeftCell="A1">
      <selection activeCell="K48" sqref="K48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273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"/>
  <sheetViews>
    <sheetView zoomScale="145" zoomScaleNormal="145" zoomScaleSheetLayoutView="50" zoomScalePageLayoutView="0" workbookViewId="0" topLeftCell="A1">
      <selection activeCell="N8" sqref="N8"/>
    </sheetView>
  </sheetViews>
  <sheetFormatPr defaultColWidth="11.421875" defaultRowHeight="12.75"/>
  <cols>
    <col min="1" max="1" width="5.8515625" style="267" customWidth="1"/>
    <col min="2" max="2" width="13.00390625" style="183" customWidth="1"/>
    <col min="3" max="3" width="7.7109375" style="183" customWidth="1"/>
    <col min="4" max="4" width="14.8515625" style="183" customWidth="1"/>
    <col min="5" max="6" width="6.7109375" style="183" customWidth="1"/>
    <col min="7" max="7" width="8.421875" style="183" customWidth="1"/>
    <col min="8" max="12" width="6.7109375" style="183" customWidth="1"/>
    <col min="13" max="16384" width="11.421875" style="183" customWidth="1"/>
  </cols>
  <sheetData>
    <row r="1" spans="1:12" s="154" customFormat="1" ht="12.75">
      <c r="A1" s="417" t="s">
        <v>274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="154" customFormat="1" ht="12.75">
      <c r="A2" s="253"/>
    </row>
    <row r="3" spans="1:12" s="154" customFormat="1" ht="12.75">
      <c r="A3" s="418" t="s">
        <v>350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2:12" s="154" customFormat="1" ht="33.75">
      <c r="B4" s="104" t="s">
        <v>492</v>
      </c>
      <c r="C4" s="456" t="s">
        <v>265</v>
      </c>
      <c r="D4" s="456"/>
      <c r="E4" s="456"/>
      <c r="F4" s="456"/>
      <c r="G4" s="455" t="s">
        <v>159</v>
      </c>
      <c r="H4" s="455"/>
      <c r="I4" s="455"/>
      <c r="J4" s="455" t="s">
        <v>275</v>
      </c>
      <c r="K4" s="455"/>
      <c r="L4" s="455"/>
    </row>
    <row r="5" spans="1:12" s="154" customFormat="1" ht="22.5">
      <c r="A5" s="43" t="s">
        <v>75</v>
      </c>
      <c r="B5" s="73"/>
      <c r="C5" s="247" t="s">
        <v>57</v>
      </c>
      <c r="D5" s="247" t="s">
        <v>353</v>
      </c>
      <c r="E5" s="247" t="s">
        <v>157</v>
      </c>
      <c r="F5" s="247" t="s">
        <v>158</v>
      </c>
      <c r="G5" s="247" t="s">
        <v>9</v>
      </c>
      <c r="H5" s="247" t="s">
        <v>157</v>
      </c>
      <c r="I5" s="247" t="s">
        <v>158</v>
      </c>
      <c r="J5" s="247" t="s">
        <v>57</v>
      </c>
      <c r="K5" s="247" t="s">
        <v>197</v>
      </c>
      <c r="L5" s="247" t="s">
        <v>198</v>
      </c>
    </row>
    <row r="6" spans="1:12" s="210" customFormat="1" ht="12.75">
      <c r="A6" s="250">
        <v>2007</v>
      </c>
      <c r="B6" s="179">
        <v>35262</v>
      </c>
      <c r="C6" s="32">
        <v>227</v>
      </c>
      <c r="D6" s="68">
        <v>6.4</v>
      </c>
      <c r="E6" s="165">
        <v>115</v>
      </c>
      <c r="F6" s="165">
        <v>112</v>
      </c>
      <c r="G6" s="70">
        <v>76.8</v>
      </c>
      <c r="H6" s="68">
        <v>74.3</v>
      </c>
      <c r="I6" s="68">
        <v>79.4</v>
      </c>
      <c r="J6" s="32">
        <v>0</v>
      </c>
      <c r="K6" s="165">
        <v>0</v>
      </c>
      <c r="L6" s="165">
        <v>0</v>
      </c>
    </row>
    <row r="7" spans="1:12" s="210" customFormat="1" ht="12.75">
      <c r="A7" s="250">
        <v>2008</v>
      </c>
      <c r="B7" s="179">
        <v>35473</v>
      </c>
      <c r="C7" s="32">
        <v>205</v>
      </c>
      <c r="D7" s="68">
        <v>5.8</v>
      </c>
      <c r="E7" s="165">
        <v>104</v>
      </c>
      <c r="F7" s="165">
        <v>101</v>
      </c>
      <c r="G7" s="70">
        <v>76.3</v>
      </c>
      <c r="H7" s="68">
        <v>72.7</v>
      </c>
      <c r="I7" s="68">
        <v>80.1</v>
      </c>
      <c r="J7" s="32">
        <v>0</v>
      </c>
      <c r="K7" s="165">
        <v>0</v>
      </c>
      <c r="L7" s="165">
        <v>0</v>
      </c>
    </row>
    <row r="8" spans="1:12" s="210" customFormat="1" ht="12.75">
      <c r="A8" s="250">
        <v>2009</v>
      </c>
      <c r="B8" s="179">
        <v>35742</v>
      </c>
      <c r="C8" s="32">
        <v>229</v>
      </c>
      <c r="D8" s="68">
        <v>6.4</v>
      </c>
      <c r="E8" s="165">
        <v>115</v>
      </c>
      <c r="F8" s="165">
        <v>114</v>
      </c>
      <c r="G8" s="70">
        <v>75</v>
      </c>
      <c r="H8" s="68">
        <v>72.4</v>
      </c>
      <c r="I8" s="68">
        <v>77.7</v>
      </c>
      <c r="J8" s="32">
        <v>1</v>
      </c>
      <c r="K8" s="165">
        <v>0</v>
      </c>
      <c r="L8" s="165">
        <v>1</v>
      </c>
    </row>
    <row r="9" spans="1:12" s="210" customFormat="1" ht="12.75">
      <c r="A9" s="250">
        <v>2010</v>
      </c>
      <c r="B9" s="179">
        <v>36022</v>
      </c>
      <c r="C9" s="32">
        <v>238</v>
      </c>
      <c r="D9" s="68">
        <v>6.6</v>
      </c>
      <c r="E9" s="165">
        <v>115</v>
      </c>
      <c r="F9" s="165">
        <v>123</v>
      </c>
      <c r="G9" s="70">
        <v>76</v>
      </c>
      <c r="H9" s="68">
        <v>70.4</v>
      </c>
      <c r="I9" s="68">
        <v>81.2</v>
      </c>
      <c r="J9" s="32">
        <v>1</v>
      </c>
      <c r="K9" s="165">
        <v>1</v>
      </c>
      <c r="L9" s="165">
        <v>0</v>
      </c>
    </row>
    <row r="10" spans="1:12" ht="12.75">
      <c r="A10" s="250">
        <v>2011</v>
      </c>
      <c r="B10" s="179">
        <v>36312</v>
      </c>
      <c r="C10" s="32">
        <v>248</v>
      </c>
      <c r="D10" s="68">
        <v>6.8</v>
      </c>
      <c r="E10" s="165">
        <v>126</v>
      </c>
      <c r="F10" s="165">
        <v>122</v>
      </c>
      <c r="G10" s="70">
        <v>76</v>
      </c>
      <c r="H10" s="68">
        <v>72.4</v>
      </c>
      <c r="I10" s="68">
        <v>79.7</v>
      </c>
      <c r="J10" s="32">
        <v>1</v>
      </c>
      <c r="K10" s="165">
        <v>0</v>
      </c>
      <c r="L10" s="165">
        <v>1</v>
      </c>
    </row>
    <row r="11" spans="1:12" ht="12.75">
      <c r="A11" s="250">
        <v>2012</v>
      </c>
      <c r="B11" s="179">
        <v>36656.5</v>
      </c>
      <c r="C11" s="32">
        <v>224</v>
      </c>
      <c r="D11" s="68">
        <v>6.11078526318661</v>
      </c>
      <c r="E11" s="165">
        <v>116</v>
      </c>
      <c r="F11" s="165">
        <v>108</v>
      </c>
      <c r="G11" s="70">
        <v>74.6383928571429</v>
      </c>
      <c r="H11" s="68">
        <v>72.01724137931029</v>
      </c>
      <c r="I11" s="68">
        <v>77.4537037037037</v>
      </c>
      <c r="J11" s="32">
        <v>3</v>
      </c>
      <c r="K11" s="165">
        <v>2</v>
      </c>
      <c r="L11" s="165">
        <v>1</v>
      </c>
    </row>
    <row r="12" spans="1:12" ht="12.75">
      <c r="A12" s="250">
        <v>2013</v>
      </c>
      <c r="B12" s="179">
        <v>36983.5</v>
      </c>
      <c r="C12" s="32">
        <v>246</v>
      </c>
      <c r="D12" s="68">
        <v>6.651614909351469</v>
      </c>
      <c r="E12" s="165">
        <v>123</v>
      </c>
      <c r="F12" s="165">
        <v>123</v>
      </c>
      <c r="G12" s="70">
        <v>75.81707317073169</v>
      </c>
      <c r="H12" s="68">
        <v>74.75609756097559</v>
      </c>
      <c r="I12" s="68">
        <v>76.87804878048779</v>
      </c>
      <c r="J12" s="32">
        <v>2</v>
      </c>
      <c r="K12" s="165">
        <v>0</v>
      </c>
      <c r="L12" s="165">
        <v>2</v>
      </c>
    </row>
    <row r="13" spans="1:12" ht="12.75">
      <c r="A13" s="250">
        <v>2014</v>
      </c>
      <c r="B13" s="179">
        <v>37247.5</v>
      </c>
      <c r="C13" s="32">
        <v>268</v>
      </c>
      <c r="D13" s="68">
        <v>7.19511376602457</v>
      </c>
      <c r="E13" s="165">
        <v>121</v>
      </c>
      <c r="F13" s="165">
        <v>147</v>
      </c>
      <c r="G13" s="70">
        <v>77.294776119403</v>
      </c>
      <c r="H13" s="68">
        <v>73.4876033057851</v>
      </c>
      <c r="I13" s="68">
        <v>80.4285714285714</v>
      </c>
      <c r="J13" s="32">
        <v>1</v>
      </c>
      <c r="K13" s="165">
        <v>0</v>
      </c>
      <c r="L13" s="165">
        <v>1</v>
      </c>
    </row>
    <row r="14" spans="1:12" ht="12.75">
      <c r="A14" s="250">
        <v>2015</v>
      </c>
      <c r="B14" s="179">
        <v>37494</v>
      </c>
      <c r="C14" s="32">
        <v>252</v>
      </c>
      <c r="D14" s="68">
        <v>6.7</v>
      </c>
      <c r="E14" s="165">
        <v>122</v>
      </c>
      <c r="F14" s="165">
        <v>130</v>
      </c>
      <c r="G14" s="70">
        <v>76.7</v>
      </c>
      <c r="H14" s="68">
        <v>73.5</v>
      </c>
      <c r="I14" s="68">
        <v>79.7</v>
      </c>
      <c r="J14" s="32">
        <v>2</v>
      </c>
      <c r="K14" s="165">
        <v>2</v>
      </c>
      <c r="L14" s="165">
        <v>0</v>
      </c>
    </row>
    <row r="15" spans="1:12" ht="12.75">
      <c r="A15" s="250">
        <v>2016</v>
      </c>
      <c r="B15" s="179">
        <v>37716</v>
      </c>
      <c r="C15" s="32">
        <v>271</v>
      </c>
      <c r="D15" s="68">
        <v>7.2</v>
      </c>
      <c r="E15" s="165">
        <v>142</v>
      </c>
      <c r="F15" s="165">
        <v>129</v>
      </c>
      <c r="G15" s="70">
        <v>75.9</v>
      </c>
      <c r="H15" s="68">
        <v>75.5</v>
      </c>
      <c r="I15" s="68">
        <v>76.3</v>
      </c>
      <c r="J15" s="32">
        <v>1</v>
      </c>
      <c r="K15" s="165">
        <v>0</v>
      </c>
      <c r="L15" s="165">
        <v>1</v>
      </c>
    </row>
  </sheetData>
  <sheetProtection/>
  <mergeCells count="5">
    <mergeCell ref="A1:L1"/>
    <mergeCell ref="A3:L3"/>
    <mergeCell ref="J4:L4"/>
    <mergeCell ref="C4:F4"/>
    <mergeCell ref="G4:I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4"/>
  <sheetViews>
    <sheetView zoomScale="145" zoomScaleNormal="145" zoomScaleSheetLayoutView="50" zoomScalePageLayoutView="0" workbookViewId="0" topLeftCell="A1">
      <selection activeCell="A1" sqref="A1:H1"/>
    </sheetView>
  </sheetViews>
  <sheetFormatPr defaultColWidth="11.421875" defaultRowHeight="12.75"/>
  <cols>
    <col min="1" max="1" width="5.8515625" style="253" customWidth="1"/>
    <col min="2" max="2" width="10.421875" style="183" customWidth="1"/>
    <col min="3" max="3" width="9.57421875" style="154" customWidth="1"/>
    <col min="4" max="4" width="17.140625" style="154" bestFit="1" customWidth="1"/>
    <col min="5" max="5" width="8.140625" style="154" bestFit="1" customWidth="1"/>
    <col min="6" max="6" width="6.7109375" style="154" bestFit="1" customWidth="1"/>
    <col min="7" max="7" width="10.140625" style="154" customWidth="1"/>
    <col min="8" max="8" width="16.00390625" style="154" customWidth="1"/>
    <col min="9" max="16384" width="11.421875" style="183" customWidth="1"/>
  </cols>
  <sheetData>
    <row r="1" spans="1:8" s="154" customFormat="1" ht="12.75">
      <c r="A1" s="417" t="s">
        <v>561</v>
      </c>
      <c r="B1" s="417"/>
      <c r="C1" s="417"/>
      <c r="D1" s="417"/>
      <c r="E1" s="417"/>
      <c r="F1" s="417"/>
      <c r="G1" s="417"/>
      <c r="H1" s="417"/>
    </row>
    <row r="2" s="154" customFormat="1" ht="12.75">
      <c r="A2" s="253"/>
    </row>
    <row r="3" spans="1:8" s="154" customFormat="1" ht="12.75">
      <c r="A3" s="418" t="s">
        <v>355</v>
      </c>
      <c r="B3" s="418"/>
      <c r="C3" s="418"/>
      <c r="D3" s="418"/>
      <c r="E3" s="418"/>
      <c r="F3" s="418"/>
      <c r="G3" s="418"/>
      <c r="H3" s="418"/>
    </row>
    <row r="4" spans="1:8" s="154" customFormat="1" ht="33.75">
      <c r="A4" s="253"/>
      <c r="B4" s="275" t="s">
        <v>265</v>
      </c>
      <c r="C4" s="457" t="s">
        <v>74</v>
      </c>
      <c r="D4" s="457"/>
      <c r="E4" s="457"/>
      <c r="F4" s="457"/>
      <c r="G4" s="457"/>
      <c r="H4" s="277" t="s">
        <v>18</v>
      </c>
    </row>
    <row r="5" spans="1:7" s="154" customFormat="1" ht="33.75">
      <c r="A5" s="200" t="s">
        <v>75</v>
      </c>
      <c r="C5" s="247" t="s">
        <v>185</v>
      </c>
      <c r="D5" s="247" t="s">
        <v>286</v>
      </c>
      <c r="E5" s="247" t="s">
        <v>524</v>
      </c>
      <c r="F5" s="247" t="s">
        <v>188</v>
      </c>
      <c r="G5" s="247" t="s">
        <v>287</v>
      </c>
    </row>
    <row r="6" spans="1:8" s="210" customFormat="1" ht="12.75">
      <c r="A6" s="250">
        <v>2007</v>
      </c>
      <c r="B6" s="32">
        <v>115</v>
      </c>
      <c r="C6" s="165">
        <v>10</v>
      </c>
      <c r="D6" s="165">
        <v>82</v>
      </c>
      <c r="E6" s="165">
        <v>16</v>
      </c>
      <c r="F6" s="165">
        <v>1</v>
      </c>
      <c r="G6" s="165">
        <v>6</v>
      </c>
      <c r="H6" s="44">
        <v>8</v>
      </c>
    </row>
    <row r="7" spans="1:8" s="210" customFormat="1" ht="12.75">
      <c r="A7" s="250">
        <v>2008</v>
      </c>
      <c r="B7" s="32">
        <v>104</v>
      </c>
      <c r="C7" s="165">
        <v>13</v>
      </c>
      <c r="D7" s="165">
        <v>71</v>
      </c>
      <c r="E7" s="165">
        <v>13</v>
      </c>
      <c r="F7" s="165">
        <v>1</v>
      </c>
      <c r="G7" s="165">
        <v>6</v>
      </c>
      <c r="H7" s="44">
        <v>7</v>
      </c>
    </row>
    <row r="8" spans="1:8" s="210" customFormat="1" ht="12.75">
      <c r="A8" s="250">
        <v>2009</v>
      </c>
      <c r="B8" s="32">
        <v>115</v>
      </c>
      <c r="C8" s="165">
        <v>9</v>
      </c>
      <c r="D8" s="165">
        <v>69</v>
      </c>
      <c r="E8" s="165">
        <v>24</v>
      </c>
      <c r="F8" s="165">
        <v>1</v>
      </c>
      <c r="G8" s="165">
        <v>12</v>
      </c>
      <c r="H8" s="44">
        <v>5</v>
      </c>
    </row>
    <row r="9" spans="1:8" s="210" customFormat="1" ht="12.75">
      <c r="A9" s="250">
        <v>2010</v>
      </c>
      <c r="B9" s="32">
        <v>115</v>
      </c>
      <c r="C9" s="165">
        <v>20</v>
      </c>
      <c r="D9" s="165">
        <v>63</v>
      </c>
      <c r="E9" s="165">
        <v>20</v>
      </c>
      <c r="F9" s="165">
        <v>3</v>
      </c>
      <c r="G9" s="165">
        <v>9</v>
      </c>
      <c r="H9" s="44">
        <v>11</v>
      </c>
    </row>
    <row r="10" spans="1:8" ht="12.75">
      <c r="A10" s="250">
        <v>2011</v>
      </c>
      <c r="B10" s="32">
        <v>126</v>
      </c>
      <c r="C10" s="165">
        <v>17</v>
      </c>
      <c r="D10" s="165">
        <v>85</v>
      </c>
      <c r="E10" s="165">
        <v>12</v>
      </c>
      <c r="F10" s="165">
        <v>1</v>
      </c>
      <c r="G10" s="165">
        <v>11</v>
      </c>
      <c r="H10" s="44">
        <v>12</v>
      </c>
    </row>
    <row r="11" spans="1:8" ht="12.75">
      <c r="A11" s="250">
        <v>2012</v>
      </c>
      <c r="B11" s="32">
        <v>116</v>
      </c>
      <c r="C11" s="165">
        <v>18</v>
      </c>
      <c r="D11" s="165">
        <v>72</v>
      </c>
      <c r="E11" s="165">
        <v>15</v>
      </c>
      <c r="F11" s="165">
        <v>0</v>
      </c>
      <c r="G11" s="165">
        <v>11</v>
      </c>
      <c r="H11" s="44">
        <v>7</v>
      </c>
    </row>
    <row r="12" spans="1:8" ht="12.75">
      <c r="A12" s="250">
        <v>2013</v>
      </c>
      <c r="B12" s="32">
        <v>123</v>
      </c>
      <c r="C12" s="165">
        <v>17</v>
      </c>
      <c r="D12" s="165">
        <v>71</v>
      </c>
      <c r="E12" s="165">
        <v>22</v>
      </c>
      <c r="F12" s="165">
        <v>1</v>
      </c>
      <c r="G12" s="165">
        <v>12</v>
      </c>
      <c r="H12" s="44">
        <v>5</v>
      </c>
    </row>
    <row r="13" spans="1:8" ht="12.75">
      <c r="A13" s="250">
        <v>2014</v>
      </c>
      <c r="B13" s="32">
        <v>121</v>
      </c>
      <c r="C13" s="165">
        <v>17</v>
      </c>
      <c r="D13" s="165">
        <v>71</v>
      </c>
      <c r="E13" s="165">
        <v>24</v>
      </c>
      <c r="F13" s="165">
        <v>0</v>
      </c>
      <c r="G13" s="165">
        <v>9</v>
      </c>
      <c r="H13" s="44">
        <v>9</v>
      </c>
    </row>
    <row r="14" spans="1:8" ht="12.75">
      <c r="A14" s="250">
        <v>2015</v>
      </c>
      <c r="B14" s="32">
        <v>122</v>
      </c>
      <c r="C14" s="165">
        <v>20</v>
      </c>
      <c r="D14" s="165">
        <v>74</v>
      </c>
      <c r="E14" s="165">
        <v>21</v>
      </c>
      <c r="F14" s="165">
        <v>2</v>
      </c>
      <c r="G14" s="165">
        <v>5</v>
      </c>
      <c r="H14" s="44">
        <v>10</v>
      </c>
    </row>
    <row r="15" spans="1:8" ht="12.75">
      <c r="A15" s="250">
        <v>2016</v>
      </c>
      <c r="B15" s="32">
        <v>142</v>
      </c>
      <c r="C15" s="165">
        <v>16</v>
      </c>
      <c r="D15" s="165">
        <v>80</v>
      </c>
      <c r="E15" s="165">
        <v>32</v>
      </c>
      <c r="F15" s="165">
        <v>1</v>
      </c>
      <c r="G15" s="165">
        <v>13</v>
      </c>
      <c r="H15" s="44">
        <v>3</v>
      </c>
    </row>
    <row r="16" spans="1:8" s="154" customFormat="1" ht="12.75">
      <c r="A16" s="251"/>
      <c r="B16" s="13"/>
      <c r="C16" s="13"/>
      <c r="D16" s="13"/>
      <c r="E16" s="13"/>
      <c r="F16" s="13"/>
      <c r="G16" s="13"/>
      <c r="H16" s="13"/>
    </row>
    <row r="17" s="154" customFormat="1" ht="12.75">
      <c r="A17" s="203"/>
    </row>
    <row r="18" s="154" customFormat="1" ht="12.75">
      <c r="A18" s="203"/>
    </row>
    <row r="19" s="154" customFormat="1" ht="12.75">
      <c r="A19" s="253"/>
    </row>
    <row r="20" spans="1:8" s="154" customFormat="1" ht="12.75">
      <c r="A20" s="417" t="s">
        <v>562</v>
      </c>
      <c r="B20" s="417"/>
      <c r="C20" s="417"/>
      <c r="D20" s="417"/>
      <c r="E20" s="417"/>
      <c r="F20" s="417"/>
      <c r="G20" s="417"/>
      <c r="H20" s="417"/>
    </row>
    <row r="21" spans="1:8" s="154" customFormat="1" ht="12.75">
      <c r="A21" s="188"/>
      <c r="B21" s="188"/>
      <c r="C21" s="188"/>
      <c r="D21" s="188"/>
      <c r="E21" s="188"/>
      <c r="F21" s="188"/>
      <c r="G21" s="188"/>
      <c r="H21" s="188"/>
    </row>
    <row r="22" spans="1:8" s="154" customFormat="1" ht="12.75">
      <c r="A22" s="418" t="s">
        <v>356</v>
      </c>
      <c r="B22" s="418"/>
      <c r="C22" s="418"/>
      <c r="D22" s="418"/>
      <c r="E22" s="418"/>
      <c r="F22" s="418"/>
      <c r="G22" s="418"/>
      <c r="H22" s="418"/>
    </row>
    <row r="23" spans="1:8" s="154" customFormat="1" ht="33.75">
      <c r="A23" s="253"/>
      <c r="B23" s="275" t="s">
        <v>265</v>
      </c>
      <c r="C23" s="457" t="s">
        <v>74</v>
      </c>
      <c r="D23" s="457"/>
      <c r="E23" s="457"/>
      <c r="F23" s="457"/>
      <c r="G23" s="457"/>
      <c r="H23" s="300" t="s">
        <v>18</v>
      </c>
    </row>
    <row r="24" spans="1:7" s="154" customFormat="1" ht="33.75">
      <c r="A24" s="250" t="s">
        <v>75</v>
      </c>
      <c r="C24" s="246" t="s">
        <v>185</v>
      </c>
      <c r="D24" s="246" t="s">
        <v>286</v>
      </c>
      <c r="E24" s="247" t="s">
        <v>524</v>
      </c>
      <c r="F24" s="246" t="s">
        <v>188</v>
      </c>
      <c r="G24" s="246" t="s">
        <v>287</v>
      </c>
    </row>
    <row r="25" spans="1:8" s="210" customFormat="1" ht="12.75">
      <c r="A25" s="250">
        <v>2007</v>
      </c>
      <c r="B25" s="32">
        <v>112</v>
      </c>
      <c r="C25" s="165">
        <v>12</v>
      </c>
      <c r="D25" s="165">
        <v>33</v>
      </c>
      <c r="E25" s="165">
        <v>59</v>
      </c>
      <c r="F25" s="165">
        <v>0</v>
      </c>
      <c r="G25" s="165">
        <v>8</v>
      </c>
      <c r="H25" s="44">
        <v>2</v>
      </c>
    </row>
    <row r="26" spans="1:8" s="210" customFormat="1" ht="12.75">
      <c r="A26" s="250">
        <v>2008</v>
      </c>
      <c r="B26" s="32">
        <v>101</v>
      </c>
      <c r="C26" s="165">
        <v>8</v>
      </c>
      <c r="D26" s="165">
        <v>28</v>
      </c>
      <c r="E26" s="165">
        <v>54</v>
      </c>
      <c r="F26" s="165">
        <v>0</v>
      </c>
      <c r="G26" s="165">
        <v>11</v>
      </c>
      <c r="H26" s="44">
        <v>5</v>
      </c>
    </row>
    <row r="27" spans="1:8" s="210" customFormat="1" ht="12.75">
      <c r="A27" s="250">
        <v>2009</v>
      </c>
      <c r="B27" s="32">
        <v>114</v>
      </c>
      <c r="C27" s="165">
        <v>19</v>
      </c>
      <c r="D27" s="165">
        <v>26</v>
      </c>
      <c r="E27" s="165">
        <v>63</v>
      </c>
      <c r="F27" s="165">
        <v>0</v>
      </c>
      <c r="G27" s="165">
        <v>6</v>
      </c>
      <c r="H27" s="44">
        <v>8</v>
      </c>
    </row>
    <row r="28" spans="1:8" ht="12.75">
      <c r="A28" s="250">
        <v>2010</v>
      </c>
      <c r="B28" s="32">
        <v>123</v>
      </c>
      <c r="C28" s="165">
        <v>21</v>
      </c>
      <c r="D28" s="165">
        <v>20</v>
      </c>
      <c r="E28" s="165">
        <v>71</v>
      </c>
      <c r="F28" s="165">
        <v>1</v>
      </c>
      <c r="G28" s="165">
        <v>10</v>
      </c>
      <c r="H28" s="44">
        <v>2</v>
      </c>
    </row>
    <row r="29" spans="1:8" ht="12.75">
      <c r="A29" s="250">
        <v>2011</v>
      </c>
      <c r="B29" s="32">
        <v>122</v>
      </c>
      <c r="C29" s="165">
        <v>20</v>
      </c>
      <c r="D29" s="165">
        <v>29</v>
      </c>
      <c r="E29" s="165">
        <v>66</v>
      </c>
      <c r="F29" s="165">
        <v>0</v>
      </c>
      <c r="G29" s="165">
        <v>7</v>
      </c>
      <c r="H29" s="190">
        <v>2</v>
      </c>
    </row>
    <row r="30" spans="1:8" ht="12.75">
      <c r="A30" s="250">
        <v>2012</v>
      </c>
      <c r="B30" s="32">
        <v>108</v>
      </c>
      <c r="C30" s="165">
        <v>12</v>
      </c>
      <c r="D30" s="165">
        <v>26</v>
      </c>
      <c r="E30" s="165">
        <v>59</v>
      </c>
      <c r="F30" s="165">
        <v>0</v>
      </c>
      <c r="G30" s="165">
        <v>11</v>
      </c>
      <c r="H30" s="190">
        <v>15</v>
      </c>
    </row>
    <row r="31" spans="1:8" ht="12.75">
      <c r="A31" s="250">
        <v>2013</v>
      </c>
      <c r="B31" s="32">
        <v>123</v>
      </c>
      <c r="C31" s="165">
        <v>21</v>
      </c>
      <c r="D31" s="165">
        <v>31</v>
      </c>
      <c r="E31" s="165">
        <v>54</v>
      </c>
      <c r="F31" s="165">
        <v>0</v>
      </c>
      <c r="G31" s="165">
        <v>17</v>
      </c>
      <c r="H31" s="190">
        <v>5</v>
      </c>
    </row>
    <row r="32" spans="1:8" ht="12.75">
      <c r="A32" s="250">
        <v>2014</v>
      </c>
      <c r="B32" s="32">
        <v>147</v>
      </c>
      <c r="C32" s="165">
        <v>21</v>
      </c>
      <c r="D32" s="165">
        <v>30</v>
      </c>
      <c r="E32" s="165">
        <v>84</v>
      </c>
      <c r="F32" s="165">
        <v>0</v>
      </c>
      <c r="G32" s="165">
        <v>12</v>
      </c>
      <c r="H32" s="190">
        <v>4</v>
      </c>
    </row>
    <row r="33" spans="1:8" ht="12.75">
      <c r="A33" s="250">
        <v>2015</v>
      </c>
      <c r="B33" s="32">
        <v>130</v>
      </c>
      <c r="C33" s="165">
        <v>12</v>
      </c>
      <c r="D33" s="165">
        <v>35</v>
      </c>
      <c r="E33" s="165">
        <v>74</v>
      </c>
      <c r="F33" s="165">
        <v>0</v>
      </c>
      <c r="G33" s="165">
        <v>9</v>
      </c>
      <c r="H33" s="190">
        <v>2</v>
      </c>
    </row>
    <row r="34" spans="1:8" ht="12.75">
      <c r="A34" s="250">
        <v>2016</v>
      </c>
      <c r="B34" s="32">
        <v>129</v>
      </c>
      <c r="C34" s="165">
        <v>17</v>
      </c>
      <c r="D34" s="165">
        <v>32</v>
      </c>
      <c r="E34" s="165">
        <v>66</v>
      </c>
      <c r="F34" s="165">
        <v>1</v>
      </c>
      <c r="G34" s="165">
        <v>13</v>
      </c>
      <c r="H34" s="190">
        <v>5</v>
      </c>
    </row>
  </sheetData>
  <sheetProtection/>
  <mergeCells count="6">
    <mergeCell ref="C23:G23"/>
    <mergeCell ref="A1:H1"/>
    <mergeCell ref="A20:H20"/>
    <mergeCell ref="C4:G4"/>
    <mergeCell ref="A3:H3"/>
    <mergeCell ref="A22:H2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5"/>
  <sheetViews>
    <sheetView zoomScaleSheetLayoutView="50" zoomScalePageLayoutView="0" workbookViewId="0" topLeftCell="A1">
      <selection activeCell="B48" sqref="B48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8" ht="26.25" customHeight="1">
      <c r="A9" s="414" t="s">
        <v>549</v>
      </c>
      <c r="B9" s="414"/>
      <c r="C9" s="22"/>
      <c r="D9" s="22"/>
      <c r="E9" s="22"/>
      <c r="F9" s="22"/>
      <c r="G9" s="22"/>
      <c r="H9" s="22"/>
    </row>
    <row r="10" ht="12.75" customHeight="1"/>
    <row r="11" ht="12.75" customHeight="1"/>
    <row r="12" ht="25.5" customHeight="1"/>
    <row r="13" spans="1:8" ht="26.25" customHeight="1">
      <c r="A13" s="21"/>
      <c r="B13" s="31" t="s">
        <v>429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mergeCells count="1">
    <mergeCell ref="A9:B9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45" zoomScaleNormal="145" zoomScaleSheetLayoutView="50" zoomScalePageLayoutView="0" workbookViewId="0" topLeftCell="A1">
      <selection activeCell="P23" sqref="P23"/>
    </sheetView>
  </sheetViews>
  <sheetFormatPr defaultColWidth="9.28125" defaultRowHeight="12.75"/>
  <cols>
    <col min="1" max="1" width="9.28125" style="267" customWidth="1"/>
    <col min="2" max="3" width="9.28125" style="183" customWidth="1"/>
    <col min="4" max="14" width="6.00390625" style="183" customWidth="1"/>
    <col min="15" max="16384" width="9.28125" style="183" customWidth="1"/>
  </cols>
  <sheetData>
    <row r="1" spans="1:14" s="154" customFormat="1" ht="12.75">
      <c r="A1" s="417" t="s">
        <v>276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="154" customFormat="1" ht="12.75">
      <c r="A2" s="253"/>
    </row>
    <row r="3" spans="1:14" s="154" customFormat="1" ht="12.75">
      <c r="A3" s="418" t="s">
        <v>357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13" customFormat="1" ht="22.5" customHeight="1">
      <c r="A4" s="254"/>
      <c r="B4" s="104" t="s">
        <v>265</v>
      </c>
      <c r="C4" s="458" t="s">
        <v>501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5" spans="1:14" s="4" customFormat="1" ht="12.75">
      <c r="A5" s="250" t="s">
        <v>75</v>
      </c>
      <c r="C5" s="276">
        <v>0</v>
      </c>
      <c r="D5" s="276" t="s">
        <v>243</v>
      </c>
      <c r="E5" s="276" t="s">
        <v>184</v>
      </c>
      <c r="F5" s="104" t="s">
        <v>176</v>
      </c>
      <c r="G5" s="104" t="s">
        <v>177</v>
      </c>
      <c r="H5" s="104" t="s">
        <v>178</v>
      </c>
      <c r="I5" s="104" t="s">
        <v>179</v>
      </c>
      <c r="J5" s="104" t="s">
        <v>180</v>
      </c>
      <c r="K5" s="104" t="s">
        <v>181</v>
      </c>
      <c r="L5" s="104" t="s">
        <v>182</v>
      </c>
      <c r="M5" s="104" t="s">
        <v>183</v>
      </c>
      <c r="N5" s="104" t="s">
        <v>466</v>
      </c>
    </row>
    <row r="6" spans="1:14" s="27" customFormat="1" ht="12.75">
      <c r="A6" s="250">
        <v>2007</v>
      </c>
      <c r="B6" s="32">
        <v>115</v>
      </c>
      <c r="C6" s="122">
        <v>0</v>
      </c>
      <c r="D6" s="122">
        <v>0</v>
      </c>
      <c r="E6" s="165">
        <v>0</v>
      </c>
      <c r="F6" s="165">
        <v>1</v>
      </c>
      <c r="G6" s="165">
        <v>2</v>
      </c>
      <c r="H6" s="165">
        <v>1</v>
      </c>
      <c r="I6" s="165">
        <v>10</v>
      </c>
      <c r="J6" s="165">
        <v>26</v>
      </c>
      <c r="K6" s="165">
        <v>34</v>
      </c>
      <c r="L6" s="165">
        <v>32</v>
      </c>
      <c r="M6" s="165">
        <v>9</v>
      </c>
      <c r="N6" s="165">
        <v>0</v>
      </c>
    </row>
    <row r="7" spans="1:14" s="27" customFormat="1" ht="12.75">
      <c r="A7" s="250">
        <v>2008</v>
      </c>
      <c r="B7" s="32">
        <v>104</v>
      </c>
      <c r="C7" s="122">
        <v>0</v>
      </c>
      <c r="D7" s="122">
        <v>1</v>
      </c>
      <c r="E7" s="165">
        <v>1</v>
      </c>
      <c r="F7" s="165">
        <v>1</v>
      </c>
      <c r="G7" s="165">
        <v>1</v>
      </c>
      <c r="H7" s="165">
        <v>6</v>
      </c>
      <c r="I7" s="165">
        <v>9</v>
      </c>
      <c r="J7" s="165">
        <v>17</v>
      </c>
      <c r="K7" s="165">
        <v>28</v>
      </c>
      <c r="L7" s="165">
        <v>33</v>
      </c>
      <c r="M7" s="165">
        <v>7</v>
      </c>
      <c r="N7" s="165">
        <v>0</v>
      </c>
    </row>
    <row r="8" spans="1:14" s="27" customFormat="1" ht="12.75">
      <c r="A8" s="250">
        <v>2009</v>
      </c>
      <c r="B8" s="32">
        <v>115</v>
      </c>
      <c r="C8" s="122">
        <v>0</v>
      </c>
      <c r="D8" s="122">
        <v>0</v>
      </c>
      <c r="E8" s="165">
        <v>0</v>
      </c>
      <c r="F8" s="165">
        <v>2</v>
      </c>
      <c r="G8" s="165">
        <v>2</v>
      </c>
      <c r="H8" s="165">
        <v>3</v>
      </c>
      <c r="I8" s="165">
        <v>15</v>
      </c>
      <c r="J8" s="165">
        <v>24</v>
      </c>
      <c r="K8" s="165">
        <v>24</v>
      </c>
      <c r="L8" s="165">
        <v>35</v>
      </c>
      <c r="M8" s="165">
        <v>10</v>
      </c>
      <c r="N8" s="165">
        <v>0</v>
      </c>
    </row>
    <row r="9" spans="1:14" s="27" customFormat="1" ht="12.75">
      <c r="A9" s="250">
        <v>2010</v>
      </c>
      <c r="B9" s="32">
        <v>115</v>
      </c>
      <c r="C9" s="4">
        <v>1</v>
      </c>
      <c r="D9" s="122">
        <v>0</v>
      </c>
      <c r="E9" s="165">
        <v>2</v>
      </c>
      <c r="F9" s="165">
        <v>1</v>
      </c>
      <c r="G9" s="165">
        <v>4</v>
      </c>
      <c r="H9" s="165">
        <v>5</v>
      </c>
      <c r="I9" s="165">
        <v>11</v>
      </c>
      <c r="J9" s="165">
        <v>28</v>
      </c>
      <c r="K9" s="165">
        <v>19</v>
      </c>
      <c r="L9" s="165">
        <v>38</v>
      </c>
      <c r="M9" s="165">
        <v>5</v>
      </c>
      <c r="N9" s="165">
        <v>1</v>
      </c>
    </row>
    <row r="10" spans="1:14" s="27" customFormat="1" ht="12.75">
      <c r="A10" s="250">
        <v>2011</v>
      </c>
      <c r="B10" s="32">
        <v>126</v>
      </c>
      <c r="C10" s="122">
        <v>0</v>
      </c>
      <c r="D10" s="122">
        <v>0</v>
      </c>
      <c r="E10" s="165">
        <v>0</v>
      </c>
      <c r="F10" s="165">
        <v>1</v>
      </c>
      <c r="G10" s="165">
        <v>2</v>
      </c>
      <c r="H10" s="165">
        <v>8</v>
      </c>
      <c r="I10" s="165">
        <v>9</v>
      </c>
      <c r="J10" s="165">
        <v>28</v>
      </c>
      <c r="K10" s="165">
        <v>32</v>
      </c>
      <c r="L10" s="165">
        <v>36</v>
      </c>
      <c r="M10" s="165">
        <v>10</v>
      </c>
      <c r="N10" s="165">
        <v>0</v>
      </c>
    </row>
    <row r="11" spans="1:14" s="27" customFormat="1" ht="12.75">
      <c r="A11" s="250">
        <v>2012</v>
      </c>
      <c r="B11" s="32">
        <v>116</v>
      </c>
      <c r="C11" s="4">
        <v>2</v>
      </c>
      <c r="D11" s="122">
        <v>1</v>
      </c>
      <c r="E11" s="165">
        <v>0</v>
      </c>
      <c r="F11" s="165">
        <v>2</v>
      </c>
      <c r="G11" s="165">
        <v>3</v>
      </c>
      <c r="H11" s="165">
        <v>4</v>
      </c>
      <c r="I11" s="165">
        <v>7</v>
      </c>
      <c r="J11" s="165">
        <v>22</v>
      </c>
      <c r="K11" s="165">
        <v>27</v>
      </c>
      <c r="L11" s="165">
        <v>31</v>
      </c>
      <c r="M11" s="165">
        <v>17</v>
      </c>
      <c r="N11" s="165">
        <v>0</v>
      </c>
    </row>
    <row r="12" spans="1:14" s="76" customFormat="1" ht="12.75">
      <c r="A12" s="250">
        <v>2013</v>
      </c>
      <c r="B12" s="32">
        <v>123</v>
      </c>
      <c r="C12" s="122">
        <v>0</v>
      </c>
      <c r="D12" s="122">
        <v>0</v>
      </c>
      <c r="E12" s="165">
        <v>1</v>
      </c>
      <c r="F12" s="165">
        <v>0</v>
      </c>
      <c r="G12" s="165">
        <v>0</v>
      </c>
      <c r="H12" s="165">
        <v>9</v>
      </c>
      <c r="I12" s="165">
        <v>10</v>
      </c>
      <c r="J12" s="165">
        <v>22</v>
      </c>
      <c r="K12" s="165">
        <v>25</v>
      </c>
      <c r="L12" s="165">
        <v>31</v>
      </c>
      <c r="M12" s="165">
        <v>24</v>
      </c>
      <c r="N12" s="165">
        <v>1</v>
      </c>
    </row>
    <row r="13" spans="1:14" s="76" customFormat="1" ht="12.75">
      <c r="A13" s="250">
        <v>2014</v>
      </c>
      <c r="B13" s="32">
        <v>121</v>
      </c>
      <c r="C13" s="122">
        <v>0</v>
      </c>
      <c r="D13" s="122">
        <v>0</v>
      </c>
      <c r="E13" s="165">
        <v>0</v>
      </c>
      <c r="F13" s="165">
        <v>0</v>
      </c>
      <c r="G13" s="165">
        <v>3</v>
      </c>
      <c r="H13" s="165">
        <v>6</v>
      </c>
      <c r="I13" s="165">
        <v>12</v>
      </c>
      <c r="J13" s="165">
        <v>23</v>
      </c>
      <c r="K13" s="165">
        <v>27</v>
      </c>
      <c r="L13" s="165">
        <v>34</v>
      </c>
      <c r="M13" s="165">
        <v>16</v>
      </c>
      <c r="N13" s="165">
        <v>0</v>
      </c>
    </row>
    <row r="14" spans="1:14" s="76" customFormat="1" ht="12.75">
      <c r="A14" s="250">
        <v>2015</v>
      </c>
      <c r="B14" s="32">
        <v>122</v>
      </c>
      <c r="C14" s="122">
        <v>2</v>
      </c>
      <c r="D14" s="122">
        <v>0</v>
      </c>
      <c r="E14" s="165">
        <v>0</v>
      </c>
      <c r="F14" s="165">
        <v>0</v>
      </c>
      <c r="G14" s="165">
        <v>0</v>
      </c>
      <c r="H14" s="165">
        <v>7</v>
      </c>
      <c r="I14" s="165">
        <v>10</v>
      </c>
      <c r="J14" s="165">
        <v>21</v>
      </c>
      <c r="K14" s="165">
        <v>28</v>
      </c>
      <c r="L14" s="165">
        <v>42</v>
      </c>
      <c r="M14" s="165">
        <v>11</v>
      </c>
      <c r="N14" s="165">
        <v>1</v>
      </c>
    </row>
    <row r="15" spans="1:14" s="76" customFormat="1" ht="12.75">
      <c r="A15" s="250">
        <v>2016</v>
      </c>
      <c r="B15" s="32">
        <v>142</v>
      </c>
      <c r="C15" s="122">
        <v>0</v>
      </c>
      <c r="D15" s="122">
        <v>0</v>
      </c>
      <c r="E15" s="165">
        <v>0</v>
      </c>
      <c r="F15" s="165">
        <v>1</v>
      </c>
      <c r="G15" s="165">
        <v>1</v>
      </c>
      <c r="H15" s="165">
        <v>1</v>
      </c>
      <c r="I15" s="165">
        <v>9</v>
      </c>
      <c r="J15" s="165">
        <v>29</v>
      </c>
      <c r="K15" s="165">
        <v>45</v>
      </c>
      <c r="L15" s="165">
        <v>41</v>
      </c>
      <c r="M15" s="165">
        <v>14</v>
      </c>
      <c r="N15" s="165">
        <v>1</v>
      </c>
    </row>
    <row r="16" spans="1:14" s="13" customFormat="1" ht="12.75">
      <c r="A16" s="251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</row>
    <row r="17" spans="1:14" s="13" customFormat="1" ht="12.75">
      <c r="A17" s="273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s="13" customFormat="1" ht="12.75">
      <c r="A18" s="273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="13" customFormat="1" ht="12.75">
      <c r="A19" s="251"/>
    </row>
    <row r="20" spans="1:14" s="13" customFormat="1" ht="12.75">
      <c r="A20" s="417" t="s">
        <v>277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</row>
    <row r="21" s="13" customFormat="1" ht="12.75">
      <c r="A21" s="251"/>
    </row>
    <row r="22" spans="1:14" s="13" customFormat="1" ht="12.75">
      <c r="A22" s="418" t="s">
        <v>358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</row>
    <row r="23" spans="1:14" s="13" customFormat="1" ht="22.5" customHeight="1">
      <c r="A23" s="415" t="s">
        <v>75</v>
      </c>
      <c r="B23" s="104" t="s">
        <v>265</v>
      </c>
      <c r="C23" s="458" t="s">
        <v>501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</row>
    <row r="24" spans="1:14" s="27" customFormat="1" ht="12.75">
      <c r="A24" s="416"/>
      <c r="C24" s="276">
        <v>0</v>
      </c>
      <c r="D24" s="276" t="s">
        <v>243</v>
      </c>
      <c r="E24" s="276" t="s">
        <v>184</v>
      </c>
      <c r="F24" s="104" t="s">
        <v>176</v>
      </c>
      <c r="G24" s="104" t="s">
        <v>177</v>
      </c>
      <c r="H24" s="104" t="s">
        <v>178</v>
      </c>
      <c r="I24" s="104" t="s">
        <v>179</v>
      </c>
      <c r="J24" s="104" t="s">
        <v>180</v>
      </c>
      <c r="K24" s="104" t="s">
        <v>181</v>
      </c>
      <c r="L24" s="104" t="s">
        <v>182</v>
      </c>
      <c r="M24" s="104" t="s">
        <v>183</v>
      </c>
      <c r="N24" s="104" t="s">
        <v>466</v>
      </c>
    </row>
    <row r="25" spans="1:14" s="27" customFormat="1" ht="12.75">
      <c r="A25" s="250">
        <v>2007</v>
      </c>
      <c r="B25" s="49">
        <v>1</v>
      </c>
      <c r="C25" s="122">
        <v>0</v>
      </c>
      <c r="D25" s="122">
        <v>0</v>
      </c>
      <c r="E25" s="122">
        <v>0</v>
      </c>
      <c r="F25" s="74">
        <v>0.008695652173913044</v>
      </c>
      <c r="G25" s="74">
        <v>0.017391304347826087</v>
      </c>
      <c r="H25" s="74">
        <v>0.008695652173913044</v>
      </c>
      <c r="I25" s="74">
        <v>0.08695652173913043</v>
      </c>
      <c r="J25" s="74">
        <v>0.22608695652173913</v>
      </c>
      <c r="K25" s="74">
        <v>0.2956521739130435</v>
      </c>
      <c r="L25" s="74">
        <v>0.2782608695652174</v>
      </c>
      <c r="M25" s="74">
        <v>0.0782608695652174</v>
      </c>
      <c r="N25" s="122">
        <v>0</v>
      </c>
    </row>
    <row r="26" spans="1:14" s="4" customFormat="1" ht="12.75">
      <c r="A26" s="250">
        <v>2008</v>
      </c>
      <c r="B26" s="49">
        <v>1</v>
      </c>
      <c r="C26" s="122">
        <v>0</v>
      </c>
      <c r="D26" s="74">
        <v>0.009615384615384616</v>
      </c>
      <c r="E26" s="74">
        <v>0.009615384615384616</v>
      </c>
      <c r="F26" s="74">
        <v>0.009615384615384616</v>
      </c>
      <c r="G26" s="74">
        <v>0.009615384615384616</v>
      </c>
      <c r="H26" s="74">
        <v>0.057692307692307696</v>
      </c>
      <c r="I26" s="74">
        <v>0.08653846153846154</v>
      </c>
      <c r="J26" s="74">
        <v>0.16346153846153846</v>
      </c>
      <c r="K26" s="74">
        <v>0.2692307692307692</v>
      </c>
      <c r="L26" s="74">
        <v>0.3173076923076923</v>
      </c>
      <c r="M26" s="74">
        <v>0.0673076923076923</v>
      </c>
      <c r="N26" s="122">
        <v>0</v>
      </c>
    </row>
    <row r="27" spans="1:14" s="4" customFormat="1" ht="12.75">
      <c r="A27" s="250">
        <v>2009</v>
      </c>
      <c r="B27" s="49">
        <v>1</v>
      </c>
      <c r="C27" s="122">
        <v>0</v>
      </c>
      <c r="D27" s="122">
        <v>0</v>
      </c>
      <c r="E27" s="122">
        <v>0</v>
      </c>
      <c r="F27" s="74">
        <v>0.017391304347826087</v>
      </c>
      <c r="G27" s="74">
        <v>0.017391304347826087</v>
      </c>
      <c r="H27" s="74">
        <v>0.02608695652173913</v>
      </c>
      <c r="I27" s="74">
        <v>0.13043478260869565</v>
      </c>
      <c r="J27" s="74">
        <v>0.20869565217391303</v>
      </c>
      <c r="K27" s="74">
        <v>0.20869565217391303</v>
      </c>
      <c r="L27" s="74">
        <v>0.30434782608695654</v>
      </c>
      <c r="M27" s="74">
        <v>0.08695652173913043</v>
      </c>
      <c r="N27" s="122">
        <v>0</v>
      </c>
    </row>
    <row r="28" spans="1:14" s="4" customFormat="1" ht="12.75">
      <c r="A28" s="250">
        <v>2010</v>
      </c>
      <c r="B28" s="49">
        <v>1</v>
      </c>
      <c r="C28" s="74">
        <v>0.008695652173913044</v>
      </c>
      <c r="D28" s="122">
        <v>0</v>
      </c>
      <c r="E28" s="74">
        <v>0.017391304347826087</v>
      </c>
      <c r="F28" s="74">
        <v>0.008695652173913044</v>
      </c>
      <c r="G28" s="74">
        <v>0.034782608695652174</v>
      </c>
      <c r="H28" s="74">
        <v>0.043478260869565216</v>
      </c>
      <c r="I28" s="74">
        <v>0.09565217391304348</v>
      </c>
      <c r="J28" s="74">
        <v>0.24347826086956523</v>
      </c>
      <c r="K28" s="74">
        <v>0.16521739130434782</v>
      </c>
      <c r="L28" s="74">
        <v>0.33043478260869563</v>
      </c>
      <c r="M28" s="74">
        <v>0.043478260869565216</v>
      </c>
      <c r="N28" s="74">
        <v>0.008695652173913044</v>
      </c>
    </row>
    <row r="29" spans="1:14" s="4" customFormat="1" ht="12.75">
      <c r="A29" s="250">
        <v>2011</v>
      </c>
      <c r="B29" s="49">
        <v>1</v>
      </c>
      <c r="C29" s="122">
        <v>0</v>
      </c>
      <c r="D29" s="122">
        <v>0</v>
      </c>
      <c r="E29" s="122">
        <v>0</v>
      </c>
      <c r="F29" s="74">
        <v>0.007936507936507936</v>
      </c>
      <c r="G29" s="74">
        <v>0.015873015873015872</v>
      </c>
      <c r="H29" s="74">
        <v>0.06349206349206349</v>
      </c>
      <c r="I29" s="74">
        <v>0.07142857142857142</v>
      </c>
      <c r="J29" s="74">
        <v>0.2222222222222222</v>
      </c>
      <c r="K29" s="74">
        <v>0.25396825396825395</v>
      </c>
      <c r="L29" s="74">
        <v>0.2857142857142857</v>
      </c>
      <c r="M29" s="74">
        <v>0.07936507936507936</v>
      </c>
      <c r="N29" s="122">
        <v>0</v>
      </c>
    </row>
    <row r="30" spans="1:14" s="4" customFormat="1" ht="12.75">
      <c r="A30" s="250">
        <v>2012</v>
      </c>
      <c r="B30" s="49">
        <v>1</v>
      </c>
      <c r="C30" s="74">
        <v>0.017241379310344827</v>
      </c>
      <c r="D30" s="74">
        <v>0.008620689655172414</v>
      </c>
      <c r="E30" s="122">
        <v>0</v>
      </c>
      <c r="F30" s="74">
        <v>0.017241379310344827</v>
      </c>
      <c r="G30" s="74">
        <v>0.02586206896551724</v>
      </c>
      <c r="H30" s="74">
        <v>0.034482758620689655</v>
      </c>
      <c r="I30" s="74">
        <v>0.0603448275862069</v>
      </c>
      <c r="J30" s="74">
        <v>0.1896551724137931</v>
      </c>
      <c r="K30" s="74">
        <v>0.23275862068965517</v>
      </c>
      <c r="L30" s="74">
        <v>0.2672413793103448</v>
      </c>
      <c r="M30" s="74">
        <v>0.14655172413793102</v>
      </c>
      <c r="N30" s="122">
        <v>0</v>
      </c>
    </row>
    <row r="31" spans="1:14" s="4" customFormat="1" ht="12.75">
      <c r="A31" s="250">
        <v>2013</v>
      </c>
      <c r="B31" s="49">
        <v>1</v>
      </c>
      <c r="C31" s="122">
        <v>0</v>
      </c>
      <c r="D31" s="122">
        <v>0</v>
      </c>
      <c r="E31" s="74">
        <v>0.008130081300813009</v>
      </c>
      <c r="F31" s="122">
        <v>0</v>
      </c>
      <c r="G31" s="122">
        <v>0</v>
      </c>
      <c r="H31" s="74">
        <v>0.07317073170731707</v>
      </c>
      <c r="I31" s="74">
        <v>0.08130081300813008</v>
      </c>
      <c r="J31" s="74">
        <v>0.17886178861788618</v>
      </c>
      <c r="K31" s="74">
        <v>0.2032520325203252</v>
      </c>
      <c r="L31" s="74">
        <v>0.25203252032520324</v>
      </c>
      <c r="M31" s="74">
        <v>0.1951219512195122</v>
      </c>
      <c r="N31" s="74">
        <v>0.008130081300813009</v>
      </c>
    </row>
    <row r="32" spans="1:14" s="4" customFormat="1" ht="12.75">
      <c r="A32" s="250">
        <v>2014</v>
      </c>
      <c r="B32" s="49">
        <v>1</v>
      </c>
      <c r="C32" s="122">
        <v>0</v>
      </c>
      <c r="D32" s="122">
        <v>0</v>
      </c>
      <c r="E32" s="122">
        <v>0</v>
      </c>
      <c r="F32" s="122">
        <v>0</v>
      </c>
      <c r="G32" s="74">
        <v>0.024793388429752067</v>
      </c>
      <c r="H32" s="74">
        <v>0.049586776859504134</v>
      </c>
      <c r="I32" s="74">
        <v>0.09917355371900827</v>
      </c>
      <c r="J32" s="74">
        <v>0.19008264462809918</v>
      </c>
      <c r="K32" s="74">
        <v>0.2231404958677686</v>
      </c>
      <c r="L32" s="74">
        <v>0.2809917355371901</v>
      </c>
      <c r="M32" s="74">
        <v>0.1322314049586777</v>
      </c>
      <c r="N32" s="122">
        <v>0</v>
      </c>
    </row>
    <row r="33" spans="1:14" s="4" customFormat="1" ht="12.75">
      <c r="A33" s="250">
        <v>2015</v>
      </c>
      <c r="B33" s="49">
        <v>1</v>
      </c>
      <c r="C33" s="74">
        <v>0.01639344262295082</v>
      </c>
      <c r="D33" s="122">
        <v>0</v>
      </c>
      <c r="E33" s="122">
        <v>0</v>
      </c>
      <c r="F33" s="122">
        <v>0</v>
      </c>
      <c r="G33" s="74">
        <v>0</v>
      </c>
      <c r="H33" s="74">
        <v>0.05737704918032787</v>
      </c>
      <c r="I33" s="74">
        <v>0.08196721311475409</v>
      </c>
      <c r="J33" s="74">
        <v>0.1721311475409836</v>
      </c>
      <c r="K33" s="74">
        <v>0.22950819672131148</v>
      </c>
      <c r="L33" s="74">
        <v>0.3442622950819672</v>
      </c>
      <c r="M33" s="74">
        <v>0.09016393442622951</v>
      </c>
      <c r="N33" s="74">
        <v>0.00819672131147541</v>
      </c>
    </row>
    <row r="34" spans="1:14" s="4" customFormat="1" ht="12.75">
      <c r="A34" s="250">
        <v>2016</v>
      </c>
      <c r="B34" s="49">
        <v>1</v>
      </c>
      <c r="C34" s="122">
        <v>0</v>
      </c>
      <c r="D34" s="122">
        <v>0</v>
      </c>
      <c r="E34" s="122">
        <v>0</v>
      </c>
      <c r="F34" s="74">
        <v>0.007042253521126761</v>
      </c>
      <c r="G34" s="74">
        <v>0.007042253521126761</v>
      </c>
      <c r="H34" s="74">
        <v>0.007042253521126761</v>
      </c>
      <c r="I34" s="74">
        <v>0.06338028169014084</v>
      </c>
      <c r="J34" s="74">
        <v>0.20422535211267606</v>
      </c>
      <c r="K34" s="74">
        <v>0.31690140845070425</v>
      </c>
      <c r="L34" s="74">
        <v>0.2887323943661972</v>
      </c>
      <c r="M34" s="74">
        <v>0.09859154929577464</v>
      </c>
      <c r="N34" s="74">
        <v>0.007042253521126761</v>
      </c>
    </row>
  </sheetData>
  <sheetProtection/>
  <mergeCells count="7">
    <mergeCell ref="A23:A24"/>
    <mergeCell ref="A1:N1"/>
    <mergeCell ref="A3:N3"/>
    <mergeCell ref="A20:N20"/>
    <mergeCell ref="A22:N22"/>
    <mergeCell ref="C4:N4"/>
    <mergeCell ref="C23:N2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45" zoomScaleNormal="145" zoomScalePageLayoutView="0" workbookViewId="0" topLeftCell="A1">
      <selection activeCell="P23" sqref="P23"/>
    </sheetView>
  </sheetViews>
  <sheetFormatPr defaultColWidth="11.421875" defaultRowHeight="12.75"/>
  <cols>
    <col min="1" max="1" width="6.28125" style="267" customWidth="1"/>
    <col min="2" max="3" width="9.7109375" style="183" customWidth="1"/>
    <col min="4" max="4" width="8.28125" style="183" customWidth="1"/>
    <col min="5" max="7" width="5.7109375" style="183" customWidth="1"/>
    <col min="8" max="8" width="5.8515625" style="183" customWidth="1"/>
    <col min="9" max="10" width="5.7109375" style="183" customWidth="1"/>
    <col min="11" max="11" width="5.8515625" style="183" customWidth="1"/>
    <col min="12" max="13" width="5.7109375" style="183" customWidth="1"/>
    <col min="14" max="14" width="7.421875" style="183" customWidth="1"/>
    <col min="15" max="16384" width="11.421875" style="183" customWidth="1"/>
  </cols>
  <sheetData>
    <row r="1" spans="1:14" s="13" customFormat="1" ht="12.75">
      <c r="A1" s="417" t="s">
        <v>278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3" customFormat="1" ht="12.75">
      <c r="A2" s="188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3" customFormat="1" ht="12.75">
      <c r="A3" s="418" t="s">
        <v>359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13" customFormat="1" ht="22.5" customHeight="1">
      <c r="A4" s="254"/>
      <c r="B4" s="104" t="s">
        <v>265</v>
      </c>
      <c r="C4" s="458" t="s">
        <v>501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5" spans="1:14" s="13" customFormat="1" ht="12.75">
      <c r="A5" s="250" t="s">
        <v>75</v>
      </c>
      <c r="C5" s="247">
        <v>0</v>
      </c>
      <c r="D5" s="248" t="s">
        <v>243</v>
      </c>
      <c r="E5" s="248" t="s">
        <v>184</v>
      </c>
      <c r="F5" s="247" t="s">
        <v>176</v>
      </c>
      <c r="G5" s="247" t="s">
        <v>177</v>
      </c>
      <c r="H5" s="247" t="s">
        <v>178</v>
      </c>
      <c r="I5" s="247" t="s">
        <v>179</v>
      </c>
      <c r="J5" s="247" t="s">
        <v>180</v>
      </c>
      <c r="K5" s="247" t="s">
        <v>181</v>
      </c>
      <c r="L5" s="247" t="s">
        <v>182</v>
      </c>
      <c r="M5" s="247" t="s">
        <v>183</v>
      </c>
      <c r="N5" s="247" t="s">
        <v>466</v>
      </c>
    </row>
    <row r="6" spans="1:14" s="27" customFormat="1" ht="12.75">
      <c r="A6" s="250">
        <v>2007</v>
      </c>
      <c r="B6" s="32">
        <v>112</v>
      </c>
      <c r="C6" s="156">
        <v>0</v>
      </c>
      <c r="D6" s="156">
        <v>1</v>
      </c>
      <c r="E6" s="165">
        <v>0</v>
      </c>
      <c r="F6" s="165">
        <v>0</v>
      </c>
      <c r="G6" s="165">
        <v>1</v>
      </c>
      <c r="H6" s="165">
        <v>1</v>
      </c>
      <c r="I6" s="165">
        <v>11</v>
      </c>
      <c r="J6" s="165">
        <v>10</v>
      </c>
      <c r="K6" s="165">
        <v>21</v>
      </c>
      <c r="L6" s="165">
        <v>41</v>
      </c>
      <c r="M6" s="165">
        <v>23</v>
      </c>
      <c r="N6" s="165">
        <v>3</v>
      </c>
    </row>
    <row r="7" spans="1:14" s="27" customFormat="1" ht="12.75">
      <c r="A7" s="250">
        <v>2008</v>
      </c>
      <c r="B7" s="32">
        <v>101</v>
      </c>
      <c r="C7" s="156">
        <v>0</v>
      </c>
      <c r="D7" s="156">
        <v>0</v>
      </c>
      <c r="E7" s="165">
        <v>0</v>
      </c>
      <c r="F7" s="165">
        <v>0</v>
      </c>
      <c r="G7" s="165">
        <v>1</v>
      </c>
      <c r="H7" s="165">
        <v>4</v>
      </c>
      <c r="I7" s="165">
        <v>6</v>
      </c>
      <c r="J7" s="165">
        <v>6</v>
      </c>
      <c r="K7" s="165">
        <v>19</v>
      </c>
      <c r="L7" s="165">
        <v>45</v>
      </c>
      <c r="M7" s="165">
        <v>20</v>
      </c>
      <c r="N7" s="165">
        <v>0</v>
      </c>
    </row>
    <row r="8" spans="1:14" s="4" customFormat="1" ht="12.75">
      <c r="A8" s="250">
        <v>2009</v>
      </c>
      <c r="B8" s="32">
        <v>114</v>
      </c>
      <c r="C8" s="235">
        <v>1</v>
      </c>
      <c r="D8" s="156">
        <v>1</v>
      </c>
      <c r="E8" s="165">
        <v>1</v>
      </c>
      <c r="F8" s="165">
        <v>0</v>
      </c>
      <c r="G8" s="165">
        <v>1</v>
      </c>
      <c r="H8" s="165">
        <v>4</v>
      </c>
      <c r="I8" s="165">
        <v>6</v>
      </c>
      <c r="J8" s="165">
        <v>14</v>
      </c>
      <c r="K8" s="165">
        <v>22</v>
      </c>
      <c r="L8" s="165">
        <v>42</v>
      </c>
      <c r="M8" s="165">
        <v>21</v>
      </c>
      <c r="N8" s="165">
        <v>1</v>
      </c>
    </row>
    <row r="9" spans="1:14" s="4" customFormat="1" ht="12.75">
      <c r="A9" s="250">
        <v>2010</v>
      </c>
      <c r="B9" s="32">
        <v>123</v>
      </c>
      <c r="C9" s="156">
        <v>0</v>
      </c>
      <c r="D9" s="156">
        <v>0</v>
      </c>
      <c r="E9" s="165">
        <v>1</v>
      </c>
      <c r="F9" s="165">
        <v>1</v>
      </c>
      <c r="G9" s="165">
        <v>0</v>
      </c>
      <c r="H9" s="165">
        <v>6</v>
      </c>
      <c r="I9" s="165">
        <v>6</v>
      </c>
      <c r="J9" s="165">
        <v>8</v>
      </c>
      <c r="K9" s="165">
        <v>15</v>
      </c>
      <c r="L9" s="165">
        <v>52</v>
      </c>
      <c r="M9" s="165">
        <v>34</v>
      </c>
      <c r="N9" s="165">
        <v>0</v>
      </c>
    </row>
    <row r="10" spans="1:14" s="4" customFormat="1" ht="12.75">
      <c r="A10" s="250">
        <v>2011</v>
      </c>
      <c r="B10" s="32">
        <v>122</v>
      </c>
      <c r="C10" s="235">
        <v>1</v>
      </c>
      <c r="D10" s="156">
        <v>0</v>
      </c>
      <c r="E10" s="165">
        <v>0</v>
      </c>
      <c r="F10" s="165">
        <v>1</v>
      </c>
      <c r="G10" s="165">
        <v>0</v>
      </c>
      <c r="H10" s="165">
        <v>2</v>
      </c>
      <c r="I10" s="165">
        <v>6</v>
      </c>
      <c r="J10" s="165">
        <v>17</v>
      </c>
      <c r="K10" s="165">
        <v>13</v>
      </c>
      <c r="L10" s="165">
        <v>56</v>
      </c>
      <c r="M10" s="165">
        <v>25</v>
      </c>
      <c r="N10" s="165">
        <v>1</v>
      </c>
    </row>
    <row r="11" spans="1:14" s="4" customFormat="1" ht="12.75">
      <c r="A11" s="250">
        <v>2012</v>
      </c>
      <c r="B11" s="32">
        <v>108</v>
      </c>
      <c r="C11" s="235">
        <v>1</v>
      </c>
      <c r="D11" s="156">
        <v>0</v>
      </c>
      <c r="E11" s="165">
        <v>0</v>
      </c>
      <c r="F11" s="165">
        <v>1</v>
      </c>
      <c r="G11" s="165">
        <v>1</v>
      </c>
      <c r="H11" s="165">
        <v>4</v>
      </c>
      <c r="I11" s="165">
        <v>8</v>
      </c>
      <c r="J11" s="165">
        <v>16</v>
      </c>
      <c r="K11" s="165">
        <v>13</v>
      </c>
      <c r="L11" s="165">
        <v>35</v>
      </c>
      <c r="M11" s="165">
        <v>28</v>
      </c>
      <c r="N11" s="165">
        <v>1</v>
      </c>
    </row>
    <row r="12" spans="1:14" s="4" customFormat="1" ht="12.75">
      <c r="A12" s="250">
        <v>2013</v>
      </c>
      <c r="B12" s="32">
        <v>123</v>
      </c>
      <c r="C12" s="235">
        <v>2</v>
      </c>
      <c r="D12" s="156">
        <v>0</v>
      </c>
      <c r="E12" s="165">
        <v>0</v>
      </c>
      <c r="F12" s="165">
        <v>0</v>
      </c>
      <c r="G12" s="165">
        <v>2</v>
      </c>
      <c r="H12" s="165">
        <v>3</v>
      </c>
      <c r="I12" s="165">
        <v>6</v>
      </c>
      <c r="J12" s="165">
        <v>17</v>
      </c>
      <c r="K12" s="165">
        <v>25</v>
      </c>
      <c r="L12" s="165">
        <v>43</v>
      </c>
      <c r="M12" s="165">
        <v>24</v>
      </c>
      <c r="N12" s="165">
        <v>1</v>
      </c>
    </row>
    <row r="13" spans="1:14" s="4" customFormat="1" ht="12.75">
      <c r="A13" s="250">
        <v>2014</v>
      </c>
      <c r="B13" s="32">
        <v>147</v>
      </c>
      <c r="C13" s="235">
        <v>1</v>
      </c>
      <c r="D13" s="156">
        <v>0</v>
      </c>
      <c r="E13" s="165">
        <v>0</v>
      </c>
      <c r="F13" s="165">
        <v>1</v>
      </c>
      <c r="G13" s="165">
        <v>1</v>
      </c>
      <c r="H13" s="165">
        <v>1</v>
      </c>
      <c r="I13" s="165">
        <v>9</v>
      </c>
      <c r="J13" s="165">
        <v>11</v>
      </c>
      <c r="K13" s="165">
        <v>31</v>
      </c>
      <c r="L13" s="165">
        <v>51</v>
      </c>
      <c r="M13" s="165">
        <v>39</v>
      </c>
      <c r="N13" s="165">
        <v>2</v>
      </c>
    </row>
    <row r="14" spans="1:14" s="4" customFormat="1" ht="12.75">
      <c r="A14" s="250">
        <v>2015</v>
      </c>
      <c r="B14" s="32">
        <v>130</v>
      </c>
      <c r="C14" s="156">
        <v>0</v>
      </c>
      <c r="D14" s="156">
        <v>0</v>
      </c>
      <c r="E14" s="165">
        <v>1</v>
      </c>
      <c r="F14" s="165">
        <v>1</v>
      </c>
      <c r="G14" s="165">
        <v>1</v>
      </c>
      <c r="H14" s="165">
        <v>1</v>
      </c>
      <c r="I14" s="165">
        <v>8</v>
      </c>
      <c r="J14" s="165">
        <v>17</v>
      </c>
      <c r="K14" s="165">
        <v>13</v>
      </c>
      <c r="L14" s="165">
        <v>54</v>
      </c>
      <c r="M14" s="165">
        <v>33</v>
      </c>
      <c r="N14" s="165">
        <v>1</v>
      </c>
    </row>
    <row r="15" spans="1:14" s="4" customFormat="1" ht="12.75">
      <c r="A15" s="250">
        <v>2016</v>
      </c>
      <c r="B15" s="32">
        <v>129</v>
      </c>
      <c r="C15" s="156">
        <v>1</v>
      </c>
      <c r="D15" s="156">
        <v>0</v>
      </c>
      <c r="E15" s="165">
        <v>2</v>
      </c>
      <c r="F15" s="165">
        <v>0</v>
      </c>
      <c r="G15" s="165">
        <v>3</v>
      </c>
      <c r="H15" s="165">
        <v>3</v>
      </c>
      <c r="I15" s="165">
        <v>9</v>
      </c>
      <c r="J15" s="165">
        <v>21</v>
      </c>
      <c r="K15" s="165">
        <v>21</v>
      </c>
      <c r="L15" s="165">
        <v>37</v>
      </c>
      <c r="M15" s="165">
        <v>31</v>
      </c>
      <c r="N15" s="165">
        <v>1</v>
      </c>
    </row>
    <row r="16" spans="1:14" s="4" customFormat="1" ht="12.75">
      <c r="A16" s="251"/>
      <c r="B16" s="1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4" customFormat="1" ht="12.75">
      <c r="A17" s="27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4" customFormat="1" ht="12.75">
      <c r="A18" s="27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4" customFormat="1" ht="12.75">
      <c r="A19" s="27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3" customFormat="1" ht="12.75">
      <c r="A20" s="417" t="s">
        <v>279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</row>
    <row r="21" s="13" customFormat="1" ht="12.75">
      <c r="A21" s="251"/>
    </row>
    <row r="22" spans="1:14" s="13" customFormat="1" ht="12.75">
      <c r="A22" s="418" t="s">
        <v>360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</row>
    <row r="23" spans="1:14" s="13" customFormat="1" ht="22.5" customHeight="1">
      <c r="A23" s="415" t="s">
        <v>75</v>
      </c>
      <c r="B23" s="104" t="s">
        <v>265</v>
      </c>
      <c r="C23" s="458" t="s">
        <v>501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</row>
    <row r="24" spans="1:14" s="76" customFormat="1" ht="12.75">
      <c r="A24" s="416"/>
      <c r="C24" s="247">
        <v>0</v>
      </c>
      <c r="D24" s="248" t="s">
        <v>243</v>
      </c>
      <c r="E24" s="248" t="s">
        <v>184</v>
      </c>
      <c r="F24" s="247" t="s">
        <v>176</v>
      </c>
      <c r="G24" s="247" t="s">
        <v>177</v>
      </c>
      <c r="H24" s="247" t="s">
        <v>178</v>
      </c>
      <c r="I24" s="247" t="s">
        <v>179</v>
      </c>
      <c r="J24" s="247" t="s">
        <v>180</v>
      </c>
      <c r="K24" s="247" t="s">
        <v>181</v>
      </c>
      <c r="L24" s="247" t="s">
        <v>182</v>
      </c>
      <c r="M24" s="247" t="s">
        <v>183</v>
      </c>
      <c r="N24" s="247" t="s">
        <v>466</v>
      </c>
    </row>
    <row r="25" spans="1:14" s="27" customFormat="1" ht="12.75">
      <c r="A25" s="250">
        <v>2007</v>
      </c>
      <c r="B25" s="49">
        <v>1</v>
      </c>
      <c r="C25" s="68">
        <v>0</v>
      </c>
      <c r="D25" s="74">
        <v>0.008928571428571428</v>
      </c>
      <c r="E25" s="68">
        <v>0</v>
      </c>
      <c r="F25" s="68">
        <v>0</v>
      </c>
      <c r="G25" s="74">
        <v>0.008928571428571428</v>
      </c>
      <c r="H25" s="74">
        <v>0.008928571428571428</v>
      </c>
      <c r="I25" s="74">
        <v>0.09821428571428571</v>
      </c>
      <c r="J25" s="74">
        <v>0.08928571428571429</v>
      </c>
      <c r="K25" s="74">
        <v>0.1875</v>
      </c>
      <c r="L25" s="74">
        <v>0.36607142857142855</v>
      </c>
      <c r="M25" s="74">
        <v>0.20535714285714285</v>
      </c>
      <c r="N25" s="74">
        <v>0.026785714285714284</v>
      </c>
    </row>
    <row r="26" spans="1:14" s="4" customFormat="1" ht="12.75">
      <c r="A26" s="250">
        <v>2008</v>
      </c>
      <c r="B26" s="49">
        <v>1</v>
      </c>
      <c r="C26" s="68">
        <v>0</v>
      </c>
      <c r="D26" s="68">
        <v>0</v>
      </c>
      <c r="E26" s="68">
        <v>0</v>
      </c>
      <c r="F26" s="68">
        <v>0</v>
      </c>
      <c r="G26" s="74">
        <v>0.009900990099009901</v>
      </c>
      <c r="H26" s="74">
        <v>0.039603960396039604</v>
      </c>
      <c r="I26" s="74">
        <v>0.0594059405940594</v>
      </c>
      <c r="J26" s="74">
        <v>0.0594059405940594</v>
      </c>
      <c r="K26" s="74">
        <v>0.18811881188118812</v>
      </c>
      <c r="L26" s="74">
        <v>0.44554455445544555</v>
      </c>
      <c r="M26" s="74">
        <v>0.19801980198019803</v>
      </c>
      <c r="N26" s="68">
        <v>0</v>
      </c>
    </row>
    <row r="27" spans="1:14" s="4" customFormat="1" ht="12.75">
      <c r="A27" s="250">
        <v>2009</v>
      </c>
      <c r="B27" s="49">
        <v>1</v>
      </c>
      <c r="C27" s="74">
        <v>0.008771929824561403</v>
      </c>
      <c r="D27" s="74">
        <v>0.008771929824561403</v>
      </c>
      <c r="E27" s="74">
        <v>0.008771929824561403</v>
      </c>
      <c r="F27" s="68">
        <v>0</v>
      </c>
      <c r="G27" s="74">
        <v>0.008771929824561403</v>
      </c>
      <c r="H27" s="74">
        <v>0.03508771929824561</v>
      </c>
      <c r="I27" s="74">
        <v>0.05263157894736842</v>
      </c>
      <c r="J27" s="74">
        <v>0.12280701754385964</v>
      </c>
      <c r="K27" s="74">
        <v>0.19298245614035087</v>
      </c>
      <c r="L27" s="74">
        <v>0.3684210526315789</v>
      </c>
      <c r="M27" s="74">
        <v>0.18421052631578946</v>
      </c>
      <c r="N27" s="74">
        <v>0.008771929824561403</v>
      </c>
    </row>
    <row r="28" spans="1:14" s="4" customFormat="1" ht="12.75">
      <c r="A28" s="250">
        <v>2010</v>
      </c>
      <c r="B28" s="49">
        <v>1</v>
      </c>
      <c r="C28" s="68">
        <v>0</v>
      </c>
      <c r="D28" s="68">
        <v>0</v>
      </c>
      <c r="E28" s="74">
        <v>0.008130081300813009</v>
      </c>
      <c r="F28" s="74">
        <v>0.008130081300813009</v>
      </c>
      <c r="G28" s="68">
        <v>0</v>
      </c>
      <c r="H28" s="74">
        <v>0.04878048780487805</v>
      </c>
      <c r="I28" s="74">
        <v>0.04878048780487805</v>
      </c>
      <c r="J28" s="74">
        <v>0.06504065040650407</v>
      </c>
      <c r="K28" s="74">
        <v>0.12195121951219512</v>
      </c>
      <c r="L28" s="74">
        <v>0.42276422764227645</v>
      </c>
      <c r="M28" s="74">
        <v>0.2764227642276423</v>
      </c>
      <c r="N28" s="68">
        <v>0</v>
      </c>
    </row>
    <row r="29" spans="1:14" s="4" customFormat="1" ht="12.75">
      <c r="A29" s="250">
        <v>2011</v>
      </c>
      <c r="B29" s="49">
        <v>1</v>
      </c>
      <c r="C29" s="74">
        <v>0.00819672131147541</v>
      </c>
      <c r="D29" s="68">
        <v>0</v>
      </c>
      <c r="E29" s="68">
        <v>0</v>
      </c>
      <c r="F29" s="74">
        <v>0.00819672131147541</v>
      </c>
      <c r="G29" s="68">
        <v>0</v>
      </c>
      <c r="H29" s="74">
        <v>0.01639344262295082</v>
      </c>
      <c r="I29" s="74">
        <v>0.04918032786885246</v>
      </c>
      <c r="J29" s="74">
        <v>0.13934426229508196</v>
      </c>
      <c r="K29" s="74">
        <v>0.10655737704918032</v>
      </c>
      <c r="L29" s="74">
        <v>0.45901639344262296</v>
      </c>
      <c r="M29" s="74">
        <v>0.20491803278688525</v>
      </c>
      <c r="N29" s="74">
        <v>0.00819672131147541</v>
      </c>
    </row>
    <row r="30" spans="1:14" s="4" customFormat="1" ht="12.75">
      <c r="A30" s="250">
        <v>2012</v>
      </c>
      <c r="B30" s="49">
        <v>1</v>
      </c>
      <c r="C30" s="74">
        <v>0.009259259259259259</v>
      </c>
      <c r="D30" s="68">
        <v>0</v>
      </c>
      <c r="E30" s="68">
        <v>0</v>
      </c>
      <c r="F30" s="74">
        <v>0.009259259259259259</v>
      </c>
      <c r="G30" s="74">
        <v>0.009259259259259259</v>
      </c>
      <c r="H30" s="74">
        <v>0.037037037037037035</v>
      </c>
      <c r="I30" s="74">
        <v>0.07407407407407407</v>
      </c>
      <c r="J30" s="74">
        <v>0.14814814814814814</v>
      </c>
      <c r="K30" s="74">
        <v>0.12037037037037036</v>
      </c>
      <c r="L30" s="74">
        <v>0.32407407407407407</v>
      </c>
      <c r="M30" s="74">
        <v>0.25925925925925924</v>
      </c>
      <c r="N30" s="74">
        <v>0.009259259259259259</v>
      </c>
    </row>
    <row r="31" spans="1:14" ht="12.75">
      <c r="A31" s="250">
        <v>2013</v>
      </c>
      <c r="B31" s="49">
        <v>1</v>
      </c>
      <c r="C31" s="74">
        <v>0.016260162601626018</v>
      </c>
      <c r="D31" s="68">
        <v>0</v>
      </c>
      <c r="E31" s="68">
        <v>0</v>
      </c>
      <c r="F31" s="68">
        <v>0</v>
      </c>
      <c r="G31" s="74">
        <v>0.016260162601626018</v>
      </c>
      <c r="H31" s="74">
        <v>0.024390243902439025</v>
      </c>
      <c r="I31" s="74">
        <v>0.04878048780487805</v>
      </c>
      <c r="J31" s="74">
        <v>0.13821138211382114</v>
      </c>
      <c r="K31" s="74">
        <v>0.2032520325203252</v>
      </c>
      <c r="L31" s="74">
        <v>0.34959349593495936</v>
      </c>
      <c r="M31" s="74">
        <v>0.1951219512195122</v>
      </c>
      <c r="N31" s="74">
        <v>0.008130081300813009</v>
      </c>
    </row>
    <row r="32" spans="1:14" ht="12.75">
      <c r="A32" s="250">
        <v>2014</v>
      </c>
      <c r="B32" s="49">
        <v>1</v>
      </c>
      <c r="C32" s="74">
        <v>0.006802721088435374</v>
      </c>
      <c r="D32" s="68">
        <v>0</v>
      </c>
      <c r="E32" s="68">
        <v>0</v>
      </c>
      <c r="F32" s="74">
        <v>0.006802721088435374</v>
      </c>
      <c r="G32" s="74">
        <v>0.006802721088435374</v>
      </c>
      <c r="H32" s="74">
        <v>0.006802721088435374</v>
      </c>
      <c r="I32" s="74">
        <v>0.061224489795918366</v>
      </c>
      <c r="J32" s="74">
        <v>0.07482993197278912</v>
      </c>
      <c r="K32" s="74">
        <v>0.2108843537414966</v>
      </c>
      <c r="L32" s="74">
        <v>0.3469387755102041</v>
      </c>
      <c r="M32" s="74">
        <v>0.2653061224489796</v>
      </c>
      <c r="N32" s="74">
        <v>0.013605442176870748</v>
      </c>
    </row>
    <row r="33" spans="1:14" ht="12.75">
      <c r="A33" s="250">
        <v>2015</v>
      </c>
      <c r="B33" s="49">
        <v>1</v>
      </c>
      <c r="C33" s="68">
        <v>0</v>
      </c>
      <c r="D33" s="68">
        <v>0</v>
      </c>
      <c r="E33" s="74">
        <v>0.007692307692307693</v>
      </c>
      <c r="F33" s="74">
        <v>0.007692307692307693</v>
      </c>
      <c r="G33" s="74">
        <v>0.007692307692307693</v>
      </c>
      <c r="H33" s="74">
        <v>0.007692307692307693</v>
      </c>
      <c r="I33" s="74">
        <v>0.06153846153846154</v>
      </c>
      <c r="J33" s="74">
        <v>0.13076923076923078</v>
      </c>
      <c r="K33" s="74">
        <v>0.1</v>
      </c>
      <c r="L33" s="74">
        <v>0.4153846153846154</v>
      </c>
      <c r="M33" s="74">
        <v>0.25384615384615383</v>
      </c>
      <c r="N33" s="74">
        <v>0.007692307692307693</v>
      </c>
    </row>
    <row r="34" spans="1:14" ht="12.75">
      <c r="A34" s="250">
        <v>2016</v>
      </c>
      <c r="B34" s="49">
        <v>1</v>
      </c>
      <c r="C34" s="74">
        <v>0.007751937984496124</v>
      </c>
      <c r="D34" s="68">
        <v>0</v>
      </c>
      <c r="E34" s="74">
        <v>0.015503875968992248</v>
      </c>
      <c r="F34" s="68">
        <v>0</v>
      </c>
      <c r="G34" s="74">
        <v>0.023255813953488372</v>
      </c>
      <c r="H34" s="74">
        <v>0.023255813953488372</v>
      </c>
      <c r="I34" s="74">
        <v>0.06976744186046512</v>
      </c>
      <c r="J34" s="74">
        <v>0.16279069767441862</v>
      </c>
      <c r="K34" s="74">
        <v>0.16279069767441862</v>
      </c>
      <c r="L34" s="74">
        <v>0.2868217054263566</v>
      </c>
      <c r="M34" s="74">
        <v>0.24031007751937986</v>
      </c>
      <c r="N34" s="74">
        <v>0.007751937984496124</v>
      </c>
    </row>
  </sheetData>
  <sheetProtection/>
  <mergeCells count="7">
    <mergeCell ref="A23:A24"/>
    <mergeCell ref="A1:N1"/>
    <mergeCell ref="A3:N3"/>
    <mergeCell ref="A20:N20"/>
    <mergeCell ref="A22:N22"/>
    <mergeCell ref="C23:N23"/>
    <mergeCell ref="C4:N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60" zoomScaleNormal="160" zoomScaleSheetLayoutView="50" zoomScalePageLayoutView="0" workbookViewId="0" topLeftCell="A1">
      <selection activeCell="P21" sqref="P21"/>
    </sheetView>
  </sheetViews>
  <sheetFormatPr defaultColWidth="11.421875" defaultRowHeight="12.75"/>
  <cols>
    <col min="1" max="1" width="6.28125" style="267" customWidth="1"/>
    <col min="2" max="2" width="9.57421875" style="183" customWidth="1"/>
    <col min="3" max="3" width="7.00390625" style="183" customWidth="1"/>
    <col min="4" max="6" width="5.7109375" style="183" customWidth="1"/>
    <col min="7" max="7" width="5.8515625" style="183" customWidth="1"/>
    <col min="8" max="9" width="5.7109375" style="183" customWidth="1"/>
    <col min="10" max="10" width="5.8515625" style="183" customWidth="1"/>
    <col min="11" max="14" width="5.7109375" style="183" customWidth="1"/>
    <col min="15" max="16384" width="11.421875" style="183" customWidth="1"/>
  </cols>
  <sheetData>
    <row r="1" spans="1:14" s="154" customFormat="1" ht="12.75">
      <c r="A1" s="417" t="s">
        <v>576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="154" customFormat="1" ht="12.75">
      <c r="A2" s="188"/>
    </row>
    <row r="3" spans="1:14" s="154" customFormat="1" ht="12.75">
      <c r="A3" s="418" t="s">
        <v>361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13" customFormat="1" ht="12.75">
      <c r="A4" s="254"/>
      <c r="B4" s="104" t="s">
        <v>265</v>
      </c>
      <c r="C4" s="459" t="s">
        <v>559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</row>
    <row r="5" spans="1:14" s="13" customFormat="1" ht="12.75">
      <c r="A5" s="250" t="s">
        <v>75</v>
      </c>
      <c r="B5" s="73"/>
      <c r="C5" s="104" t="s">
        <v>137</v>
      </c>
      <c r="D5" s="104" t="s">
        <v>138</v>
      </c>
      <c r="E5" s="104" t="s">
        <v>467</v>
      </c>
      <c r="F5" s="104" t="s">
        <v>139</v>
      </c>
      <c r="G5" s="104" t="s">
        <v>140</v>
      </c>
      <c r="H5" s="104" t="s">
        <v>141</v>
      </c>
      <c r="I5" s="104" t="s">
        <v>142</v>
      </c>
      <c r="J5" s="104" t="s">
        <v>143</v>
      </c>
      <c r="K5" s="104" t="s">
        <v>144</v>
      </c>
      <c r="L5" s="104" t="s">
        <v>145</v>
      </c>
      <c r="M5" s="104" t="s">
        <v>146</v>
      </c>
      <c r="N5" s="104" t="s">
        <v>147</v>
      </c>
    </row>
    <row r="6" spans="1:14" s="27" customFormat="1" ht="12.75">
      <c r="A6" s="250">
        <v>2007</v>
      </c>
      <c r="B6" s="32">
        <v>227</v>
      </c>
      <c r="C6" s="165">
        <v>15</v>
      </c>
      <c r="D6" s="165">
        <v>26</v>
      </c>
      <c r="E6" s="165">
        <v>18</v>
      </c>
      <c r="F6" s="165">
        <v>13</v>
      </c>
      <c r="G6" s="165">
        <v>22</v>
      </c>
      <c r="H6" s="165">
        <v>11</v>
      </c>
      <c r="I6" s="165">
        <v>19</v>
      </c>
      <c r="J6" s="165">
        <v>15</v>
      </c>
      <c r="K6" s="165">
        <v>24</v>
      </c>
      <c r="L6" s="165">
        <v>19</v>
      </c>
      <c r="M6" s="165">
        <v>20</v>
      </c>
      <c r="N6" s="165">
        <v>25</v>
      </c>
    </row>
    <row r="7" spans="1:14" s="27" customFormat="1" ht="12.75">
      <c r="A7" s="250">
        <v>2008</v>
      </c>
      <c r="B7" s="32">
        <v>205</v>
      </c>
      <c r="C7" s="165">
        <v>23</v>
      </c>
      <c r="D7" s="165">
        <v>24</v>
      </c>
      <c r="E7" s="165">
        <v>19</v>
      </c>
      <c r="F7" s="165">
        <v>15</v>
      </c>
      <c r="G7" s="165">
        <v>22</v>
      </c>
      <c r="H7" s="165">
        <v>15</v>
      </c>
      <c r="I7" s="165">
        <v>12</v>
      </c>
      <c r="J7" s="165">
        <v>17</v>
      </c>
      <c r="K7" s="165">
        <v>16</v>
      </c>
      <c r="L7" s="165">
        <v>13</v>
      </c>
      <c r="M7" s="165">
        <v>20</v>
      </c>
      <c r="N7" s="165">
        <v>9</v>
      </c>
    </row>
    <row r="8" spans="1:14" s="4" customFormat="1" ht="12.75">
      <c r="A8" s="250">
        <v>2009</v>
      </c>
      <c r="B8" s="32">
        <v>229</v>
      </c>
      <c r="C8" s="165">
        <v>24</v>
      </c>
      <c r="D8" s="165">
        <v>17</v>
      </c>
      <c r="E8" s="165">
        <v>16</v>
      </c>
      <c r="F8" s="165">
        <v>21</v>
      </c>
      <c r="G8" s="165">
        <v>14</v>
      </c>
      <c r="H8" s="165">
        <v>15</v>
      </c>
      <c r="I8" s="165">
        <v>16</v>
      </c>
      <c r="J8" s="165">
        <v>19</v>
      </c>
      <c r="K8" s="165">
        <v>16</v>
      </c>
      <c r="L8" s="165">
        <v>26</v>
      </c>
      <c r="M8" s="165">
        <v>22</v>
      </c>
      <c r="N8" s="165">
        <v>23</v>
      </c>
    </row>
    <row r="9" spans="1:14" s="4" customFormat="1" ht="12.75">
      <c r="A9" s="250">
        <v>2010</v>
      </c>
      <c r="B9" s="32">
        <v>238</v>
      </c>
      <c r="C9" s="165">
        <v>16</v>
      </c>
      <c r="D9" s="165">
        <v>13</v>
      </c>
      <c r="E9" s="165">
        <v>23</v>
      </c>
      <c r="F9" s="165">
        <v>18</v>
      </c>
      <c r="G9" s="165">
        <v>22</v>
      </c>
      <c r="H9" s="165">
        <v>14</v>
      </c>
      <c r="I9" s="165">
        <v>25</v>
      </c>
      <c r="J9" s="165">
        <v>18</v>
      </c>
      <c r="K9" s="165">
        <v>17</v>
      </c>
      <c r="L9" s="165">
        <v>27</v>
      </c>
      <c r="M9" s="165">
        <v>23</v>
      </c>
      <c r="N9" s="165">
        <v>22</v>
      </c>
    </row>
    <row r="10" spans="1:14" s="4" customFormat="1" ht="12.75">
      <c r="A10" s="250">
        <v>2011</v>
      </c>
      <c r="B10" s="32">
        <v>248</v>
      </c>
      <c r="C10" s="165">
        <v>22</v>
      </c>
      <c r="D10" s="165">
        <v>18</v>
      </c>
      <c r="E10" s="165">
        <v>31</v>
      </c>
      <c r="F10" s="165">
        <v>25</v>
      </c>
      <c r="G10" s="165">
        <v>15</v>
      </c>
      <c r="H10" s="165">
        <v>14</v>
      </c>
      <c r="I10" s="165">
        <v>26</v>
      </c>
      <c r="J10" s="165">
        <v>15</v>
      </c>
      <c r="K10" s="165">
        <v>26</v>
      </c>
      <c r="L10" s="165">
        <v>18</v>
      </c>
      <c r="M10" s="165">
        <v>19</v>
      </c>
      <c r="N10" s="165">
        <v>19</v>
      </c>
    </row>
    <row r="11" spans="1:14" s="4" customFormat="1" ht="12.75">
      <c r="A11" s="250">
        <v>2012</v>
      </c>
      <c r="B11" s="32">
        <v>224</v>
      </c>
      <c r="C11" s="165">
        <v>18</v>
      </c>
      <c r="D11" s="165">
        <v>21</v>
      </c>
      <c r="E11" s="165">
        <v>22</v>
      </c>
      <c r="F11" s="165">
        <v>22</v>
      </c>
      <c r="G11" s="165">
        <v>21</v>
      </c>
      <c r="H11" s="165">
        <v>22</v>
      </c>
      <c r="I11" s="165">
        <v>13</v>
      </c>
      <c r="J11" s="165">
        <v>16</v>
      </c>
      <c r="K11" s="165">
        <v>19</v>
      </c>
      <c r="L11" s="165">
        <v>19</v>
      </c>
      <c r="M11" s="165">
        <v>19</v>
      </c>
      <c r="N11" s="165">
        <v>12</v>
      </c>
    </row>
    <row r="12" spans="1:14" s="4" customFormat="1" ht="12.75">
      <c r="A12" s="250">
        <v>2013</v>
      </c>
      <c r="B12" s="32">
        <v>246</v>
      </c>
      <c r="C12" s="165">
        <v>19</v>
      </c>
      <c r="D12" s="165">
        <v>32</v>
      </c>
      <c r="E12" s="165">
        <v>18</v>
      </c>
      <c r="F12" s="165">
        <v>16</v>
      </c>
      <c r="G12" s="165">
        <v>28</v>
      </c>
      <c r="H12" s="165">
        <v>23</v>
      </c>
      <c r="I12" s="165">
        <v>19</v>
      </c>
      <c r="J12" s="165">
        <v>20</v>
      </c>
      <c r="K12" s="165">
        <v>17</v>
      </c>
      <c r="L12" s="165">
        <v>17</v>
      </c>
      <c r="M12" s="165">
        <v>20</v>
      </c>
      <c r="N12" s="165">
        <v>17</v>
      </c>
    </row>
    <row r="13" spans="1:14" s="4" customFormat="1" ht="12.75">
      <c r="A13" s="250">
        <v>2014</v>
      </c>
      <c r="B13" s="32">
        <v>268</v>
      </c>
      <c r="C13" s="165">
        <v>17</v>
      </c>
      <c r="D13" s="165">
        <v>14</v>
      </c>
      <c r="E13" s="165">
        <v>36</v>
      </c>
      <c r="F13" s="165">
        <v>17</v>
      </c>
      <c r="G13" s="165">
        <v>20</v>
      </c>
      <c r="H13" s="165">
        <v>20</v>
      </c>
      <c r="I13" s="165">
        <v>25</v>
      </c>
      <c r="J13" s="165">
        <v>23</v>
      </c>
      <c r="K13" s="165">
        <v>25</v>
      </c>
      <c r="L13" s="165">
        <v>20</v>
      </c>
      <c r="M13" s="165">
        <v>23</v>
      </c>
      <c r="N13" s="165">
        <v>28</v>
      </c>
    </row>
    <row r="14" spans="1:14" s="4" customFormat="1" ht="12.75">
      <c r="A14" s="250">
        <v>2015</v>
      </c>
      <c r="B14" s="32">
        <v>252</v>
      </c>
      <c r="C14" s="165">
        <v>25</v>
      </c>
      <c r="D14" s="165">
        <v>22</v>
      </c>
      <c r="E14" s="165">
        <v>30</v>
      </c>
      <c r="F14" s="165">
        <v>17</v>
      </c>
      <c r="G14" s="165">
        <v>14</v>
      </c>
      <c r="H14" s="165">
        <v>19</v>
      </c>
      <c r="I14" s="165">
        <v>25</v>
      </c>
      <c r="J14" s="165">
        <v>22</v>
      </c>
      <c r="K14" s="165">
        <v>24</v>
      </c>
      <c r="L14" s="165">
        <v>18</v>
      </c>
      <c r="M14" s="165">
        <v>21</v>
      </c>
      <c r="N14" s="165">
        <v>15</v>
      </c>
    </row>
    <row r="15" spans="1:14" s="4" customFormat="1" ht="12.75">
      <c r="A15" s="250">
        <v>2016</v>
      </c>
      <c r="B15" s="32">
        <v>271</v>
      </c>
      <c r="C15" s="165">
        <v>33</v>
      </c>
      <c r="D15" s="165">
        <v>19</v>
      </c>
      <c r="E15" s="165">
        <v>23</v>
      </c>
      <c r="F15" s="165">
        <v>20</v>
      </c>
      <c r="G15" s="165">
        <v>22</v>
      </c>
      <c r="H15" s="165">
        <v>12</v>
      </c>
      <c r="I15" s="165">
        <v>27</v>
      </c>
      <c r="J15" s="165">
        <v>23</v>
      </c>
      <c r="K15" s="165">
        <v>24</v>
      </c>
      <c r="L15" s="165">
        <v>25</v>
      </c>
      <c r="M15" s="165">
        <v>17</v>
      </c>
      <c r="N15" s="165">
        <v>26</v>
      </c>
    </row>
    <row r="16" spans="1:14" s="13" customFormat="1" ht="12.75">
      <c r="A16" s="251"/>
      <c r="B16" s="72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</row>
    <row r="17" s="13" customFormat="1" ht="12.75">
      <c r="A17" s="272"/>
    </row>
    <row r="18" s="13" customFormat="1" ht="12.75">
      <c r="A18" s="272"/>
    </row>
    <row r="19" s="13" customFormat="1" ht="12.75">
      <c r="A19" s="273"/>
    </row>
    <row r="20" spans="1:14" s="13" customFormat="1" ht="12.75">
      <c r="A20" s="417" t="s">
        <v>577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</row>
    <row r="21" spans="1:14" s="13" customFormat="1" ht="12.7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</row>
    <row r="22" spans="1:14" s="13" customFormat="1" ht="12.75">
      <c r="A22" s="418" t="s">
        <v>362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</row>
    <row r="23" spans="1:14" s="13" customFormat="1" ht="22.5" customHeight="1">
      <c r="A23" s="254"/>
      <c r="B23" s="104" t="s">
        <v>265</v>
      </c>
      <c r="C23" s="459" t="s">
        <v>560</v>
      </c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</row>
    <row r="24" spans="1:14" s="13" customFormat="1" ht="12.75">
      <c r="A24" s="250" t="s">
        <v>75</v>
      </c>
      <c r="B24" s="73"/>
      <c r="C24" s="104" t="s">
        <v>137</v>
      </c>
      <c r="D24" s="104" t="s">
        <v>138</v>
      </c>
      <c r="E24" s="104" t="s">
        <v>467</v>
      </c>
      <c r="F24" s="104" t="s">
        <v>139</v>
      </c>
      <c r="G24" s="104" t="s">
        <v>140</v>
      </c>
      <c r="H24" s="104" t="s">
        <v>141</v>
      </c>
      <c r="I24" s="104" t="s">
        <v>142</v>
      </c>
      <c r="J24" s="104" t="s">
        <v>143</v>
      </c>
      <c r="K24" s="104" t="s">
        <v>144</v>
      </c>
      <c r="L24" s="104" t="s">
        <v>145</v>
      </c>
      <c r="M24" s="104" t="s">
        <v>146</v>
      </c>
      <c r="N24" s="104" t="s">
        <v>147</v>
      </c>
    </row>
    <row r="25" spans="1:14" s="27" customFormat="1" ht="12.75">
      <c r="A25" s="250">
        <v>2007</v>
      </c>
      <c r="B25" s="49">
        <v>1</v>
      </c>
      <c r="C25" s="48">
        <v>0.07</v>
      </c>
      <c r="D25" s="48">
        <v>0.11</v>
      </c>
      <c r="E25" s="48">
        <v>0.08</v>
      </c>
      <c r="F25" s="48">
        <v>0.06</v>
      </c>
      <c r="G25" s="48">
        <v>0.1</v>
      </c>
      <c r="H25" s="48">
        <v>0.05</v>
      </c>
      <c r="I25" s="48">
        <v>0.08</v>
      </c>
      <c r="J25" s="48">
        <v>0.07</v>
      </c>
      <c r="K25" s="48">
        <v>0.11</v>
      </c>
      <c r="L25" s="48">
        <v>0.08</v>
      </c>
      <c r="M25" s="48">
        <v>0.09</v>
      </c>
      <c r="N25" s="48">
        <v>0.11</v>
      </c>
    </row>
    <row r="26" spans="1:14" s="27" customFormat="1" ht="12.75">
      <c r="A26" s="250">
        <v>2008</v>
      </c>
      <c r="B26" s="49">
        <v>1</v>
      </c>
      <c r="C26" s="48">
        <v>0.11</v>
      </c>
      <c r="D26" s="48">
        <v>0.12</v>
      </c>
      <c r="E26" s="48">
        <v>0.09</v>
      </c>
      <c r="F26" s="48">
        <v>0.07</v>
      </c>
      <c r="G26" s="48">
        <v>0.11</v>
      </c>
      <c r="H26" s="48">
        <v>0.07</v>
      </c>
      <c r="I26" s="48">
        <v>0.06</v>
      </c>
      <c r="J26" s="48">
        <v>0.08</v>
      </c>
      <c r="K26" s="48">
        <v>0.08</v>
      </c>
      <c r="L26" s="48">
        <v>0.06</v>
      </c>
      <c r="M26" s="48">
        <v>0.1</v>
      </c>
      <c r="N26" s="48">
        <v>0.04</v>
      </c>
    </row>
    <row r="27" spans="1:14" s="4" customFormat="1" ht="12.75">
      <c r="A27" s="250">
        <v>2009</v>
      </c>
      <c r="B27" s="49">
        <v>1</v>
      </c>
      <c r="C27" s="48">
        <v>0.1</v>
      </c>
      <c r="D27" s="48">
        <v>0.07</v>
      </c>
      <c r="E27" s="48">
        <v>0.07</v>
      </c>
      <c r="F27" s="48">
        <v>0.09</v>
      </c>
      <c r="G27" s="48">
        <v>0.06</v>
      </c>
      <c r="H27" s="48">
        <v>0.07</v>
      </c>
      <c r="I27" s="48">
        <v>0.07</v>
      </c>
      <c r="J27" s="48">
        <v>0.08</v>
      </c>
      <c r="K27" s="48">
        <v>0.07</v>
      </c>
      <c r="L27" s="48">
        <v>0.11</v>
      </c>
      <c r="M27" s="48">
        <v>0.1</v>
      </c>
      <c r="N27" s="48">
        <v>0.1</v>
      </c>
    </row>
    <row r="28" spans="1:14" s="4" customFormat="1" ht="12.75">
      <c r="A28" s="250">
        <v>2010</v>
      </c>
      <c r="B28" s="49">
        <v>1</v>
      </c>
      <c r="C28" s="48">
        <v>0.07</v>
      </c>
      <c r="D28" s="48">
        <v>0.05</v>
      </c>
      <c r="E28" s="48">
        <v>0.1</v>
      </c>
      <c r="F28" s="48">
        <v>0.08</v>
      </c>
      <c r="G28" s="48">
        <v>0.09</v>
      </c>
      <c r="H28" s="48">
        <v>0.06</v>
      </c>
      <c r="I28" s="48">
        <v>0.11</v>
      </c>
      <c r="J28" s="48">
        <v>0.08</v>
      </c>
      <c r="K28" s="48">
        <v>0.07</v>
      </c>
      <c r="L28" s="48">
        <v>0.11</v>
      </c>
      <c r="M28" s="48">
        <v>0.1</v>
      </c>
      <c r="N28" s="48">
        <v>0.09</v>
      </c>
    </row>
    <row r="29" spans="1:14" s="4" customFormat="1" ht="12.75">
      <c r="A29" s="250">
        <v>2011</v>
      </c>
      <c r="B29" s="49">
        <v>1</v>
      </c>
      <c r="C29" s="48">
        <v>0.09</v>
      </c>
      <c r="D29" s="48">
        <v>0.07</v>
      </c>
      <c r="E29" s="48">
        <v>0.13</v>
      </c>
      <c r="F29" s="48">
        <v>0.1</v>
      </c>
      <c r="G29" s="48">
        <v>0.06</v>
      </c>
      <c r="H29" s="48">
        <v>0.06</v>
      </c>
      <c r="I29" s="48">
        <v>0.1</v>
      </c>
      <c r="J29" s="48">
        <v>0.06</v>
      </c>
      <c r="K29" s="48">
        <v>0.1</v>
      </c>
      <c r="L29" s="48">
        <v>0.07</v>
      </c>
      <c r="M29" s="48">
        <v>0.08</v>
      </c>
      <c r="N29" s="48">
        <v>0.08</v>
      </c>
    </row>
    <row r="30" spans="1:14" s="4" customFormat="1" ht="12.75">
      <c r="A30" s="250">
        <v>2012</v>
      </c>
      <c r="B30" s="49">
        <v>1</v>
      </c>
      <c r="C30" s="48">
        <v>0.0803571428571429</v>
      </c>
      <c r="D30" s="48">
        <v>0.09375</v>
      </c>
      <c r="E30" s="48">
        <v>0.0982142857142857</v>
      </c>
      <c r="F30" s="48">
        <v>0.0982142857142857</v>
      </c>
      <c r="G30" s="48">
        <v>0.09375</v>
      </c>
      <c r="H30" s="48">
        <v>0.0982142857142857</v>
      </c>
      <c r="I30" s="48">
        <v>0.0580357142857143</v>
      </c>
      <c r="J30" s="48">
        <v>0.0714285714285714</v>
      </c>
      <c r="K30" s="48">
        <v>0.0848214285714286</v>
      </c>
      <c r="L30" s="48">
        <v>0.0848214285714286</v>
      </c>
      <c r="M30" s="48">
        <v>0.0848214285714286</v>
      </c>
      <c r="N30" s="48">
        <v>0.053571428571428596</v>
      </c>
    </row>
    <row r="31" spans="1:14" ht="12.75">
      <c r="A31" s="250">
        <v>2013</v>
      </c>
      <c r="B31" s="49">
        <v>1</v>
      </c>
      <c r="C31" s="48">
        <v>0.0772357723577236</v>
      </c>
      <c r="D31" s="48">
        <v>0.130081300813008</v>
      </c>
      <c r="E31" s="48">
        <v>0.0731707317073171</v>
      </c>
      <c r="F31" s="48">
        <v>0.0650406504065041</v>
      </c>
      <c r="G31" s="48">
        <v>0.11382113821138201</v>
      </c>
      <c r="H31" s="48">
        <v>0.0934959349593496</v>
      </c>
      <c r="I31" s="48">
        <v>0.0772357723577236</v>
      </c>
      <c r="J31" s="48">
        <v>0.0813008130081301</v>
      </c>
      <c r="K31" s="48">
        <v>0.0691056910569106</v>
      </c>
      <c r="L31" s="48">
        <v>0.0691056910569106</v>
      </c>
      <c r="M31" s="48">
        <v>0.0813008130081301</v>
      </c>
      <c r="N31" s="48">
        <v>0.0691056910569106</v>
      </c>
    </row>
    <row r="32" spans="1:14" ht="12.75">
      <c r="A32" s="250">
        <v>2014</v>
      </c>
      <c r="B32" s="49">
        <v>1</v>
      </c>
      <c r="C32" s="48">
        <v>0.0634328358208955</v>
      </c>
      <c r="D32" s="48">
        <v>0.0522388059701493</v>
      </c>
      <c r="E32" s="48">
        <v>0.13432835820895503</v>
      </c>
      <c r="F32" s="48">
        <v>0.0634328358208955</v>
      </c>
      <c r="G32" s="48">
        <v>0.0746268656716418</v>
      </c>
      <c r="H32" s="48">
        <v>0.0746268656716418</v>
      </c>
      <c r="I32" s="48">
        <v>0.0932835820895522</v>
      </c>
      <c r="J32" s="48">
        <v>0.0858208955223881</v>
      </c>
      <c r="K32" s="48">
        <v>0.0932835820895522</v>
      </c>
      <c r="L32" s="48">
        <v>0.0746268656716418</v>
      </c>
      <c r="M32" s="48">
        <v>0.0858208955223881</v>
      </c>
      <c r="N32" s="48">
        <v>0.104477611940299</v>
      </c>
    </row>
    <row r="33" spans="1:14" ht="12.75">
      <c r="A33" s="250">
        <v>2015</v>
      </c>
      <c r="B33" s="49">
        <v>1</v>
      </c>
      <c r="C33" s="48">
        <v>0.1</v>
      </c>
      <c r="D33" s="48">
        <v>0.09</v>
      </c>
      <c r="E33" s="48">
        <v>0.12</v>
      </c>
      <c r="F33" s="48">
        <v>0.07</v>
      </c>
      <c r="G33" s="48">
        <v>0.06</v>
      </c>
      <c r="H33" s="48">
        <v>0.08</v>
      </c>
      <c r="I33" s="48">
        <v>0.1</v>
      </c>
      <c r="J33" s="48">
        <v>0.09</v>
      </c>
      <c r="K33" s="48">
        <v>0.1</v>
      </c>
      <c r="L33" s="48">
        <v>0.07</v>
      </c>
      <c r="M33" s="48">
        <v>0.08</v>
      </c>
      <c r="N33" s="48">
        <v>0.06</v>
      </c>
    </row>
    <row r="34" spans="1:14" ht="12.75">
      <c r="A34" s="250">
        <v>2016</v>
      </c>
      <c r="B34" s="49">
        <v>1</v>
      </c>
      <c r="C34" s="48">
        <v>0.12</v>
      </c>
      <c r="D34" s="48">
        <v>0.07</v>
      </c>
      <c r="E34" s="48">
        <v>0.08</v>
      </c>
      <c r="F34" s="48">
        <v>0.07</v>
      </c>
      <c r="G34" s="48">
        <v>0.08</v>
      </c>
      <c r="H34" s="48">
        <v>0.04</v>
      </c>
      <c r="I34" s="48">
        <v>0.1</v>
      </c>
      <c r="J34" s="48">
        <v>0.08</v>
      </c>
      <c r="K34" s="48">
        <v>0.09</v>
      </c>
      <c r="L34" s="48">
        <v>0.09</v>
      </c>
      <c r="M34" s="48">
        <v>0.06</v>
      </c>
      <c r="N34" s="48">
        <v>0.1</v>
      </c>
    </row>
  </sheetData>
  <sheetProtection/>
  <mergeCells count="6">
    <mergeCell ref="C23:N23"/>
    <mergeCell ref="C4:N4"/>
    <mergeCell ref="A1:N1"/>
    <mergeCell ref="A3:N3"/>
    <mergeCell ref="A20:N20"/>
    <mergeCell ref="A22:N2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5"/>
  <sheetViews>
    <sheetView zoomScale="130" zoomScaleNormal="130" zoomScaleSheetLayoutView="50" zoomScalePageLayoutView="0" workbookViewId="0" topLeftCell="A1">
      <selection activeCell="S15" sqref="S15"/>
    </sheetView>
  </sheetViews>
  <sheetFormatPr defaultColWidth="11.421875" defaultRowHeight="12.75"/>
  <cols>
    <col min="1" max="1" width="6.28125" style="267" customWidth="1"/>
    <col min="2" max="2" width="9.00390625" style="183" customWidth="1"/>
    <col min="3" max="3" width="9.140625" style="183" customWidth="1"/>
    <col min="4" max="11" width="6.7109375" style="183" customWidth="1"/>
    <col min="12" max="12" width="7.140625" style="183" customWidth="1"/>
    <col min="13" max="13" width="6.7109375" style="183" customWidth="1"/>
    <col min="14" max="16384" width="11.421875" style="183" customWidth="1"/>
  </cols>
  <sheetData>
    <row r="1" spans="1:13" s="154" customFormat="1" ht="12.75">
      <c r="A1" s="417" t="s">
        <v>280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="154" customFormat="1" ht="12.75">
      <c r="A2" s="188"/>
    </row>
    <row r="3" spans="1:13" s="154" customFormat="1" ht="12.75">
      <c r="A3" s="418" t="s">
        <v>363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2:13" s="13" customFormat="1" ht="22.5">
      <c r="B4" s="104" t="s">
        <v>265</v>
      </c>
      <c r="C4" s="461" t="s">
        <v>46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</row>
    <row r="5" spans="1:13" s="13" customFormat="1" ht="22.5">
      <c r="A5" s="240" t="s">
        <v>75</v>
      </c>
      <c r="B5" s="73"/>
      <c r="C5" s="104" t="s">
        <v>47</v>
      </c>
      <c r="D5" s="104" t="s">
        <v>48</v>
      </c>
      <c r="E5" s="104" t="s">
        <v>49</v>
      </c>
      <c r="F5" s="104" t="s">
        <v>76</v>
      </c>
      <c r="G5" s="104" t="s">
        <v>50</v>
      </c>
      <c r="H5" s="104" t="s">
        <v>51</v>
      </c>
      <c r="I5" s="104" t="s">
        <v>52</v>
      </c>
      <c r="J5" s="104" t="s">
        <v>53</v>
      </c>
      <c r="K5" s="104" t="s">
        <v>54</v>
      </c>
      <c r="L5" s="104" t="s">
        <v>55</v>
      </c>
      <c r="M5" s="104" t="s">
        <v>56</v>
      </c>
    </row>
    <row r="6" spans="1:13" s="27" customFormat="1" ht="12.75">
      <c r="A6" s="194">
        <v>2007</v>
      </c>
      <c r="B6" s="32">
        <v>227</v>
      </c>
      <c r="C6" s="165">
        <v>33</v>
      </c>
      <c r="D6" s="165">
        <v>29</v>
      </c>
      <c r="E6" s="165">
        <v>31</v>
      </c>
      <c r="F6" s="165">
        <v>16</v>
      </c>
      <c r="G6" s="165">
        <v>48</v>
      </c>
      <c r="H6" s="165">
        <v>2</v>
      </c>
      <c r="I6" s="165">
        <v>39</v>
      </c>
      <c r="J6" s="165">
        <v>13</v>
      </c>
      <c r="K6" s="165">
        <v>5</v>
      </c>
      <c r="L6" s="165">
        <v>5</v>
      </c>
      <c r="M6" s="165">
        <v>6</v>
      </c>
    </row>
    <row r="7" spans="1:13" s="27" customFormat="1" ht="12.75">
      <c r="A7" s="194">
        <v>2008</v>
      </c>
      <c r="B7" s="32">
        <v>205</v>
      </c>
      <c r="C7" s="165">
        <v>36</v>
      </c>
      <c r="D7" s="165">
        <v>34</v>
      </c>
      <c r="E7" s="165">
        <v>25</v>
      </c>
      <c r="F7" s="165">
        <v>17</v>
      </c>
      <c r="G7" s="165">
        <v>42</v>
      </c>
      <c r="H7" s="165">
        <v>1</v>
      </c>
      <c r="I7" s="165">
        <v>24</v>
      </c>
      <c r="J7" s="165">
        <v>19</v>
      </c>
      <c r="K7" s="165">
        <v>2</v>
      </c>
      <c r="L7" s="165">
        <v>4</v>
      </c>
      <c r="M7" s="165">
        <v>1</v>
      </c>
    </row>
    <row r="8" spans="1:13" s="27" customFormat="1" ht="12.75">
      <c r="A8" s="194">
        <v>2009</v>
      </c>
      <c r="B8" s="32">
        <v>229</v>
      </c>
      <c r="C8" s="165">
        <v>53</v>
      </c>
      <c r="D8" s="165">
        <v>15</v>
      </c>
      <c r="E8" s="165">
        <v>25</v>
      </c>
      <c r="F8" s="165">
        <v>11</v>
      </c>
      <c r="G8" s="165">
        <v>47</v>
      </c>
      <c r="H8" s="165">
        <v>0</v>
      </c>
      <c r="I8" s="165">
        <v>40</v>
      </c>
      <c r="J8" s="165">
        <v>22</v>
      </c>
      <c r="K8" s="165">
        <v>3</v>
      </c>
      <c r="L8" s="165">
        <v>8</v>
      </c>
      <c r="M8" s="165">
        <v>5</v>
      </c>
    </row>
    <row r="9" spans="1:13" s="27" customFormat="1" ht="12.75">
      <c r="A9" s="194">
        <v>2010</v>
      </c>
      <c r="B9" s="32">
        <v>238</v>
      </c>
      <c r="C9" s="165">
        <v>52</v>
      </c>
      <c r="D9" s="165">
        <v>29</v>
      </c>
      <c r="E9" s="165">
        <v>26</v>
      </c>
      <c r="F9" s="165">
        <v>17</v>
      </c>
      <c r="G9" s="165">
        <v>46</v>
      </c>
      <c r="H9" s="165">
        <v>1</v>
      </c>
      <c r="I9" s="165">
        <v>34</v>
      </c>
      <c r="J9" s="165">
        <v>13</v>
      </c>
      <c r="K9" s="165">
        <v>6</v>
      </c>
      <c r="L9" s="165">
        <v>9</v>
      </c>
      <c r="M9" s="165">
        <v>5</v>
      </c>
    </row>
    <row r="10" spans="1:13" s="4" customFormat="1" ht="12.75">
      <c r="A10" s="194">
        <v>2011</v>
      </c>
      <c r="B10" s="32">
        <v>248</v>
      </c>
      <c r="C10" s="165">
        <v>44</v>
      </c>
      <c r="D10" s="165">
        <v>31</v>
      </c>
      <c r="E10" s="165">
        <v>35</v>
      </c>
      <c r="F10" s="165">
        <v>14</v>
      </c>
      <c r="G10" s="165">
        <v>45</v>
      </c>
      <c r="H10" s="165">
        <v>3</v>
      </c>
      <c r="I10" s="165">
        <v>37</v>
      </c>
      <c r="J10" s="165">
        <v>15</v>
      </c>
      <c r="K10" s="165">
        <v>8</v>
      </c>
      <c r="L10" s="165">
        <v>7</v>
      </c>
      <c r="M10" s="165">
        <v>9</v>
      </c>
    </row>
    <row r="11" spans="1:13" s="4" customFormat="1" ht="12.75">
      <c r="A11" s="194">
        <v>2012</v>
      </c>
      <c r="B11" s="32">
        <v>224</v>
      </c>
      <c r="C11" s="165">
        <v>46</v>
      </c>
      <c r="D11" s="165">
        <v>25</v>
      </c>
      <c r="E11" s="165">
        <v>26</v>
      </c>
      <c r="F11" s="165">
        <v>25</v>
      </c>
      <c r="G11" s="165">
        <v>32</v>
      </c>
      <c r="H11" s="165">
        <v>1</v>
      </c>
      <c r="I11" s="165">
        <v>38</v>
      </c>
      <c r="J11" s="165">
        <v>11</v>
      </c>
      <c r="K11" s="165">
        <v>7</v>
      </c>
      <c r="L11" s="165">
        <v>8</v>
      </c>
      <c r="M11" s="165">
        <v>5</v>
      </c>
    </row>
    <row r="12" spans="1:13" ht="12.75">
      <c r="A12" s="194">
        <v>2013</v>
      </c>
      <c r="B12" s="32">
        <v>246</v>
      </c>
      <c r="C12" s="165">
        <v>45</v>
      </c>
      <c r="D12" s="165">
        <v>35</v>
      </c>
      <c r="E12" s="165">
        <v>24</v>
      </c>
      <c r="F12" s="165">
        <v>12</v>
      </c>
      <c r="G12" s="165">
        <v>42</v>
      </c>
      <c r="H12" s="165">
        <v>3</v>
      </c>
      <c r="I12" s="165">
        <v>48</v>
      </c>
      <c r="J12" s="165">
        <v>12</v>
      </c>
      <c r="K12" s="165">
        <v>12</v>
      </c>
      <c r="L12" s="165">
        <v>9</v>
      </c>
      <c r="M12" s="165">
        <v>4</v>
      </c>
    </row>
    <row r="13" spans="1:13" ht="12.75">
      <c r="A13" s="194">
        <v>2014</v>
      </c>
      <c r="B13" s="32">
        <v>268</v>
      </c>
      <c r="C13" s="165">
        <v>51</v>
      </c>
      <c r="D13" s="165">
        <v>40</v>
      </c>
      <c r="E13" s="165">
        <v>38</v>
      </c>
      <c r="F13" s="165">
        <v>22</v>
      </c>
      <c r="G13" s="165">
        <v>49</v>
      </c>
      <c r="H13" s="165">
        <v>1</v>
      </c>
      <c r="I13" s="165">
        <v>32</v>
      </c>
      <c r="J13" s="165">
        <v>17</v>
      </c>
      <c r="K13" s="165">
        <v>6</v>
      </c>
      <c r="L13" s="165">
        <v>7</v>
      </c>
      <c r="M13" s="165">
        <v>5</v>
      </c>
    </row>
    <row r="14" spans="1:13" ht="12.75">
      <c r="A14" s="194">
        <v>2015</v>
      </c>
      <c r="B14" s="32">
        <v>252</v>
      </c>
      <c r="C14" s="165">
        <v>36</v>
      </c>
      <c r="D14" s="165">
        <v>34</v>
      </c>
      <c r="E14" s="165">
        <v>36</v>
      </c>
      <c r="F14" s="165">
        <v>15</v>
      </c>
      <c r="G14" s="165">
        <v>48</v>
      </c>
      <c r="H14" s="165">
        <v>5</v>
      </c>
      <c r="I14" s="165">
        <v>28</v>
      </c>
      <c r="J14" s="165">
        <v>28</v>
      </c>
      <c r="K14" s="165">
        <v>9</v>
      </c>
      <c r="L14" s="165">
        <v>9</v>
      </c>
      <c r="M14" s="165">
        <v>4</v>
      </c>
    </row>
    <row r="15" spans="1:13" ht="12.75">
      <c r="A15" s="194">
        <v>2016</v>
      </c>
      <c r="B15" s="32">
        <v>271</v>
      </c>
      <c r="C15" s="165">
        <v>46</v>
      </c>
      <c r="D15" s="165">
        <v>39</v>
      </c>
      <c r="E15" s="165">
        <v>33</v>
      </c>
      <c r="F15" s="165">
        <v>21</v>
      </c>
      <c r="G15" s="165">
        <v>36</v>
      </c>
      <c r="H15" s="165">
        <v>4</v>
      </c>
      <c r="I15" s="165">
        <v>37</v>
      </c>
      <c r="J15" s="165">
        <v>32</v>
      </c>
      <c r="K15" s="165">
        <v>8</v>
      </c>
      <c r="L15" s="165">
        <v>8</v>
      </c>
      <c r="M15" s="165">
        <v>7</v>
      </c>
    </row>
  </sheetData>
  <sheetProtection/>
  <mergeCells count="3">
    <mergeCell ref="A1:M1"/>
    <mergeCell ref="A3:M3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="130" zoomScaleNormal="130" zoomScaleSheetLayoutView="50" zoomScalePageLayoutView="0" workbookViewId="0" topLeftCell="A1">
      <selection activeCell="I4" sqref="I4"/>
    </sheetView>
  </sheetViews>
  <sheetFormatPr defaultColWidth="11.421875" defaultRowHeight="12.75"/>
  <cols>
    <col min="1" max="1" width="6.28125" style="267" customWidth="1"/>
    <col min="2" max="8" width="10.140625" style="183" customWidth="1"/>
    <col min="9" max="16384" width="11.421875" style="183" customWidth="1"/>
  </cols>
  <sheetData>
    <row r="1" spans="1:8" s="13" customFormat="1" ht="12.75">
      <c r="A1" s="417" t="s">
        <v>281</v>
      </c>
      <c r="B1" s="417"/>
      <c r="C1" s="417"/>
      <c r="D1" s="417"/>
      <c r="E1" s="417"/>
      <c r="F1" s="417"/>
      <c r="G1" s="417"/>
      <c r="H1" s="417"/>
    </row>
    <row r="2" spans="1:8" s="13" customFormat="1" ht="12.75">
      <c r="A2" s="188"/>
      <c r="B2" s="188"/>
      <c r="C2" s="188"/>
      <c r="D2" s="188"/>
      <c r="E2" s="188"/>
      <c r="F2" s="188"/>
      <c r="G2" s="188"/>
      <c r="H2" s="188"/>
    </row>
    <row r="3" spans="1:8" s="13" customFormat="1" ht="12.75">
      <c r="A3" s="418" t="s">
        <v>364</v>
      </c>
      <c r="B3" s="418"/>
      <c r="C3" s="418"/>
      <c r="D3" s="418"/>
      <c r="E3" s="418"/>
      <c r="F3" s="418"/>
      <c r="G3" s="418"/>
      <c r="H3" s="214"/>
    </row>
    <row r="4" spans="2:8" s="13" customFormat="1" ht="22.5" customHeight="1">
      <c r="B4" s="275" t="s">
        <v>265</v>
      </c>
      <c r="C4" s="455" t="s">
        <v>563</v>
      </c>
      <c r="D4" s="455"/>
      <c r="E4" s="455"/>
      <c r="F4" s="455"/>
      <c r="G4" s="455"/>
      <c r="H4" s="19"/>
    </row>
    <row r="5" spans="1:8" s="4" customFormat="1" ht="12.75" customHeight="1">
      <c r="A5" s="240" t="s">
        <v>75</v>
      </c>
      <c r="B5" s="73"/>
      <c r="C5" s="73" t="s">
        <v>59</v>
      </c>
      <c r="D5" s="73" t="s">
        <v>60</v>
      </c>
      <c r="E5" s="73" t="s">
        <v>66</v>
      </c>
      <c r="F5" s="73" t="s">
        <v>62</v>
      </c>
      <c r="G5" s="73" t="s">
        <v>73</v>
      </c>
      <c r="H5" s="19"/>
    </row>
    <row r="6" spans="1:8" s="27" customFormat="1" ht="12.75">
      <c r="A6" s="194">
        <v>2007</v>
      </c>
      <c r="B6" s="32">
        <v>227</v>
      </c>
      <c r="C6" s="44">
        <v>152</v>
      </c>
      <c r="D6" s="44">
        <v>60</v>
      </c>
      <c r="E6" s="44">
        <v>11</v>
      </c>
      <c r="F6" s="44">
        <v>1</v>
      </c>
      <c r="G6" s="44">
        <v>3</v>
      </c>
      <c r="H6" s="26"/>
    </row>
    <row r="7" spans="1:8" s="27" customFormat="1" ht="12.75">
      <c r="A7" s="194">
        <v>2008</v>
      </c>
      <c r="B7" s="32">
        <v>205</v>
      </c>
      <c r="C7" s="44">
        <v>133</v>
      </c>
      <c r="D7" s="44">
        <v>57</v>
      </c>
      <c r="E7" s="44">
        <v>10</v>
      </c>
      <c r="F7" s="44">
        <v>1</v>
      </c>
      <c r="G7" s="44">
        <v>4</v>
      </c>
      <c r="H7" s="26"/>
    </row>
    <row r="8" spans="1:7" s="4" customFormat="1" ht="12.75">
      <c r="A8" s="194">
        <v>2009</v>
      </c>
      <c r="B8" s="32">
        <v>229</v>
      </c>
      <c r="C8" s="44">
        <v>146</v>
      </c>
      <c r="D8" s="44">
        <v>58</v>
      </c>
      <c r="E8" s="44">
        <v>19</v>
      </c>
      <c r="F8" s="44">
        <v>5</v>
      </c>
      <c r="G8" s="44">
        <v>1</v>
      </c>
    </row>
    <row r="9" spans="1:7" s="4" customFormat="1" ht="12.75">
      <c r="A9" s="194">
        <v>2010</v>
      </c>
      <c r="B9" s="32">
        <v>238</v>
      </c>
      <c r="C9" s="44">
        <v>147</v>
      </c>
      <c r="D9" s="44">
        <v>74</v>
      </c>
      <c r="E9" s="44">
        <v>16</v>
      </c>
      <c r="F9" s="44">
        <v>1</v>
      </c>
      <c r="G9" s="44">
        <v>0</v>
      </c>
    </row>
    <row r="10" spans="1:7" s="4" customFormat="1" ht="12.75">
      <c r="A10" s="194">
        <v>2011</v>
      </c>
      <c r="B10" s="32">
        <v>248</v>
      </c>
      <c r="C10" s="44">
        <v>145</v>
      </c>
      <c r="D10" s="44">
        <v>78</v>
      </c>
      <c r="E10" s="44">
        <v>21</v>
      </c>
      <c r="F10" s="44">
        <v>1</v>
      </c>
      <c r="G10" s="44">
        <v>3</v>
      </c>
    </row>
    <row r="11" spans="1:7" s="4" customFormat="1" ht="12.75">
      <c r="A11" s="194">
        <v>2012</v>
      </c>
      <c r="B11" s="32">
        <v>224</v>
      </c>
      <c r="C11" s="44">
        <v>141</v>
      </c>
      <c r="D11" s="44">
        <v>54</v>
      </c>
      <c r="E11" s="44">
        <v>20</v>
      </c>
      <c r="F11" s="44">
        <v>1</v>
      </c>
      <c r="G11" s="44">
        <v>8</v>
      </c>
    </row>
    <row r="12" spans="1:7" ht="12.75">
      <c r="A12" s="194">
        <v>2013</v>
      </c>
      <c r="B12" s="32">
        <v>246</v>
      </c>
      <c r="C12" s="44">
        <v>153</v>
      </c>
      <c r="D12" s="44">
        <v>77</v>
      </c>
      <c r="E12" s="44">
        <v>11</v>
      </c>
      <c r="F12" s="44">
        <v>1</v>
      </c>
      <c r="G12" s="44">
        <v>4</v>
      </c>
    </row>
    <row r="13" spans="1:7" ht="12.75">
      <c r="A13" s="194">
        <v>2014</v>
      </c>
      <c r="B13" s="32">
        <v>268</v>
      </c>
      <c r="C13" s="44">
        <v>168</v>
      </c>
      <c r="D13" s="44">
        <v>82</v>
      </c>
      <c r="E13" s="44">
        <v>10</v>
      </c>
      <c r="F13" s="44">
        <v>4</v>
      </c>
      <c r="G13" s="44">
        <v>4</v>
      </c>
    </row>
    <row r="14" spans="1:7" ht="12.75">
      <c r="A14" s="194">
        <v>2015</v>
      </c>
      <c r="B14" s="32">
        <v>252</v>
      </c>
      <c r="C14" s="44">
        <v>165</v>
      </c>
      <c r="D14" s="44">
        <v>76</v>
      </c>
      <c r="E14" s="44">
        <v>4</v>
      </c>
      <c r="F14" s="44">
        <v>0</v>
      </c>
      <c r="G14" s="44">
        <v>7</v>
      </c>
    </row>
    <row r="15" spans="1:7" ht="12.75">
      <c r="A15" s="194">
        <v>2016</v>
      </c>
      <c r="B15" s="32">
        <v>271</v>
      </c>
      <c r="C15" s="44">
        <v>188</v>
      </c>
      <c r="D15" s="44">
        <v>68</v>
      </c>
      <c r="E15" s="44">
        <v>4</v>
      </c>
      <c r="F15" s="44">
        <v>3</v>
      </c>
      <c r="G15" s="44">
        <v>8</v>
      </c>
    </row>
  </sheetData>
  <sheetProtection/>
  <mergeCells count="3">
    <mergeCell ref="A1:H1"/>
    <mergeCell ref="C4:G4"/>
    <mergeCell ref="A3:G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"/>
  <sheetViews>
    <sheetView zoomScale="160" zoomScaleNormal="160" zoomScaleSheetLayoutView="50" zoomScalePageLayoutView="0" workbookViewId="0" topLeftCell="A1">
      <selection activeCell="K4" sqref="K4"/>
    </sheetView>
  </sheetViews>
  <sheetFormatPr defaultColWidth="11.421875" defaultRowHeight="12.75"/>
  <cols>
    <col min="1" max="1" width="6.28125" style="267" customWidth="1"/>
    <col min="2" max="2" width="7.7109375" style="183" customWidth="1"/>
    <col min="3" max="10" width="6.7109375" style="183" customWidth="1"/>
    <col min="11" max="16384" width="11.421875" style="183" customWidth="1"/>
  </cols>
  <sheetData>
    <row r="1" spans="1:10" s="13" customFormat="1" ht="12.75">
      <c r="A1" s="417" t="s">
        <v>282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s="13" customFormat="1" ht="12.75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10" s="13" customFormat="1" ht="12.75">
      <c r="A3" s="418" t="s">
        <v>365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2:10" s="13" customFormat="1" ht="22.5">
      <c r="B4" s="304" t="s">
        <v>265</v>
      </c>
      <c r="C4" s="419" t="s">
        <v>565</v>
      </c>
      <c r="D4" s="419"/>
      <c r="E4" s="419"/>
      <c r="F4" s="419"/>
      <c r="G4" s="419"/>
      <c r="H4" s="419"/>
      <c r="I4" s="419"/>
      <c r="J4" s="419"/>
    </row>
    <row r="5" spans="1:10" s="13" customFormat="1" ht="12.75" customHeight="1">
      <c r="A5" s="202"/>
      <c r="C5" s="419" t="s">
        <v>59</v>
      </c>
      <c r="D5" s="419"/>
      <c r="E5" s="419" t="s">
        <v>60</v>
      </c>
      <c r="F5" s="419"/>
      <c r="G5" s="419" t="s">
        <v>503</v>
      </c>
      <c r="H5" s="419"/>
      <c r="I5" s="419" t="s">
        <v>564</v>
      </c>
      <c r="J5" s="419"/>
    </row>
    <row r="6" spans="1:10" s="13" customFormat="1" ht="12.75">
      <c r="A6" s="202" t="s">
        <v>75</v>
      </c>
      <c r="B6" s="75"/>
      <c r="C6" s="103" t="s">
        <v>157</v>
      </c>
      <c r="D6" s="103" t="s">
        <v>158</v>
      </c>
      <c r="E6" s="103" t="s">
        <v>157</v>
      </c>
      <c r="F6" s="103" t="s">
        <v>158</v>
      </c>
      <c r="G6" s="103" t="s">
        <v>157</v>
      </c>
      <c r="H6" s="103" t="s">
        <v>158</v>
      </c>
      <c r="I6" s="103" t="s">
        <v>157</v>
      </c>
      <c r="J6" s="103" t="s">
        <v>158</v>
      </c>
    </row>
    <row r="7" spans="1:10" s="27" customFormat="1" ht="12.75">
      <c r="A7" s="250">
        <v>2007</v>
      </c>
      <c r="B7" s="71">
        <v>227</v>
      </c>
      <c r="C7" s="69">
        <v>77</v>
      </c>
      <c r="D7" s="69">
        <v>95</v>
      </c>
      <c r="E7" s="69">
        <v>23</v>
      </c>
      <c r="F7" s="69">
        <v>9</v>
      </c>
      <c r="G7" s="69">
        <v>13</v>
      </c>
      <c r="H7" s="69">
        <v>7</v>
      </c>
      <c r="I7" s="69">
        <v>2</v>
      </c>
      <c r="J7" s="69">
        <v>1</v>
      </c>
    </row>
    <row r="8" spans="1:10" s="27" customFormat="1" ht="12.75">
      <c r="A8" s="250">
        <v>2008</v>
      </c>
      <c r="B8" s="71">
        <v>205</v>
      </c>
      <c r="C8" s="69">
        <v>60</v>
      </c>
      <c r="D8" s="69">
        <v>81</v>
      </c>
      <c r="E8" s="69">
        <v>24</v>
      </c>
      <c r="F8" s="69">
        <v>11</v>
      </c>
      <c r="G8" s="69">
        <v>13</v>
      </c>
      <c r="H8" s="69">
        <v>9</v>
      </c>
      <c r="I8" s="69">
        <v>7</v>
      </c>
      <c r="J8" s="69">
        <v>0</v>
      </c>
    </row>
    <row r="9" spans="1:10" s="27" customFormat="1" ht="12.75">
      <c r="A9" s="250">
        <v>2009</v>
      </c>
      <c r="B9" s="71">
        <v>229</v>
      </c>
      <c r="C9" s="69">
        <v>80</v>
      </c>
      <c r="D9" s="69">
        <v>83</v>
      </c>
      <c r="E9" s="69">
        <v>16</v>
      </c>
      <c r="F9" s="69">
        <v>12</v>
      </c>
      <c r="G9" s="69">
        <v>18</v>
      </c>
      <c r="H9" s="69">
        <v>17</v>
      </c>
      <c r="I9" s="69">
        <v>1</v>
      </c>
      <c r="J9" s="69">
        <v>2</v>
      </c>
    </row>
    <row r="10" spans="1:10" s="27" customFormat="1" ht="12.75">
      <c r="A10" s="250">
        <v>2010</v>
      </c>
      <c r="B10" s="71">
        <v>238</v>
      </c>
      <c r="C10" s="69">
        <v>74</v>
      </c>
      <c r="D10" s="69">
        <v>101</v>
      </c>
      <c r="E10" s="69">
        <v>21</v>
      </c>
      <c r="F10" s="69">
        <v>15</v>
      </c>
      <c r="G10" s="69">
        <v>17</v>
      </c>
      <c r="H10" s="69">
        <v>7</v>
      </c>
      <c r="I10" s="69">
        <v>3</v>
      </c>
      <c r="J10" s="69">
        <v>0</v>
      </c>
    </row>
    <row r="11" spans="1:10" s="27" customFormat="1" ht="12.75">
      <c r="A11" s="250">
        <v>2011</v>
      </c>
      <c r="B11" s="71">
        <v>248</v>
      </c>
      <c r="C11" s="69">
        <v>83</v>
      </c>
      <c r="D11" s="69">
        <v>97</v>
      </c>
      <c r="E11" s="69">
        <v>23</v>
      </c>
      <c r="F11" s="69">
        <v>9</v>
      </c>
      <c r="G11" s="69">
        <v>17</v>
      </c>
      <c r="H11" s="69">
        <v>12</v>
      </c>
      <c r="I11" s="69">
        <v>3</v>
      </c>
      <c r="J11" s="69">
        <v>4</v>
      </c>
    </row>
    <row r="12" spans="1:10" s="27" customFormat="1" ht="12.75">
      <c r="A12" s="250">
        <v>2012</v>
      </c>
      <c r="B12" s="71">
        <v>224</v>
      </c>
      <c r="C12" s="69">
        <v>79</v>
      </c>
      <c r="D12" s="69">
        <v>84</v>
      </c>
      <c r="E12" s="69">
        <v>16</v>
      </c>
      <c r="F12" s="69">
        <v>11</v>
      </c>
      <c r="G12" s="69">
        <v>18</v>
      </c>
      <c r="H12" s="69">
        <v>9</v>
      </c>
      <c r="I12" s="69">
        <v>3</v>
      </c>
      <c r="J12" s="69">
        <v>4</v>
      </c>
    </row>
    <row r="13" spans="1:10" s="27" customFormat="1" ht="12.75">
      <c r="A13" s="250">
        <v>2013</v>
      </c>
      <c r="B13" s="71">
        <v>246</v>
      </c>
      <c r="C13" s="69">
        <v>87</v>
      </c>
      <c r="D13" s="69">
        <v>95</v>
      </c>
      <c r="E13" s="69">
        <v>18</v>
      </c>
      <c r="F13" s="69">
        <v>11</v>
      </c>
      <c r="G13" s="69">
        <v>15</v>
      </c>
      <c r="H13" s="69">
        <v>15</v>
      </c>
      <c r="I13" s="69">
        <v>3</v>
      </c>
      <c r="J13" s="69">
        <v>2</v>
      </c>
    </row>
    <row r="14" spans="1:10" s="27" customFormat="1" ht="12.75">
      <c r="A14" s="250">
        <v>2014</v>
      </c>
      <c r="B14" s="71">
        <v>268</v>
      </c>
      <c r="C14" s="69">
        <v>80</v>
      </c>
      <c r="D14" s="69">
        <v>116</v>
      </c>
      <c r="E14" s="69">
        <v>23</v>
      </c>
      <c r="F14" s="69">
        <v>10</v>
      </c>
      <c r="G14" s="69">
        <v>15</v>
      </c>
      <c r="H14" s="69">
        <v>14</v>
      </c>
      <c r="I14" s="69">
        <v>3</v>
      </c>
      <c r="J14" s="69">
        <v>7</v>
      </c>
    </row>
    <row r="15" spans="1:10" s="27" customFormat="1" ht="12.75">
      <c r="A15" s="250">
        <v>2015</v>
      </c>
      <c r="B15" s="71">
        <v>252</v>
      </c>
      <c r="C15" s="69">
        <v>88</v>
      </c>
      <c r="D15" s="69">
        <v>104</v>
      </c>
      <c r="E15" s="69">
        <v>15</v>
      </c>
      <c r="F15" s="69">
        <v>12</v>
      </c>
      <c r="G15" s="69">
        <v>17</v>
      </c>
      <c r="H15" s="69">
        <v>12</v>
      </c>
      <c r="I15" s="69">
        <v>2</v>
      </c>
      <c r="J15" s="69">
        <v>2</v>
      </c>
    </row>
    <row r="16" spans="1:10" s="27" customFormat="1" ht="12.75">
      <c r="A16" s="250">
        <v>2016</v>
      </c>
      <c r="B16" s="71">
        <v>271</v>
      </c>
      <c r="C16" s="69">
        <v>104</v>
      </c>
      <c r="D16" s="69">
        <v>108</v>
      </c>
      <c r="E16" s="69">
        <v>14</v>
      </c>
      <c r="F16" s="69">
        <v>11</v>
      </c>
      <c r="G16" s="69">
        <v>20</v>
      </c>
      <c r="H16" s="69">
        <v>10</v>
      </c>
      <c r="I16" s="69">
        <v>4</v>
      </c>
      <c r="J16" s="69">
        <v>0</v>
      </c>
    </row>
    <row r="17" spans="1:10" s="4" customFormat="1" ht="12.75">
      <c r="A17" s="266"/>
      <c r="C17" s="226"/>
      <c r="D17" s="226"/>
      <c r="J17" s="226"/>
    </row>
    <row r="18" spans="1:10" s="4" customFormat="1" ht="12.75">
      <c r="A18" s="419" t="s">
        <v>332</v>
      </c>
      <c r="B18" s="419"/>
      <c r="C18" s="419"/>
      <c r="D18" s="419"/>
      <c r="E18" s="419"/>
      <c r="F18" s="419"/>
      <c r="G18" s="419"/>
      <c r="H18" s="419"/>
      <c r="I18" s="419"/>
      <c r="J18" s="419"/>
    </row>
    <row r="19" spans="1:11" s="4" customFormat="1" ht="12.75">
      <c r="A19" s="465" t="s">
        <v>582</v>
      </c>
      <c r="B19" s="466"/>
      <c r="C19" s="466"/>
      <c r="D19" s="466"/>
      <c r="E19" s="466"/>
      <c r="F19" s="466"/>
      <c r="G19" s="466"/>
      <c r="H19" s="466"/>
      <c r="I19" s="466"/>
      <c r="J19" s="466"/>
      <c r="K19" s="386"/>
    </row>
    <row r="20" spans="1:10" s="4" customFormat="1" ht="12.75">
      <c r="A20" s="463" t="s">
        <v>583</v>
      </c>
      <c r="B20" s="464"/>
      <c r="C20" s="464"/>
      <c r="D20" s="464"/>
      <c r="E20" s="464"/>
      <c r="F20" s="464"/>
      <c r="G20" s="464"/>
      <c r="H20" s="464"/>
      <c r="I20" s="464"/>
      <c r="J20" s="464"/>
    </row>
    <row r="21" spans="1:10" s="4" customFormat="1" ht="12.75">
      <c r="A21" s="463"/>
      <c r="B21" s="464"/>
      <c r="C21" s="464"/>
      <c r="D21" s="464"/>
      <c r="E21" s="464"/>
      <c r="F21" s="464"/>
      <c r="G21" s="464"/>
      <c r="H21" s="464"/>
      <c r="I21" s="464"/>
      <c r="J21" s="464"/>
    </row>
  </sheetData>
  <sheetProtection/>
  <mergeCells count="11">
    <mergeCell ref="A19:J19"/>
    <mergeCell ref="A1:J1"/>
    <mergeCell ref="A3:J3"/>
    <mergeCell ref="A18:J18"/>
    <mergeCell ref="C4:J4"/>
    <mergeCell ref="A21:J21"/>
    <mergeCell ref="A20:J20"/>
    <mergeCell ref="I5:J5"/>
    <mergeCell ref="C5:D5"/>
    <mergeCell ref="E5:F5"/>
    <mergeCell ref="G5:H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5"/>
  <sheetViews>
    <sheetView zoomScale="160" zoomScaleNormal="160" zoomScaleSheetLayoutView="50" zoomScalePageLayoutView="0" workbookViewId="0" topLeftCell="A1">
      <selection activeCell="S24" sqref="S24"/>
    </sheetView>
  </sheetViews>
  <sheetFormatPr defaultColWidth="11.421875" defaultRowHeight="12.75"/>
  <cols>
    <col min="1" max="1" width="6.28125" style="5" bestFit="1" customWidth="1"/>
    <col min="2" max="17" width="4.140625" style="5" customWidth="1"/>
    <col min="18" max="16384" width="11.421875" style="5" customWidth="1"/>
  </cols>
  <sheetData>
    <row r="1" spans="1:17" s="230" customFormat="1" ht="12.75" customHeight="1">
      <c r="A1" s="467" t="s">
        <v>584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17" s="230" customFormat="1" ht="12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230" customFormat="1" ht="12.75" customHeight="1">
      <c r="A3" s="418" t="s">
        <v>366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spans="1:17" s="230" customFormat="1" ht="93" customHeight="1">
      <c r="A4" s="363" t="s">
        <v>501</v>
      </c>
      <c r="B4" s="364" t="s">
        <v>265</v>
      </c>
      <c r="C4" s="365" t="s">
        <v>19</v>
      </c>
      <c r="D4" s="372" t="s">
        <v>250</v>
      </c>
      <c r="E4" s="365" t="s">
        <v>240</v>
      </c>
      <c r="F4" s="365" t="s">
        <v>241</v>
      </c>
      <c r="G4" s="364" t="s">
        <v>249</v>
      </c>
      <c r="H4" s="365" t="s">
        <v>242</v>
      </c>
      <c r="I4" s="372" t="s">
        <v>484</v>
      </c>
      <c r="J4" s="372" t="s">
        <v>496</v>
      </c>
      <c r="K4" s="365" t="s">
        <v>34</v>
      </c>
      <c r="L4" s="365" t="s">
        <v>135</v>
      </c>
      <c r="M4" s="365" t="s">
        <v>35</v>
      </c>
      <c r="N4" s="365" t="s">
        <v>134</v>
      </c>
      <c r="O4" s="372" t="s">
        <v>485</v>
      </c>
      <c r="P4" s="365" t="s">
        <v>73</v>
      </c>
      <c r="Q4" s="366" t="s">
        <v>23</v>
      </c>
    </row>
    <row r="5" spans="1:17" ht="12.75">
      <c r="A5" s="231" t="s">
        <v>57</v>
      </c>
      <c r="B5" s="232">
        <v>142</v>
      </c>
      <c r="C5" s="233">
        <v>5</v>
      </c>
      <c r="D5" s="78">
        <v>0</v>
      </c>
      <c r="E5" s="233">
        <v>27</v>
      </c>
      <c r="F5" s="233">
        <v>3</v>
      </c>
      <c r="G5" s="78">
        <v>0</v>
      </c>
      <c r="H5" s="233">
        <v>54</v>
      </c>
      <c r="I5" s="233">
        <v>50</v>
      </c>
      <c r="J5" s="233">
        <v>2</v>
      </c>
      <c r="K5" s="233">
        <v>14</v>
      </c>
      <c r="L5" s="233">
        <v>5</v>
      </c>
      <c r="M5" s="233">
        <v>4</v>
      </c>
      <c r="N5" s="233">
        <v>5</v>
      </c>
      <c r="O5" s="233">
        <v>3</v>
      </c>
      <c r="P5" s="233">
        <v>10</v>
      </c>
      <c r="Q5" s="234">
        <v>15</v>
      </c>
    </row>
    <row r="6" spans="1:17" ht="12.75">
      <c r="A6" s="77">
        <v>0</v>
      </c>
      <c r="B6" s="79">
        <v>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</row>
    <row r="7" spans="1:17" ht="12.75">
      <c r="A7" s="77" t="s">
        <v>243</v>
      </c>
      <c r="B7" s="79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</row>
    <row r="8" spans="1:17" ht="12.75">
      <c r="A8" s="77" t="s">
        <v>184</v>
      </c>
      <c r="B8" s="79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</row>
    <row r="9" spans="1:17" ht="12.75">
      <c r="A9" s="77" t="s">
        <v>176</v>
      </c>
      <c r="B9" s="401">
        <v>1</v>
      </c>
      <c r="C9" s="163" t="s">
        <v>45</v>
      </c>
      <c r="D9" s="163" t="s">
        <v>45</v>
      </c>
      <c r="E9" s="163" t="s">
        <v>45</v>
      </c>
      <c r="F9" s="163" t="s">
        <v>45</v>
      </c>
      <c r="G9" s="163" t="s">
        <v>45</v>
      </c>
      <c r="H9" s="163" t="s">
        <v>45</v>
      </c>
      <c r="I9" s="163" t="s">
        <v>45</v>
      </c>
      <c r="J9" s="163" t="s">
        <v>45</v>
      </c>
      <c r="K9" s="163" t="s">
        <v>45</v>
      </c>
      <c r="L9" s="163" t="s">
        <v>45</v>
      </c>
      <c r="M9" s="163" t="s">
        <v>45</v>
      </c>
      <c r="N9" s="163" t="s">
        <v>45</v>
      </c>
      <c r="O9" s="163" t="s">
        <v>45</v>
      </c>
      <c r="P9" s="163" t="s">
        <v>45</v>
      </c>
      <c r="Q9" s="163" t="s">
        <v>45</v>
      </c>
    </row>
    <row r="10" spans="1:17" ht="12.75">
      <c r="A10" s="77" t="s">
        <v>177</v>
      </c>
      <c r="B10" s="401">
        <v>1</v>
      </c>
      <c r="C10" s="163" t="s">
        <v>45</v>
      </c>
      <c r="D10" s="163" t="s">
        <v>45</v>
      </c>
      <c r="E10" s="163" t="s">
        <v>45</v>
      </c>
      <c r="F10" s="163" t="s">
        <v>45</v>
      </c>
      <c r="G10" s="163" t="s">
        <v>45</v>
      </c>
      <c r="H10" s="163" t="s">
        <v>45</v>
      </c>
      <c r="I10" s="163" t="s">
        <v>45</v>
      </c>
      <c r="J10" s="163" t="s">
        <v>45</v>
      </c>
      <c r="K10" s="163" t="s">
        <v>45</v>
      </c>
      <c r="L10" s="163" t="s">
        <v>45</v>
      </c>
      <c r="M10" s="163" t="s">
        <v>45</v>
      </c>
      <c r="N10" s="163" t="s">
        <v>45</v>
      </c>
      <c r="O10" s="163" t="s">
        <v>45</v>
      </c>
      <c r="P10" s="163" t="s">
        <v>45</v>
      </c>
      <c r="Q10" s="163" t="s">
        <v>45</v>
      </c>
    </row>
    <row r="11" spans="1:17" ht="12.75">
      <c r="A11" s="77" t="s">
        <v>178</v>
      </c>
      <c r="B11" s="401">
        <v>1</v>
      </c>
      <c r="C11" s="163" t="s">
        <v>45</v>
      </c>
      <c r="D11" s="163" t="s">
        <v>45</v>
      </c>
      <c r="E11" s="163" t="s">
        <v>45</v>
      </c>
      <c r="F11" s="163" t="s">
        <v>45</v>
      </c>
      <c r="G11" s="163" t="s">
        <v>45</v>
      </c>
      <c r="H11" s="163" t="s">
        <v>45</v>
      </c>
      <c r="I11" s="163" t="s">
        <v>45</v>
      </c>
      <c r="J11" s="163" t="s">
        <v>45</v>
      </c>
      <c r="K11" s="163" t="s">
        <v>45</v>
      </c>
      <c r="L11" s="163" t="s">
        <v>45</v>
      </c>
      <c r="M11" s="163" t="s">
        <v>45</v>
      </c>
      <c r="N11" s="163" t="s">
        <v>45</v>
      </c>
      <c r="O11" s="163" t="s">
        <v>45</v>
      </c>
      <c r="P11" s="163" t="s">
        <v>45</v>
      </c>
      <c r="Q11" s="163" t="s">
        <v>45</v>
      </c>
    </row>
    <row r="12" spans="1:17" ht="12.75">
      <c r="A12" s="77" t="s">
        <v>179</v>
      </c>
      <c r="B12" s="79">
        <v>9</v>
      </c>
      <c r="C12" s="78" t="s">
        <v>58</v>
      </c>
      <c r="D12" s="78">
        <v>0</v>
      </c>
      <c r="E12" s="78">
        <v>1</v>
      </c>
      <c r="F12" s="78" t="s">
        <v>58</v>
      </c>
      <c r="G12" s="78">
        <v>0</v>
      </c>
      <c r="H12" s="78">
        <v>3</v>
      </c>
      <c r="I12" s="78">
        <v>3</v>
      </c>
      <c r="J12" s="78" t="s">
        <v>58</v>
      </c>
      <c r="K12" s="78" t="s">
        <v>58</v>
      </c>
      <c r="L12" s="78">
        <v>3</v>
      </c>
      <c r="M12" s="78" t="s">
        <v>58</v>
      </c>
      <c r="N12" s="78" t="s">
        <v>58</v>
      </c>
      <c r="O12" s="78" t="s">
        <v>58</v>
      </c>
      <c r="P12" s="78">
        <v>2</v>
      </c>
      <c r="Q12" s="78" t="s">
        <v>58</v>
      </c>
    </row>
    <row r="13" spans="1:17" ht="12.75">
      <c r="A13" s="77" t="s">
        <v>171</v>
      </c>
      <c r="B13" s="79">
        <v>14</v>
      </c>
      <c r="C13" s="78" t="s">
        <v>58</v>
      </c>
      <c r="D13" s="78">
        <v>0</v>
      </c>
      <c r="E13" s="78">
        <v>4</v>
      </c>
      <c r="F13" s="78" t="s">
        <v>58</v>
      </c>
      <c r="G13" s="78">
        <v>0</v>
      </c>
      <c r="H13" s="78">
        <v>5</v>
      </c>
      <c r="I13" s="78">
        <v>5</v>
      </c>
      <c r="J13" s="78" t="s">
        <v>58</v>
      </c>
      <c r="K13" s="78" t="s">
        <v>58</v>
      </c>
      <c r="L13" s="78" t="s">
        <v>58</v>
      </c>
      <c r="M13" s="78" t="s">
        <v>58</v>
      </c>
      <c r="N13" s="78" t="s">
        <v>58</v>
      </c>
      <c r="O13" s="78" t="s">
        <v>58</v>
      </c>
      <c r="P13" s="78">
        <v>1</v>
      </c>
      <c r="Q13" s="78">
        <v>4</v>
      </c>
    </row>
    <row r="14" spans="1:17" ht="12.75">
      <c r="A14" s="77" t="s">
        <v>81</v>
      </c>
      <c r="B14" s="79">
        <v>15</v>
      </c>
      <c r="C14" s="78" t="s">
        <v>58</v>
      </c>
      <c r="D14" s="78">
        <v>0</v>
      </c>
      <c r="E14" s="78">
        <v>4</v>
      </c>
      <c r="F14" s="78" t="s">
        <v>58</v>
      </c>
      <c r="G14" s="78">
        <v>0</v>
      </c>
      <c r="H14" s="78">
        <v>3</v>
      </c>
      <c r="I14" s="78">
        <v>3</v>
      </c>
      <c r="J14" s="78" t="s">
        <v>58</v>
      </c>
      <c r="K14" s="78">
        <v>2</v>
      </c>
      <c r="L14" s="78" t="s">
        <v>58</v>
      </c>
      <c r="M14" s="78" t="s">
        <v>58</v>
      </c>
      <c r="N14" s="78">
        <v>4</v>
      </c>
      <c r="O14" s="78">
        <v>3</v>
      </c>
      <c r="P14" s="78" t="s">
        <v>58</v>
      </c>
      <c r="Q14" s="78">
        <v>2</v>
      </c>
    </row>
    <row r="15" spans="1:17" ht="12.75">
      <c r="A15" s="77" t="s">
        <v>244</v>
      </c>
      <c r="B15" s="79">
        <v>24</v>
      </c>
      <c r="C15" s="78" t="s">
        <v>58</v>
      </c>
      <c r="D15" s="78">
        <v>0</v>
      </c>
      <c r="E15" s="78">
        <v>8</v>
      </c>
      <c r="F15" s="78" t="s">
        <v>58</v>
      </c>
      <c r="G15" s="78">
        <v>0</v>
      </c>
      <c r="H15" s="78">
        <v>8</v>
      </c>
      <c r="I15" s="78">
        <v>7</v>
      </c>
      <c r="J15" s="78">
        <v>1</v>
      </c>
      <c r="K15" s="78">
        <v>3</v>
      </c>
      <c r="L15" s="78">
        <v>2</v>
      </c>
      <c r="M15" s="78" t="s">
        <v>58</v>
      </c>
      <c r="N15" s="78" t="s">
        <v>58</v>
      </c>
      <c r="O15" s="78" t="s">
        <v>58</v>
      </c>
      <c r="P15" s="78">
        <v>1</v>
      </c>
      <c r="Q15" s="78">
        <v>2</v>
      </c>
    </row>
    <row r="16" spans="1:17" ht="12.75">
      <c r="A16" s="77" t="s">
        <v>245</v>
      </c>
      <c r="B16" s="79">
        <v>21</v>
      </c>
      <c r="C16" s="78" t="s">
        <v>58</v>
      </c>
      <c r="D16" s="78">
        <v>0</v>
      </c>
      <c r="E16" s="78">
        <v>3</v>
      </c>
      <c r="F16" s="78">
        <v>1</v>
      </c>
      <c r="G16" s="78">
        <v>0</v>
      </c>
      <c r="H16" s="78">
        <v>6</v>
      </c>
      <c r="I16" s="78">
        <v>5</v>
      </c>
      <c r="J16" s="78" t="s">
        <v>58</v>
      </c>
      <c r="K16" s="78">
        <v>3</v>
      </c>
      <c r="L16" s="78" t="s">
        <v>58</v>
      </c>
      <c r="M16" s="78" t="s">
        <v>58</v>
      </c>
      <c r="N16" s="78" t="s">
        <v>58</v>
      </c>
      <c r="O16" s="78" t="s">
        <v>58</v>
      </c>
      <c r="P16" s="78">
        <v>3</v>
      </c>
      <c r="Q16" s="78">
        <v>5</v>
      </c>
    </row>
    <row r="17" spans="1:17" ht="12.75">
      <c r="A17" s="77" t="s">
        <v>246</v>
      </c>
      <c r="B17" s="79">
        <v>15</v>
      </c>
      <c r="C17" s="78">
        <v>1</v>
      </c>
      <c r="D17" s="78">
        <v>0</v>
      </c>
      <c r="E17" s="78">
        <v>3</v>
      </c>
      <c r="F17" s="78" t="s">
        <v>58</v>
      </c>
      <c r="G17" s="78">
        <v>0</v>
      </c>
      <c r="H17" s="78">
        <v>6</v>
      </c>
      <c r="I17" s="78">
        <v>6</v>
      </c>
      <c r="J17" s="78" t="s">
        <v>58</v>
      </c>
      <c r="K17" s="78">
        <v>2</v>
      </c>
      <c r="L17" s="78" t="s">
        <v>58</v>
      </c>
      <c r="M17" s="78">
        <v>1</v>
      </c>
      <c r="N17" s="78" t="s">
        <v>58</v>
      </c>
      <c r="O17" s="78" t="s">
        <v>58</v>
      </c>
      <c r="P17" s="78">
        <v>1</v>
      </c>
      <c r="Q17" s="78">
        <v>1</v>
      </c>
    </row>
    <row r="18" spans="1:17" ht="12.75">
      <c r="A18" s="77" t="s">
        <v>247</v>
      </c>
      <c r="B18" s="79">
        <v>26</v>
      </c>
      <c r="C18" s="78">
        <v>2</v>
      </c>
      <c r="D18" s="78">
        <v>0</v>
      </c>
      <c r="E18" s="78">
        <v>3</v>
      </c>
      <c r="F18" s="78">
        <v>2</v>
      </c>
      <c r="G18" s="78">
        <v>0</v>
      </c>
      <c r="H18" s="78">
        <v>17</v>
      </c>
      <c r="I18" s="78">
        <v>15</v>
      </c>
      <c r="J18" s="78">
        <v>1</v>
      </c>
      <c r="K18" s="78">
        <v>1</v>
      </c>
      <c r="L18" s="78" t="s">
        <v>58</v>
      </c>
      <c r="M18" s="78">
        <v>1</v>
      </c>
      <c r="N18" s="78" t="s">
        <v>58</v>
      </c>
      <c r="O18" s="78" t="s">
        <v>58</v>
      </c>
      <c r="P18" s="78" t="s">
        <v>58</v>
      </c>
      <c r="Q18" s="78" t="s">
        <v>58</v>
      </c>
    </row>
    <row r="19" spans="1:17" ht="12.75">
      <c r="A19" s="77" t="s">
        <v>248</v>
      </c>
      <c r="B19" s="79">
        <v>15</v>
      </c>
      <c r="C19" s="78">
        <v>2</v>
      </c>
      <c r="D19" s="78">
        <v>0</v>
      </c>
      <c r="E19" s="78" t="s">
        <v>58</v>
      </c>
      <c r="F19" s="78" t="s">
        <v>58</v>
      </c>
      <c r="G19" s="78">
        <v>0</v>
      </c>
      <c r="H19" s="78">
        <v>6</v>
      </c>
      <c r="I19" s="78">
        <v>6</v>
      </c>
      <c r="J19" s="78" t="s">
        <v>58</v>
      </c>
      <c r="K19" s="78">
        <v>3</v>
      </c>
      <c r="L19" s="78" t="s">
        <v>58</v>
      </c>
      <c r="M19" s="78">
        <v>2</v>
      </c>
      <c r="N19" s="78" t="s">
        <v>58</v>
      </c>
      <c r="O19" s="78" t="s">
        <v>58</v>
      </c>
      <c r="P19" s="78">
        <v>2</v>
      </c>
      <c r="Q19" s="78" t="s">
        <v>58</v>
      </c>
    </row>
    <row r="20" spans="1:17" ht="12.7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127"/>
    </row>
    <row r="21" spans="1:17" ht="12.7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127"/>
    </row>
    <row r="22" spans="1:17" ht="12.7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127"/>
    </row>
    <row r="23" spans="1:17" ht="12.7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127"/>
    </row>
    <row r="24" spans="1:17" s="228" customFormat="1" ht="12.75" customHeight="1">
      <c r="A24" s="467" t="s">
        <v>585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</row>
    <row r="25" spans="1:17" s="228" customFormat="1" ht="12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</row>
    <row r="26" spans="1:17" s="230" customFormat="1" ht="12" customHeight="1">
      <c r="A26" s="418" t="s">
        <v>430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</row>
    <row r="27" spans="1:17" s="230" customFormat="1" ht="93">
      <c r="A27" s="363" t="s">
        <v>501</v>
      </c>
      <c r="B27" s="364" t="s">
        <v>265</v>
      </c>
      <c r="C27" s="365" t="s">
        <v>19</v>
      </c>
      <c r="D27" s="372" t="s">
        <v>250</v>
      </c>
      <c r="E27" s="365" t="s">
        <v>240</v>
      </c>
      <c r="F27" s="365" t="s">
        <v>241</v>
      </c>
      <c r="G27" s="365" t="s">
        <v>249</v>
      </c>
      <c r="H27" s="365" t="s">
        <v>242</v>
      </c>
      <c r="I27" s="372" t="s">
        <v>484</v>
      </c>
      <c r="J27" s="372" t="s">
        <v>496</v>
      </c>
      <c r="K27" s="365" t="s">
        <v>34</v>
      </c>
      <c r="L27" s="365" t="s">
        <v>135</v>
      </c>
      <c r="M27" s="365" t="s">
        <v>35</v>
      </c>
      <c r="N27" s="365" t="s">
        <v>134</v>
      </c>
      <c r="O27" s="372" t="s">
        <v>485</v>
      </c>
      <c r="P27" s="365" t="s">
        <v>73</v>
      </c>
      <c r="Q27" s="366" t="s">
        <v>23</v>
      </c>
    </row>
    <row r="28" spans="1:17" ht="12.75">
      <c r="A28" s="231" t="s">
        <v>57</v>
      </c>
      <c r="B28" s="232">
        <v>129</v>
      </c>
      <c r="C28" s="233">
        <v>4</v>
      </c>
      <c r="D28" s="233">
        <v>0</v>
      </c>
      <c r="E28" s="233">
        <v>29</v>
      </c>
      <c r="F28" s="233">
        <v>2</v>
      </c>
      <c r="G28" s="233">
        <v>0</v>
      </c>
      <c r="H28" s="233">
        <v>45</v>
      </c>
      <c r="I28" s="233">
        <v>37</v>
      </c>
      <c r="J28" s="233">
        <v>5</v>
      </c>
      <c r="K28" s="233">
        <v>17</v>
      </c>
      <c r="L28" s="233">
        <v>5</v>
      </c>
      <c r="M28" s="233">
        <v>7</v>
      </c>
      <c r="N28" s="233">
        <v>5</v>
      </c>
      <c r="O28" s="233">
        <v>4</v>
      </c>
      <c r="P28" s="233">
        <v>6</v>
      </c>
      <c r="Q28" s="233">
        <v>9</v>
      </c>
    </row>
    <row r="29" spans="1:17" ht="12.75">
      <c r="A29" s="77">
        <v>0</v>
      </c>
      <c r="B29" s="79">
        <v>1</v>
      </c>
      <c r="C29" s="163" t="s">
        <v>45</v>
      </c>
      <c r="D29" s="163" t="s">
        <v>45</v>
      </c>
      <c r="E29" s="163" t="s">
        <v>45</v>
      </c>
      <c r="F29" s="163" t="s">
        <v>45</v>
      </c>
      <c r="G29" s="163" t="s">
        <v>45</v>
      </c>
      <c r="H29" s="163" t="s">
        <v>45</v>
      </c>
      <c r="I29" s="163" t="s">
        <v>45</v>
      </c>
      <c r="J29" s="163" t="s">
        <v>45</v>
      </c>
      <c r="K29" s="163" t="s">
        <v>45</v>
      </c>
      <c r="L29" s="163" t="s">
        <v>45</v>
      </c>
      <c r="M29" s="163" t="s">
        <v>45</v>
      </c>
      <c r="N29" s="163" t="s">
        <v>45</v>
      </c>
      <c r="O29" s="163" t="s">
        <v>45</v>
      </c>
      <c r="P29" s="163" t="s">
        <v>45</v>
      </c>
      <c r="Q29" s="163" t="s">
        <v>45</v>
      </c>
    </row>
    <row r="30" spans="1:17" ht="12.75">
      <c r="A30" s="77" t="s">
        <v>243</v>
      </c>
      <c r="B30" s="79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1:17" ht="12.75">
      <c r="A31" s="77" t="s">
        <v>184</v>
      </c>
      <c r="B31" s="79">
        <v>2</v>
      </c>
      <c r="C31" s="163" t="s">
        <v>45</v>
      </c>
      <c r="D31" s="163" t="s">
        <v>45</v>
      </c>
      <c r="E31" s="163" t="s">
        <v>45</v>
      </c>
      <c r="F31" s="163" t="s">
        <v>45</v>
      </c>
      <c r="G31" s="163" t="s">
        <v>45</v>
      </c>
      <c r="H31" s="163" t="s">
        <v>45</v>
      </c>
      <c r="I31" s="163" t="s">
        <v>45</v>
      </c>
      <c r="J31" s="163" t="s">
        <v>45</v>
      </c>
      <c r="K31" s="163" t="s">
        <v>45</v>
      </c>
      <c r="L31" s="163" t="s">
        <v>45</v>
      </c>
      <c r="M31" s="163" t="s">
        <v>45</v>
      </c>
      <c r="N31" s="163" t="s">
        <v>45</v>
      </c>
      <c r="O31" s="163" t="s">
        <v>45</v>
      </c>
      <c r="P31" s="163" t="s">
        <v>45</v>
      </c>
      <c r="Q31" s="163" t="s">
        <v>45</v>
      </c>
    </row>
    <row r="32" spans="1:17" ht="12.75">
      <c r="A32" s="77" t="s">
        <v>176</v>
      </c>
      <c r="B32" s="79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1:17" ht="12.75">
      <c r="A33" s="77" t="s">
        <v>177</v>
      </c>
      <c r="B33" s="79">
        <v>3</v>
      </c>
      <c r="C33" s="78" t="s">
        <v>58</v>
      </c>
      <c r="D33" s="78">
        <v>0</v>
      </c>
      <c r="E33" s="78" t="s">
        <v>58</v>
      </c>
      <c r="F33" s="78" t="s">
        <v>58</v>
      </c>
      <c r="G33" s="78">
        <v>0</v>
      </c>
      <c r="H33" s="78" t="s">
        <v>58</v>
      </c>
      <c r="I33" s="78" t="s">
        <v>58</v>
      </c>
      <c r="J33" s="78" t="s">
        <v>58</v>
      </c>
      <c r="K33" s="78" t="s">
        <v>58</v>
      </c>
      <c r="L33" s="78" t="s">
        <v>58</v>
      </c>
      <c r="M33" s="78" t="s">
        <v>58</v>
      </c>
      <c r="N33" s="78">
        <v>2</v>
      </c>
      <c r="O33" s="78">
        <v>2</v>
      </c>
      <c r="P33" s="78" t="s">
        <v>58</v>
      </c>
      <c r="Q33" s="78">
        <v>1</v>
      </c>
    </row>
    <row r="34" spans="1:17" ht="12.75">
      <c r="A34" s="77" t="s">
        <v>178</v>
      </c>
      <c r="B34" s="79">
        <v>3</v>
      </c>
      <c r="C34" s="78" t="s">
        <v>58</v>
      </c>
      <c r="D34" s="78">
        <v>0</v>
      </c>
      <c r="E34" s="78">
        <v>1</v>
      </c>
      <c r="F34" s="78" t="s">
        <v>58</v>
      </c>
      <c r="G34" s="78">
        <v>0</v>
      </c>
      <c r="H34" s="78" t="s">
        <v>58</v>
      </c>
      <c r="I34" s="78" t="s">
        <v>58</v>
      </c>
      <c r="J34" s="78" t="s">
        <v>58</v>
      </c>
      <c r="K34" s="78" t="s">
        <v>58</v>
      </c>
      <c r="L34" s="78" t="s">
        <v>58</v>
      </c>
      <c r="M34" s="78" t="s">
        <v>58</v>
      </c>
      <c r="N34" s="78">
        <v>1</v>
      </c>
      <c r="O34" s="78">
        <v>1</v>
      </c>
      <c r="P34" s="78" t="s">
        <v>58</v>
      </c>
      <c r="Q34" s="78">
        <v>1</v>
      </c>
    </row>
    <row r="35" spans="1:17" ht="12.75">
      <c r="A35" s="77" t="s">
        <v>179</v>
      </c>
      <c r="B35" s="79">
        <v>9</v>
      </c>
      <c r="C35" s="78" t="s">
        <v>58</v>
      </c>
      <c r="D35" s="78">
        <v>0</v>
      </c>
      <c r="E35" s="78">
        <v>7</v>
      </c>
      <c r="F35" s="78" t="s">
        <v>58</v>
      </c>
      <c r="G35" s="78">
        <v>0</v>
      </c>
      <c r="H35" s="78" t="s">
        <v>58</v>
      </c>
      <c r="I35" s="78" t="s">
        <v>58</v>
      </c>
      <c r="J35" s="78" t="s">
        <v>58</v>
      </c>
      <c r="K35" s="78">
        <v>1</v>
      </c>
      <c r="L35" s="78" t="s">
        <v>58</v>
      </c>
      <c r="M35" s="78" t="s">
        <v>58</v>
      </c>
      <c r="N35" s="78" t="s">
        <v>58</v>
      </c>
      <c r="O35" s="78" t="s">
        <v>58</v>
      </c>
      <c r="P35" s="78">
        <v>1</v>
      </c>
      <c r="Q35" s="78" t="s">
        <v>58</v>
      </c>
    </row>
    <row r="36" spans="1:17" ht="12.75">
      <c r="A36" s="77" t="s">
        <v>171</v>
      </c>
      <c r="B36" s="79">
        <v>6</v>
      </c>
      <c r="C36" s="78" t="s">
        <v>58</v>
      </c>
      <c r="D36" s="78">
        <v>0</v>
      </c>
      <c r="E36" s="78">
        <v>3</v>
      </c>
      <c r="F36" s="78" t="s">
        <v>58</v>
      </c>
      <c r="G36" s="78">
        <v>0</v>
      </c>
      <c r="H36" s="78">
        <v>2</v>
      </c>
      <c r="I36" s="78">
        <v>1</v>
      </c>
      <c r="J36" s="78" t="s">
        <v>58</v>
      </c>
      <c r="K36" s="78">
        <v>1</v>
      </c>
      <c r="L36" s="78" t="s">
        <v>58</v>
      </c>
      <c r="M36" s="78" t="s">
        <v>58</v>
      </c>
      <c r="N36" s="78" t="s">
        <v>58</v>
      </c>
      <c r="O36" s="78" t="s">
        <v>58</v>
      </c>
      <c r="P36" s="78" t="s">
        <v>58</v>
      </c>
      <c r="Q36" s="78" t="s">
        <v>58</v>
      </c>
    </row>
    <row r="37" spans="1:17" ht="12.75">
      <c r="A37" s="77" t="s">
        <v>81</v>
      </c>
      <c r="B37" s="79">
        <v>15</v>
      </c>
      <c r="C37" s="78" t="s">
        <v>58</v>
      </c>
      <c r="D37" s="78">
        <v>0</v>
      </c>
      <c r="E37" s="78">
        <v>4</v>
      </c>
      <c r="F37" s="78" t="s">
        <v>58</v>
      </c>
      <c r="G37" s="78">
        <v>0</v>
      </c>
      <c r="H37" s="78">
        <v>5</v>
      </c>
      <c r="I37" s="78">
        <v>4</v>
      </c>
      <c r="J37" s="78" t="s">
        <v>58</v>
      </c>
      <c r="K37" s="78" t="s">
        <v>58</v>
      </c>
      <c r="L37" s="78">
        <v>1</v>
      </c>
      <c r="M37" s="78" t="s">
        <v>58</v>
      </c>
      <c r="N37" s="78" t="s">
        <v>58</v>
      </c>
      <c r="O37" s="78" t="s">
        <v>58</v>
      </c>
      <c r="P37" s="78">
        <v>1</v>
      </c>
      <c r="Q37" s="78">
        <v>4</v>
      </c>
    </row>
    <row r="38" spans="1:17" ht="12.75">
      <c r="A38" s="77" t="s">
        <v>244</v>
      </c>
      <c r="B38" s="79">
        <v>12</v>
      </c>
      <c r="C38" s="78">
        <v>2</v>
      </c>
      <c r="D38" s="78">
        <v>0</v>
      </c>
      <c r="E38" s="78">
        <v>4</v>
      </c>
      <c r="F38" s="78">
        <v>2</v>
      </c>
      <c r="G38" s="78">
        <v>0</v>
      </c>
      <c r="H38" s="78">
        <v>2</v>
      </c>
      <c r="I38" s="78">
        <v>2</v>
      </c>
      <c r="J38" s="78" t="s">
        <v>58</v>
      </c>
      <c r="K38" s="78">
        <v>1</v>
      </c>
      <c r="L38" s="78" t="s">
        <v>58</v>
      </c>
      <c r="M38" s="78" t="s">
        <v>58</v>
      </c>
      <c r="N38" s="78" t="s">
        <v>58</v>
      </c>
      <c r="O38" s="78" t="s">
        <v>58</v>
      </c>
      <c r="P38" s="78" t="s">
        <v>58</v>
      </c>
      <c r="Q38" s="78">
        <v>1</v>
      </c>
    </row>
    <row r="39" spans="1:17" ht="12.75">
      <c r="A39" s="77" t="s">
        <v>245</v>
      </c>
      <c r="B39" s="79">
        <v>9</v>
      </c>
      <c r="C39" s="78" t="s">
        <v>58</v>
      </c>
      <c r="D39" s="78">
        <v>0</v>
      </c>
      <c r="E39" s="78">
        <v>3</v>
      </c>
      <c r="F39" s="78" t="s">
        <v>58</v>
      </c>
      <c r="G39" s="78">
        <v>0</v>
      </c>
      <c r="H39" s="78">
        <v>2</v>
      </c>
      <c r="I39" s="78">
        <v>2</v>
      </c>
      <c r="J39" s="78" t="s">
        <v>58</v>
      </c>
      <c r="K39" s="78">
        <v>2</v>
      </c>
      <c r="L39" s="78" t="s">
        <v>58</v>
      </c>
      <c r="M39" s="78" t="s">
        <v>58</v>
      </c>
      <c r="N39" s="78" t="s">
        <v>58</v>
      </c>
      <c r="O39" s="78" t="s">
        <v>58</v>
      </c>
      <c r="P39" s="78">
        <v>1</v>
      </c>
      <c r="Q39" s="78">
        <v>1</v>
      </c>
    </row>
    <row r="40" spans="1:17" ht="12.75">
      <c r="A40" s="77" t="s">
        <v>246</v>
      </c>
      <c r="B40" s="79">
        <v>18</v>
      </c>
      <c r="C40" s="78">
        <v>2</v>
      </c>
      <c r="D40" s="78">
        <v>0</v>
      </c>
      <c r="E40" s="78">
        <v>2</v>
      </c>
      <c r="F40" s="78" t="s">
        <v>58</v>
      </c>
      <c r="G40" s="78">
        <v>0</v>
      </c>
      <c r="H40" s="78">
        <v>8</v>
      </c>
      <c r="I40" s="78">
        <v>6</v>
      </c>
      <c r="J40" s="78">
        <v>1</v>
      </c>
      <c r="K40" s="78">
        <v>4</v>
      </c>
      <c r="L40" s="78">
        <v>1</v>
      </c>
      <c r="M40" s="78" t="s">
        <v>58</v>
      </c>
      <c r="N40" s="78" t="s">
        <v>58</v>
      </c>
      <c r="O40" s="78" t="s">
        <v>58</v>
      </c>
      <c r="P40" s="78" t="s">
        <v>58</v>
      </c>
      <c r="Q40" s="78">
        <v>1</v>
      </c>
    </row>
    <row r="41" spans="1:17" ht="12.75">
      <c r="A41" s="77" t="s">
        <v>247</v>
      </c>
      <c r="B41" s="79">
        <v>19</v>
      </c>
      <c r="C41" s="78" t="s">
        <v>58</v>
      </c>
      <c r="D41" s="78">
        <v>0</v>
      </c>
      <c r="E41" s="78">
        <v>3</v>
      </c>
      <c r="F41" s="78" t="s">
        <v>58</v>
      </c>
      <c r="G41" s="78">
        <v>0</v>
      </c>
      <c r="H41" s="78">
        <v>8</v>
      </c>
      <c r="I41" s="78">
        <v>7</v>
      </c>
      <c r="J41" s="78">
        <v>1</v>
      </c>
      <c r="K41" s="78">
        <v>3</v>
      </c>
      <c r="L41" s="78" t="s">
        <v>58</v>
      </c>
      <c r="M41" s="78">
        <v>3</v>
      </c>
      <c r="N41" s="78" t="s">
        <v>58</v>
      </c>
      <c r="O41" s="78" t="s">
        <v>58</v>
      </c>
      <c r="P41" s="78">
        <v>2</v>
      </c>
      <c r="Q41" s="78" t="s">
        <v>58</v>
      </c>
    </row>
    <row r="42" spans="1:17" ht="12.75">
      <c r="A42" s="77" t="s">
        <v>248</v>
      </c>
      <c r="B42" s="79">
        <v>32</v>
      </c>
      <c r="C42" s="78" t="s">
        <v>58</v>
      </c>
      <c r="D42" s="78">
        <v>0</v>
      </c>
      <c r="E42" s="78">
        <v>2</v>
      </c>
      <c r="F42" s="78" t="s">
        <v>58</v>
      </c>
      <c r="G42" s="78">
        <v>0</v>
      </c>
      <c r="H42" s="78">
        <v>18</v>
      </c>
      <c r="I42" s="78">
        <v>15</v>
      </c>
      <c r="J42" s="78">
        <v>3</v>
      </c>
      <c r="K42" s="78">
        <v>5</v>
      </c>
      <c r="L42" s="78">
        <v>3</v>
      </c>
      <c r="M42" s="78">
        <v>4</v>
      </c>
      <c r="N42" s="78" t="s">
        <v>58</v>
      </c>
      <c r="O42" s="78" t="s">
        <v>58</v>
      </c>
      <c r="P42" s="78" t="s">
        <v>58</v>
      </c>
      <c r="Q42" s="78" t="s">
        <v>58</v>
      </c>
    </row>
    <row r="44" spans="1:17" ht="12.75">
      <c r="A44" s="419" t="s">
        <v>332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</row>
    <row r="45" spans="1:17" ht="12.75" customHeight="1">
      <c r="A45" s="468" t="s">
        <v>222</v>
      </c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</row>
  </sheetData>
  <sheetProtection/>
  <mergeCells count="6">
    <mergeCell ref="A1:Q1"/>
    <mergeCell ref="A3:Q3"/>
    <mergeCell ref="A44:Q44"/>
    <mergeCell ref="A45:Q45"/>
    <mergeCell ref="A24:Q24"/>
    <mergeCell ref="A26:Q2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5"/>
  <sheetViews>
    <sheetView zoomScaleSheetLayoutView="50" zoomScalePageLayoutView="0" workbookViewId="0" topLeftCell="A1">
      <selection activeCell="I48" sqref="I48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11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  <rowBreaks count="1" manualBreakCount="1">
    <brk id="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"/>
  <sheetViews>
    <sheetView zoomScale="145" zoomScaleNormal="145" zoomScaleSheetLayoutView="50" zoomScalePageLayoutView="0" workbookViewId="0" topLeftCell="A1">
      <selection activeCell="M16" sqref="M16"/>
    </sheetView>
  </sheetViews>
  <sheetFormatPr defaultColWidth="11.421875" defaultRowHeight="12.75"/>
  <cols>
    <col min="1" max="1" width="8.28125" style="267" customWidth="1"/>
    <col min="2" max="2" width="12.28125" style="183" customWidth="1"/>
    <col min="3" max="3" width="9.28125" style="183" bestFit="1" customWidth="1"/>
    <col min="4" max="4" width="7.7109375" style="183" bestFit="1" customWidth="1"/>
    <col min="5" max="5" width="7.8515625" style="183" customWidth="1"/>
    <col min="6" max="6" width="7.8515625" style="183" bestFit="1" customWidth="1"/>
    <col min="7" max="8" width="14.421875" style="183" customWidth="1"/>
    <col min="9" max="16384" width="11.421875" style="183" customWidth="1"/>
  </cols>
  <sheetData>
    <row r="1" spans="1:8" s="13" customFormat="1" ht="12.75">
      <c r="A1" s="417" t="s">
        <v>189</v>
      </c>
      <c r="B1" s="417"/>
      <c r="C1" s="417"/>
      <c r="D1" s="417"/>
      <c r="E1" s="417"/>
      <c r="F1" s="417"/>
      <c r="G1" s="417"/>
      <c r="H1" s="417"/>
    </row>
    <row r="2" spans="1:8" s="13" customFormat="1" ht="12.75">
      <c r="A2" s="188"/>
      <c r="B2" s="154"/>
      <c r="C2" s="154"/>
      <c r="D2" s="154"/>
      <c r="E2" s="154"/>
      <c r="F2" s="154"/>
      <c r="G2" s="154"/>
      <c r="H2" s="154"/>
    </row>
    <row r="3" spans="1:8" s="13" customFormat="1" ht="12.75">
      <c r="A3" s="418" t="s">
        <v>367</v>
      </c>
      <c r="B3" s="418"/>
      <c r="C3" s="418"/>
      <c r="D3" s="418"/>
      <c r="E3" s="418"/>
      <c r="F3" s="418"/>
      <c r="G3" s="418"/>
      <c r="H3" s="418"/>
    </row>
    <row r="4" spans="2:8" s="13" customFormat="1" ht="55.5" customHeight="1">
      <c r="B4" s="73" t="s">
        <v>490</v>
      </c>
      <c r="C4" s="470" t="s">
        <v>99</v>
      </c>
      <c r="D4" s="471"/>
      <c r="E4" s="470" t="s">
        <v>100</v>
      </c>
      <c r="F4" s="470"/>
      <c r="G4" s="73" t="s">
        <v>434</v>
      </c>
      <c r="H4" s="73" t="s">
        <v>533</v>
      </c>
    </row>
    <row r="5" spans="1:8" s="13" customFormat="1" ht="12.75">
      <c r="A5" s="249" t="s">
        <v>75</v>
      </c>
      <c r="B5" s="75"/>
      <c r="C5" s="172" t="s">
        <v>157</v>
      </c>
      <c r="D5" s="172" t="s">
        <v>158</v>
      </c>
      <c r="E5" s="172" t="s">
        <v>157</v>
      </c>
      <c r="F5" s="172" t="s">
        <v>158</v>
      </c>
      <c r="G5" s="73"/>
      <c r="H5" s="73"/>
    </row>
    <row r="6" spans="1:8" s="76" customFormat="1" ht="12.75">
      <c r="A6" s="250">
        <v>2007</v>
      </c>
      <c r="B6" s="179">
        <v>35262</v>
      </c>
      <c r="C6" s="165">
        <v>182</v>
      </c>
      <c r="D6" s="165">
        <v>183</v>
      </c>
      <c r="E6" s="165">
        <v>97</v>
      </c>
      <c r="F6" s="165">
        <v>100</v>
      </c>
      <c r="G6" s="45">
        <v>5.2</v>
      </c>
      <c r="H6" s="45">
        <v>53.3</v>
      </c>
    </row>
    <row r="7" spans="1:8" s="76" customFormat="1" ht="12.75">
      <c r="A7" s="250">
        <v>2008</v>
      </c>
      <c r="B7" s="179">
        <v>35473</v>
      </c>
      <c r="C7" s="165">
        <v>205</v>
      </c>
      <c r="D7" s="165">
        <v>197</v>
      </c>
      <c r="E7" s="165">
        <v>97</v>
      </c>
      <c r="F7" s="165">
        <v>101</v>
      </c>
      <c r="G7" s="45">
        <v>5.8</v>
      </c>
      <c r="H7" s="45">
        <v>47.3</v>
      </c>
    </row>
    <row r="8" spans="1:8" s="13" customFormat="1" ht="12.75">
      <c r="A8" s="250">
        <v>2009</v>
      </c>
      <c r="B8" s="179">
        <v>35742</v>
      </c>
      <c r="C8" s="165">
        <v>154</v>
      </c>
      <c r="D8" s="165">
        <v>148</v>
      </c>
      <c r="E8" s="165">
        <v>101</v>
      </c>
      <c r="F8" s="165">
        <v>105</v>
      </c>
      <c r="G8" s="45">
        <v>4.3</v>
      </c>
      <c r="H8" s="45">
        <v>65.6</v>
      </c>
    </row>
    <row r="9" spans="1:8" s="13" customFormat="1" ht="12.75">
      <c r="A9" s="250">
        <v>2010</v>
      </c>
      <c r="B9" s="179">
        <v>36022</v>
      </c>
      <c r="C9" s="165">
        <v>186</v>
      </c>
      <c r="D9" s="165">
        <v>170</v>
      </c>
      <c r="E9" s="165">
        <v>87</v>
      </c>
      <c r="F9" s="165">
        <v>83</v>
      </c>
      <c r="G9" s="45">
        <v>5.2</v>
      </c>
      <c r="H9" s="45">
        <v>46.8</v>
      </c>
    </row>
    <row r="10" spans="1:8" s="13" customFormat="1" ht="12.75">
      <c r="A10" s="250">
        <v>2011</v>
      </c>
      <c r="B10" s="179">
        <v>36312</v>
      </c>
      <c r="C10" s="165">
        <v>163</v>
      </c>
      <c r="D10" s="165">
        <v>161</v>
      </c>
      <c r="E10" s="165">
        <v>91</v>
      </c>
      <c r="F10" s="165">
        <v>88</v>
      </c>
      <c r="G10" s="45">
        <v>4.5</v>
      </c>
      <c r="H10" s="45">
        <v>55.8</v>
      </c>
    </row>
    <row r="11" spans="1:8" s="13" customFormat="1" ht="12.75">
      <c r="A11" s="250">
        <v>2012</v>
      </c>
      <c r="B11" s="179">
        <v>36656.5</v>
      </c>
      <c r="C11" s="165">
        <v>185</v>
      </c>
      <c r="D11" s="165">
        <v>164</v>
      </c>
      <c r="E11" s="165">
        <f>87+9</f>
        <v>96</v>
      </c>
      <c r="F11" s="165">
        <f>90+2</f>
        <v>92</v>
      </c>
      <c r="G11" s="45">
        <v>5.046853900399659</v>
      </c>
      <c r="H11" s="45">
        <f>+E11/C11*100</f>
        <v>51.891891891891895</v>
      </c>
    </row>
    <row r="12" spans="1:8" ht="12.75">
      <c r="A12" s="250">
        <v>2013</v>
      </c>
      <c r="B12" s="179">
        <v>36983.5</v>
      </c>
      <c r="C12" s="165">
        <v>211</v>
      </c>
      <c r="D12" s="165">
        <v>170</v>
      </c>
      <c r="E12" s="165">
        <v>75</v>
      </c>
      <c r="F12" s="165">
        <v>74</v>
      </c>
      <c r="G12" s="45">
        <v>5.70540120327182</v>
      </c>
      <c r="H12" s="45">
        <v>35.545023696682506</v>
      </c>
    </row>
    <row r="13" spans="1:8" ht="12.75">
      <c r="A13" s="250">
        <v>2014</v>
      </c>
      <c r="B13" s="179">
        <v>37247.5</v>
      </c>
      <c r="C13" s="165">
        <v>208</v>
      </c>
      <c r="D13" s="165">
        <v>195</v>
      </c>
      <c r="E13" s="165">
        <f>83-1</f>
        <v>82</v>
      </c>
      <c r="F13" s="165">
        <v>83</v>
      </c>
      <c r="G13" s="45">
        <v>5.584267400496679</v>
      </c>
      <c r="H13" s="45">
        <f>+E13/C13*100</f>
        <v>39.42307692307692</v>
      </c>
    </row>
    <row r="14" spans="1:8" ht="12.75">
      <c r="A14" s="250">
        <v>2015</v>
      </c>
      <c r="B14" s="179">
        <v>37494</v>
      </c>
      <c r="C14" s="165">
        <v>205</v>
      </c>
      <c r="D14" s="165">
        <v>170</v>
      </c>
      <c r="E14" s="165">
        <v>98</v>
      </c>
      <c r="F14" s="165">
        <v>97</v>
      </c>
      <c r="G14" s="45">
        <v>5.5</v>
      </c>
      <c r="H14" s="45">
        <v>47.8</v>
      </c>
    </row>
    <row r="15" spans="1:8" ht="12.75">
      <c r="A15" s="250">
        <v>2016</v>
      </c>
      <c r="B15" s="179">
        <v>37716</v>
      </c>
      <c r="C15" s="165">
        <v>198</v>
      </c>
      <c r="D15" s="165">
        <v>165</v>
      </c>
      <c r="E15" s="165">
        <v>81</v>
      </c>
      <c r="F15" s="165">
        <v>88</v>
      </c>
      <c r="G15" s="45">
        <v>5.2</v>
      </c>
      <c r="H15" s="45">
        <v>40.9</v>
      </c>
    </row>
    <row r="16" ht="12.75">
      <c r="C16" s="223"/>
    </row>
    <row r="17" spans="1:8" s="154" customFormat="1" ht="12.75">
      <c r="A17" s="472" t="s">
        <v>332</v>
      </c>
      <c r="B17" s="472"/>
      <c r="C17" s="472"/>
      <c r="D17" s="472"/>
      <c r="E17" s="472"/>
      <c r="F17" s="472"/>
      <c r="G17" s="472"/>
      <c r="H17" s="472"/>
    </row>
    <row r="18" spans="1:8" s="154" customFormat="1" ht="38.25" customHeight="1">
      <c r="A18" s="469" t="s">
        <v>546</v>
      </c>
      <c r="B18" s="469"/>
      <c r="C18" s="469"/>
      <c r="D18" s="469"/>
      <c r="E18" s="469"/>
      <c r="F18" s="469"/>
      <c r="G18" s="469"/>
      <c r="H18" s="469"/>
    </row>
    <row r="19" spans="1:8" s="154" customFormat="1" ht="27.75" customHeight="1">
      <c r="A19" s="469" t="s">
        <v>532</v>
      </c>
      <c r="B19" s="469"/>
      <c r="C19" s="469"/>
      <c r="D19" s="469"/>
      <c r="E19" s="469"/>
      <c r="F19" s="469"/>
      <c r="G19" s="469"/>
      <c r="H19" s="469"/>
    </row>
  </sheetData>
  <sheetProtection/>
  <mergeCells count="7">
    <mergeCell ref="A19:H19"/>
    <mergeCell ref="A3:H3"/>
    <mergeCell ref="C4:D4"/>
    <mergeCell ref="E4:F4"/>
    <mergeCell ref="A1:H1"/>
    <mergeCell ref="A18:H18"/>
    <mergeCell ref="A17:H1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="160" zoomScaleNormal="160" zoomScaleSheetLayoutView="50" zoomScalePageLayoutView="0" workbookViewId="0" topLeftCell="A1">
      <selection activeCell="L4" sqref="L4"/>
    </sheetView>
  </sheetViews>
  <sheetFormatPr defaultColWidth="11.421875" defaultRowHeight="12.75"/>
  <cols>
    <col min="1" max="1" width="8.28125" style="267" customWidth="1"/>
    <col min="2" max="2" width="12.28125" style="183" customWidth="1"/>
    <col min="3" max="3" width="7.7109375" style="183" bestFit="1" customWidth="1"/>
    <col min="4" max="4" width="6.00390625" style="183" customWidth="1"/>
    <col min="5" max="5" width="6.140625" style="183" customWidth="1"/>
    <col min="6" max="6" width="7.00390625" style="183" customWidth="1"/>
    <col min="7" max="10" width="6.7109375" style="183" customWidth="1"/>
    <col min="11" max="11" width="6.421875" style="183" customWidth="1"/>
    <col min="12" max="16384" width="11.421875" style="183" customWidth="1"/>
  </cols>
  <sheetData>
    <row r="1" spans="1:11" s="13" customFormat="1" ht="12.75">
      <c r="A1" s="417" t="s">
        <v>191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s="13" customFormat="1" ht="12.75">
      <c r="A2" s="188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13" customFormat="1" ht="12.75">
      <c r="A3" s="418" t="s">
        <v>368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2:11" s="13" customFormat="1" ht="45.75" customHeight="1">
      <c r="B4" s="73" t="s">
        <v>490</v>
      </c>
      <c r="C4" s="73" t="s">
        <v>369</v>
      </c>
      <c r="D4" s="470" t="s">
        <v>370</v>
      </c>
      <c r="E4" s="470"/>
      <c r="F4" s="470" t="s">
        <v>159</v>
      </c>
      <c r="G4" s="470"/>
      <c r="H4" s="470" t="s">
        <v>371</v>
      </c>
      <c r="I4" s="474"/>
      <c r="J4" s="470" t="s">
        <v>372</v>
      </c>
      <c r="K4" s="470"/>
    </row>
    <row r="5" spans="1:11" s="13" customFormat="1" ht="22.5">
      <c r="A5" s="249" t="s">
        <v>75</v>
      </c>
      <c r="B5" s="73"/>
      <c r="C5" s="73"/>
      <c r="D5" s="172" t="s">
        <v>157</v>
      </c>
      <c r="E5" s="172" t="s">
        <v>158</v>
      </c>
      <c r="F5" s="172" t="s">
        <v>157</v>
      </c>
      <c r="G5" s="172" t="s">
        <v>158</v>
      </c>
      <c r="H5" s="172" t="s">
        <v>157</v>
      </c>
      <c r="I5" s="172" t="s">
        <v>158</v>
      </c>
      <c r="J5" s="172" t="s">
        <v>157</v>
      </c>
      <c r="K5" s="172" t="s">
        <v>158</v>
      </c>
    </row>
    <row r="6" spans="1:11" s="27" customFormat="1" ht="12.75">
      <c r="A6" s="250">
        <v>2007</v>
      </c>
      <c r="B6" s="179">
        <v>35262</v>
      </c>
      <c r="C6" s="32">
        <v>261</v>
      </c>
      <c r="D6" s="165">
        <v>182</v>
      </c>
      <c r="E6" s="165">
        <v>183</v>
      </c>
      <c r="F6" s="140">
        <v>35.9</v>
      </c>
      <c r="G6" s="141">
        <v>32.8</v>
      </c>
      <c r="H6" s="80">
        <v>140</v>
      </c>
      <c r="I6" s="80">
        <v>145</v>
      </c>
      <c r="J6" s="80">
        <v>76.9</v>
      </c>
      <c r="K6" s="80">
        <v>79.23</v>
      </c>
    </row>
    <row r="7" spans="1:11" s="27" customFormat="1" ht="12.75">
      <c r="A7" s="250">
        <v>2008</v>
      </c>
      <c r="B7" s="179">
        <v>35473</v>
      </c>
      <c r="C7" s="32">
        <v>275</v>
      </c>
      <c r="D7" s="165">
        <v>205</v>
      </c>
      <c r="E7" s="165">
        <v>197</v>
      </c>
      <c r="F7" s="140">
        <v>36.1</v>
      </c>
      <c r="G7" s="141">
        <v>32.7</v>
      </c>
      <c r="H7" s="80">
        <v>157</v>
      </c>
      <c r="I7" s="80">
        <v>154</v>
      </c>
      <c r="J7" s="80">
        <v>76.6</v>
      </c>
      <c r="K7" s="80">
        <v>78.17</v>
      </c>
    </row>
    <row r="8" spans="1:11" s="27" customFormat="1" ht="12.75">
      <c r="A8" s="250">
        <v>2009</v>
      </c>
      <c r="B8" s="179">
        <v>35742</v>
      </c>
      <c r="C8" s="32">
        <v>213</v>
      </c>
      <c r="D8" s="165">
        <v>154</v>
      </c>
      <c r="E8" s="165">
        <v>148</v>
      </c>
      <c r="F8" s="140">
        <v>36.9</v>
      </c>
      <c r="G8" s="141">
        <v>33.3</v>
      </c>
      <c r="H8" s="80">
        <v>119</v>
      </c>
      <c r="I8" s="80">
        <v>116</v>
      </c>
      <c r="J8" s="80">
        <v>77.3</v>
      </c>
      <c r="K8" s="80">
        <v>78.38</v>
      </c>
    </row>
    <row r="9" spans="1:11" s="27" customFormat="1" ht="12.75">
      <c r="A9" s="250">
        <v>2010</v>
      </c>
      <c r="B9" s="179">
        <v>36022</v>
      </c>
      <c r="C9" s="32">
        <v>237</v>
      </c>
      <c r="D9" s="165">
        <v>186</v>
      </c>
      <c r="E9" s="165">
        <v>170</v>
      </c>
      <c r="F9" s="140">
        <v>36.5</v>
      </c>
      <c r="G9" s="141">
        <v>32.6</v>
      </c>
      <c r="H9" s="80">
        <v>145</v>
      </c>
      <c r="I9" s="80">
        <v>140</v>
      </c>
      <c r="J9" s="149">
        <v>78</v>
      </c>
      <c r="K9" s="80">
        <v>82.35</v>
      </c>
    </row>
    <row r="10" spans="1:11" s="27" customFormat="1" ht="12.75">
      <c r="A10" s="250">
        <v>2011</v>
      </c>
      <c r="B10" s="179">
        <v>36312</v>
      </c>
      <c r="C10" s="32">
        <v>221</v>
      </c>
      <c r="D10" s="165">
        <v>163</v>
      </c>
      <c r="E10" s="165">
        <v>161</v>
      </c>
      <c r="F10" s="140">
        <v>37.1</v>
      </c>
      <c r="G10" s="141">
        <v>33.4</v>
      </c>
      <c r="H10" s="80">
        <v>117</v>
      </c>
      <c r="I10" s="80">
        <v>128</v>
      </c>
      <c r="J10" s="80">
        <v>71.8</v>
      </c>
      <c r="K10" s="80">
        <v>79.5</v>
      </c>
    </row>
    <row r="11" spans="1:11" s="27" customFormat="1" ht="12.75">
      <c r="A11" s="250">
        <v>2012</v>
      </c>
      <c r="B11" s="179">
        <v>36656.5</v>
      </c>
      <c r="C11" s="32">
        <v>231</v>
      </c>
      <c r="D11" s="165">
        <v>185</v>
      </c>
      <c r="E11" s="165">
        <v>164</v>
      </c>
      <c r="F11" s="140">
        <v>36.2972972972973</v>
      </c>
      <c r="G11" s="141">
        <v>33.4268292682927</v>
      </c>
      <c r="H11" s="80">
        <v>145</v>
      </c>
      <c r="I11" s="80">
        <v>134</v>
      </c>
      <c r="J11" s="80">
        <v>78.3783783783784</v>
      </c>
      <c r="K11" s="80">
        <v>81.7073170731707</v>
      </c>
    </row>
    <row r="12" spans="1:11" s="27" customFormat="1" ht="12.75">
      <c r="A12" s="250">
        <v>2013</v>
      </c>
      <c r="B12" s="179">
        <v>36983.5</v>
      </c>
      <c r="C12" s="32">
        <v>274</v>
      </c>
      <c r="D12" s="165">
        <v>211</v>
      </c>
      <c r="E12" s="165">
        <v>170</v>
      </c>
      <c r="F12" s="140">
        <v>37.6113744075829</v>
      </c>
      <c r="G12" s="141">
        <v>33.3705882352941</v>
      </c>
      <c r="H12" s="80">
        <v>146</v>
      </c>
      <c r="I12" s="80">
        <v>124</v>
      </c>
      <c r="J12" s="80">
        <v>69.1943127962085</v>
      </c>
      <c r="K12" s="80">
        <v>72.9411764705882</v>
      </c>
    </row>
    <row r="13" spans="1:11" s="27" customFormat="1" ht="12.75">
      <c r="A13" s="250">
        <v>2014</v>
      </c>
      <c r="B13" s="179">
        <v>37247.5</v>
      </c>
      <c r="C13" s="32">
        <v>274</v>
      </c>
      <c r="D13" s="165">
        <v>208</v>
      </c>
      <c r="E13" s="165">
        <v>195</v>
      </c>
      <c r="F13" s="140">
        <v>37.8317307692308</v>
      </c>
      <c r="G13" s="141">
        <v>32.9897435897436</v>
      </c>
      <c r="H13" s="80">
        <v>149</v>
      </c>
      <c r="I13" s="80">
        <v>159</v>
      </c>
      <c r="J13" s="80">
        <v>71.63461538461539</v>
      </c>
      <c r="K13" s="80">
        <v>81.5384615384615</v>
      </c>
    </row>
    <row r="14" spans="1:11" s="27" customFormat="1" ht="12.75">
      <c r="A14" s="250">
        <v>2015</v>
      </c>
      <c r="B14" s="179">
        <v>37494</v>
      </c>
      <c r="C14" s="32">
        <v>260</v>
      </c>
      <c r="D14" s="165">
        <v>205</v>
      </c>
      <c r="E14" s="165">
        <v>170</v>
      </c>
      <c r="F14" s="140">
        <v>37.4</v>
      </c>
      <c r="G14" s="141">
        <v>34.5</v>
      </c>
      <c r="H14" s="80">
        <v>156</v>
      </c>
      <c r="I14" s="80">
        <v>136</v>
      </c>
      <c r="J14" s="80">
        <v>76.1</v>
      </c>
      <c r="K14" s="80">
        <v>80</v>
      </c>
    </row>
    <row r="15" spans="1:11" s="27" customFormat="1" ht="12.75">
      <c r="A15" s="250">
        <v>2016</v>
      </c>
      <c r="B15" s="179">
        <v>37716</v>
      </c>
      <c r="C15" s="32">
        <v>248</v>
      </c>
      <c r="D15" s="165">
        <v>198</v>
      </c>
      <c r="E15" s="165">
        <v>165</v>
      </c>
      <c r="F15" s="140">
        <v>37.4</v>
      </c>
      <c r="G15" s="141">
        <v>33.1</v>
      </c>
      <c r="H15" s="80">
        <v>142</v>
      </c>
      <c r="I15" s="80">
        <v>129</v>
      </c>
      <c r="J15" s="80">
        <v>71.7</v>
      </c>
      <c r="K15" s="80">
        <v>78.18</v>
      </c>
    </row>
    <row r="16" spans="1:11" s="13" customFormat="1" ht="12.75">
      <c r="A16" s="303"/>
      <c r="B16" s="12"/>
      <c r="C16" s="12"/>
      <c r="D16" s="12"/>
      <c r="E16" s="12"/>
      <c r="F16" s="236"/>
      <c r="G16" s="236"/>
      <c r="H16" s="12"/>
      <c r="I16" s="12"/>
      <c r="J16" s="12"/>
      <c r="K16" s="236"/>
    </row>
    <row r="17" spans="1:11" s="13" customFormat="1" ht="12.75">
      <c r="A17" s="450" t="s">
        <v>332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</row>
    <row r="18" spans="1:11" s="13" customFormat="1" ht="12.75">
      <c r="A18" s="473" t="s">
        <v>223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</row>
  </sheetData>
  <sheetProtection/>
  <mergeCells count="8">
    <mergeCell ref="A17:K17"/>
    <mergeCell ref="A18:K18"/>
    <mergeCell ref="A1:K1"/>
    <mergeCell ref="A3:K3"/>
    <mergeCell ref="D4:E4"/>
    <mergeCell ref="F4:G4"/>
    <mergeCell ref="H4:I4"/>
    <mergeCell ref="J4:K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"/>
  <sheetViews>
    <sheetView zoomScale="145" zoomScaleNormal="145" zoomScaleSheetLayoutView="50" zoomScalePageLayoutView="0" workbookViewId="0" topLeftCell="A1">
      <selection activeCell="K12" sqref="K12"/>
    </sheetView>
  </sheetViews>
  <sheetFormatPr defaultColWidth="11.421875" defaultRowHeight="12.75"/>
  <cols>
    <col min="1" max="1" width="6.28125" style="253" customWidth="1"/>
    <col min="2" max="2" width="14.7109375" style="154" customWidth="1"/>
    <col min="3" max="3" width="12.28125" style="183" customWidth="1"/>
    <col min="4" max="5" width="15.28125" style="154" customWidth="1"/>
    <col min="6" max="6" width="12.8515625" style="154" customWidth="1"/>
    <col min="7" max="7" width="16.7109375" style="154" customWidth="1"/>
    <col min="8" max="8" width="15.8515625" style="154" customWidth="1"/>
    <col min="9" max="16384" width="11.421875" style="183" customWidth="1"/>
  </cols>
  <sheetData>
    <row r="1" spans="1:8" s="154" customFormat="1" ht="12.75">
      <c r="A1" s="417" t="s">
        <v>263</v>
      </c>
      <c r="B1" s="417"/>
      <c r="C1" s="417"/>
      <c r="D1" s="417"/>
      <c r="E1" s="417"/>
      <c r="F1" s="417"/>
      <c r="G1" s="417"/>
      <c r="H1" s="417"/>
    </row>
    <row r="2" spans="1:2" s="154" customFormat="1" ht="12.75">
      <c r="A2" s="188"/>
      <c r="B2" s="13"/>
    </row>
    <row r="3" spans="1:8" s="154" customFormat="1" ht="12.75">
      <c r="A3" s="418" t="s">
        <v>327</v>
      </c>
      <c r="B3" s="418"/>
      <c r="C3" s="418"/>
      <c r="D3" s="418"/>
      <c r="E3" s="418"/>
      <c r="F3" s="418"/>
      <c r="G3" s="418"/>
      <c r="H3" s="418"/>
    </row>
    <row r="4" spans="2:8" s="154" customFormat="1" ht="22.5">
      <c r="B4" s="299" t="s">
        <v>490</v>
      </c>
      <c r="C4" s="299" t="s">
        <v>272</v>
      </c>
      <c r="D4" s="299" t="s">
        <v>351</v>
      </c>
      <c r="E4" s="299" t="s">
        <v>265</v>
      </c>
      <c r="F4" s="299" t="s">
        <v>352</v>
      </c>
      <c r="G4" s="415" t="s">
        <v>329</v>
      </c>
      <c r="H4" s="416"/>
    </row>
    <row r="5" spans="1:8" s="154" customFormat="1" ht="12.75">
      <c r="A5" s="255" t="s">
        <v>75</v>
      </c>
      <c r="B5" s="18"/>
      <c r="C5" s="202"/>
      <c r="D5" s="202"/>
      <c r="E5" s="202"/>
      <c r="F5" s="202"/>
      <c r="G5" s="247" t="s">
        <v>491</v>
      </c>
      <c r="H5" s="247" t="s">
        <v>353</v>
      </c>
    </row>
    <row r="6" spans="1:8" s="210" customFormat="1" ht="12.75">
      <c r="A6" s="250">
        <v>2007</v>
      </c>
      <c r="B6" s="167">
        <v>35262</v>
      </c>
      <c r="C6" s="32">
        <v>351</v>
      </c>
      <c r="D6" s="68">
        <v>10</v>
      </c>
      <c r="E6" s="165">
        <v>227</v>
      </c>
      <c r="F6" s="68">
        <v>6.4</v>
      </c>
      <c r="G6" s="165">
        <v>124</v>
      </c>
      <c r="H6" s="68">
        <v>3.5</v>
      </c>
    </row>
    <row r="7" spans="1:8" s="210" customFormat="1" ht="12.75">
      <c r="A7" s="250">
        <v>2008</v>
      </c>
      <c r="B7" s="167">
        <v>35473</v>
      </c>
      <c r="C7" s="32">
        <v>350</v>
      </c>
      <c r="D7" s="68">
        <v>9.9</v>
      </c>
      <c r="E7" s="165">
        <v>205</v>
      </c>
      <c r="F7" s="68">
        <v>5.8</v>
      </c>
      <c r="G7" s="165">
        <v>145</v>
      </c>
      <c r="H7" s="68">
        <v>4.1</v>
      </c>
    </row>
    <row r="8" spans="1:8" s="210" customFormat="1" ht="12.75">
      <c r="A8" s="250">
        <v>2009</v>
      </c>
      <c r="B8" s="167">
        <v>35742</v>
      </c>
      <c r="C8" s="32">
        <v>406</v>
      </c>
      <c r="D8" s="68">
        <v>11.4</v>
      </c>
      <c r="E8" s="165">
        <v>229</v>
      </c>
      <c r="F8" s="68">
        <v>6.4</v>
      </c>
      <c r="G8" s="165">
        <v>177</v>
      </c>
      <c r="H8" s="68">
        <v>5</v>
      </c>
    </row>
    <row r="9" spans="1:8" s="210" customFormat="1" ht="12.75">
      <c r="A9" s="250">
        <v>2010</v>
      </c>
      <c r="B9" s="167">
        <v>36022</v>
      </c>
      <c r="C9" s="32">
        <v>329</v>
      </c>
      <c r="D9" s="68">
        <v>9.1</v>
      </c>
      <c r="E9" s="165">
        <v>238</v>
      </c>
      <c r="F9" s="68">
        <v>6.6</v>
      </c>
      <c r="G9" s="165">
        <v>91</v>
      </c>
      <c r="H9" s="68">
        <v>2.5</v>
      </c>
    </row>
    <row r="10" spans="1:8" s="210" customFormat="1" ht="12.75">
      <c r="A10" s="250">
        <v>2011</v>
      </c>
      <c r="B10" s="167">
        <v>36312</v>
      </c>
      <c r="C10" s="32">
        <v>395</v>
      </c>
      <c r="D10" s="68">
        <v>10.9</v>
      </c>
      <c r="E10" s="165">
        <v>248</v>
      </c>
      <c r="F10" s="68">
        <v>6.8</v>
      </c>
      <c r="G10" s="165">
        <v>147</v>
      </c>
      <c r="H10" s="68">
        <v>4</v>
      </c>
    </row>
    <row r="11" spans="1:8" s="210" customFormat="1" ht="12.75">
      <c r="A11" s="250">
        <v>2012</v>
      </c>
      <c r="B11" s="84">
        <v>36656.5</v>
      </c>
      <c r="C11" s="32">
        <v>357</v>
      </c>
      <c r="D11" s="68">
        <v>9.73906401320366</v>
      </c>
      <c r="E11" s="165">
        <v>224</v>
      </c>
      <c r="F11" s="68">
        <v>6.11078526318661</v>
      </c>
      <c r="G11" s="165">
        <v>133</v>
      </c>
      <c r="H11" s="68">
        <v>3.6282787500170497</v>
      </c>
    </row>
    <row r="12" spans="1:8" s="154" customFormat="1" ht="12.75">
      <c r="A12" s="250">
        <v>2013</v>
      </c>
      <c r="B12" s="84">
        <v>36983.5</v>
      </c>
      <c r="C12" s="32">
        <v>339</v>
      </c>
      <c r="D12" s="68">
        <v>9.166249814106289</v>
      </c>
      <c r="E12" s="165">
        <v>246</v>
      </c>
      <c r="F12" s="68">
        <v>6.651614909351469</v>
      </c>
      <c r="G12" s="165">
        <v>93</v>
      </c>
      <c r="H12" s="68">
        <v>2.51463490475482</v>
      </c>
    </row>
    <row r="13" spans="1:8" s="154" customFormat="1" ht="12.75">
      <c r="A13" s="250">
        <v>2014</v>
      </c>
      <c r="B13" s="84">
        <v>37247.5</v>
      </c>
      <c r="C13" s="32">
        <v>372</v>
      </c>
      <c r="D13" s="68">
        <v>9.9872474662729</v>
      </c>
      <c r="E13" s="165">
        <v>268</v>
      </c>
      <c r="F13" s="68">
        <v>7.19511376602457</v>
      </c>
      <c r="G13" s="165">
        <v>104</v>
      </c>
      <c r="H13" s="68">
        <v>2.79213370024834</v>
      </c>
    </row>
    <row r="14" spans="1:8" s="154" customFormat="1" ht="12.75">
      <c r="A14" s="250">
        <v>2015</v>
      </c>
      <c r="B14" s="84">
        <v>37494</v>
      </c>
      <c r="C14" s="32">
        <v>325</v>
      </c>
      <c r="D14" s="68">
        <v>8.7</v>
      </c>
      <c r="E14" s="165">
        <v>252</v>
      </c>
      <c r="F14" s="68">
        <v>6.7</v>
      </c>
      <c r="G14" s="165">
        <v>73</v>
      </c>
      <c r="H14" s="68">
        <v>1.9</v>
      </c>
    </row>
    <row r="15" spans="1:8" s="154" customFormat="1" ht="12.75">
      <c r="A15" s="250">
        <v>2016</v>
      </c>
      <c r="B15" s="84">
        <v>37716</v>
      </c>
      <c r="C15" s="32">
        <v>378</v>
      </c>
      <c r="D15" s="68">
        <v>10</v>
      </c>
      <c r="E15" s="165">
        <v>271</v>
      </c>
      <c r="F15" s="68">
        <v>7.2</v>
      </c>
      <c r="G15" s="165">
        <v>107</v>
      </c>
      <c r="H15" s="68">
        <v>2.8</v>
      </c>
    </row>
    <row r="18" ht="12.75">
      <c r="C18" s="223"/>
    </row>
  </sheetData>
  <sheetProtection/>
  <mergeCells count="3">
    <mergeCell ref="G4:H4"/>
    <mergeCell ref="A1:H1"/>
    <mergeCell ref="A3:H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"/>
  <sheetViews>
    <sheetView zoomScale="145" zoomScaleNormal="145" zoomScaleSheetLayoutView="50" zoomScalePageLayoutView="0" workbookViewId="0" topLeftCell="A16">
      <selection activeCell="N26" sqref="N26"/>
    </sheetView>
  </sheetViews>
  <sheetFormatPr defaultColWidth="11.421875" defaultRowHeight="12.75"/>
  <cols>
    <col min="1" max="1" width="6.28125" style="253" customWidth="1"/>
    <col min="2" max="2" width="9.7109375" style="183" customWidth="1"/>
    <col min="3" max="5" width="9.7109375" style="154" customWidth="1"/>
    <col min="6" max="6" width="9.7109375" style="183" customWidth="1"/>
    <col min="7" max="9" width="9.7109375" style="154" customWidth="1"/>
    <col min="10" max="10" width="9.7109375" style="183" customWidth="1"/>
    <col min="11" max="13" width="9.7109375" style="154" customWidth="1"/>
    <col min="14" max="16384" width="11.421875" style="183" customWidth="1"/>
  </cols>
  <sheetData>
    <row r="1" spans="1:13" s="13" customFormat="1" ht="12.75">
      <c r="A1" s="417" t="s">
        <v>586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13" customFormat="1" ht="12.75">
      <c r="A2" s="475" t="s">
        <v>260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1:13" s="13" customFormat="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s="13" customFormat="1" ht="12.75">
      <c r="A4" s="418" t="s">
        <v>373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2:13" s="13" customFormat="1" ht="18.75" customHeight="1">
      <c r="B5" s="476" t="s">
        <v>544</v>
      </c>
      <c r="C5" s="476"/>
      <c r="D5" s="476"/>
      <c r="E5" s="476"/>
      <c r="F5" s="476" t="s">
        <v>192</v>
      </c>
      <c r="G5" s="477"/>
      <c r="H5" s="477"/>
      <c r="I5" s="477"/>
      <c r="J5" s="476" t="s">
        <v>193</v>
      </c>
      <c r="K5" s="477"/>
      <c r="L5" s="477"/>
      <c r="M5" s="477"/>
    </row>
    <row r="6" spans="1:13" s="13" customFormat="1" ht="12.75">
      <c r="A6" s="249" t="s">
        <v>75</v>
      </c>
      <c r="B6" s="172" t="s">
        <v>57</v>
      </c>
      <c r="C6" s="172" t="s">
        <v>185</v>
      </c>
      <c r="D6" s="172" t="s">
        <v>187</v>
      </c>
      <c r="E6" s="172" t="s">
        <v>186</v>
      </c>
      <c r="F6" s="172" t="s">
        <v>57</v>
      </c>
      <c r="G6" s="172" t="s">
        <v>185</v>
      </c>
      <c r="H6" s="172" t="s">
        <v>187</v>
      </c>
      <c r="I6" s="172" t="s">
        <v>186</v>
      </c>
      <c r="J6" s="172" t="s">
        <v>9</v>
      </c>
      <c r="K6" s="172" t="s">
        <v>185</v>
      </c>
      <c r="L6" s="172" t="s">
        <v>187</v>
      </c>
      <c r="M6" s="172" t="s">
        <v>186</v>
      </c>
    </row>
    <row r="7" spans="1:13" s="27" customFormat="1" ht="12.75">
      <c r="A7" s="250">
        <v>2007</v>
      </c>
      <c r="B7" s="32">
        <v>182</v>
      </c>
      <c r="C7" s="165">
        <v>140</v>
      </c>
      <c r="D7" s="165">
        <v>2</v>
      </c>
      <c r="E7" s="165">
        <v>40</v>
      </c>
      <c r="F7" s="49">
        <v>1</v>
      </c>
      <c r="G7" s="48">
        <v>0.769</v>
      </c>
      <c r="H7" s="48">
        <v>0.011</v>
      </c>
      <c r="I7" s="48">
        <v>0.22</v>
      </c>
      <c r="J7" s="81">
        <v>35.9</v>
      </c>
      <c r="K7" s="68">
        <v>32.8</v>
      </c>
      <c r="L7" s="68">
        <v>67.8</v>
      </c>
      <c r="M7" s="68">
        <v>45.1</v>
      </c>
    </row>
    <row r="8" spans="1:13" s="27" customFormat="1" ht="12.75">
      <c r="A8" s="250">
        <v>2008</v>
      </c>
      <c r="B8" s="32">
        <v>205</v>
      </c>
      <c r="C8" s="165">
        <v>157</v>
      </c>
      <c r="D8" s="165">
        <v>4</v>
      </c>
      <c r="E8" s="165">
        <v>44</v>
      </c>
      <c r="F8" s="49">
        <v>1</v>
      </c>
      <c r="G8" s="48">
        <v>0.766</v>
      </c>
      <c r="H8" s="48">
        <v>0.02</v>
      </c>
      <c r="I8" s="48">
        <v>0.215</v>
      </c>
      <c r="J8" s="81">
        <v>36.1</v>
      </c>
      <c r="K8" s="68">
        <v>32.7</v>
      </c>
      <c r="L8" s="68">
        <v>57.3</v>
      </c>
      <c r="M8" s="68">
        <v>46.7</v>
      </c>
    </row>
    <row r="9" spans="1:13" s="27" customFormat="1" ht="12.75">
      <c r="A9" s="250">
        <v>2009</v>
      </c>
      <c r="B9" s="32">
        <v>154</v>
      </c>
      <c r="C9" s="165">
        <v>119</v>
      </c>
      <c r="D9" s="165">
        <v>0</v>
      </c>
      <c r="E9" s="165">
        <v>35</v>
      </c>
      <c r="F9" s="49">
        <v>1</v>
      </c>
      <c r="G9" s="48">
        <v>0.773</v>
      </c>
      <c r="H9" s="165">
        <v>0</v>
      </c>
      <c r="I9" s="48">
        <v>0.227</v>
      </c>
      <c r="J9" s="81">
        <v>36.9</v>
      </c>
      <c r="K9" s="68">
        <v>33.8</v>
      </c>
      <c r="L9" s="68" t="s">
        <v>209</v>
      </c>
      <c r="M9" s="68">
        <v>47.3</v>
      </c>
    </row>
    <row r="10" spans="1:13" s="27" customFormat="1" ht="12.75">
      <c r="A10" s="250">
        <v>2010</v>
      </c>
      <c r="B10" s="32">
        <v>186</v>
      </c>
      <c r="C10" s="165">
        <v>145</v>
      </c>
      <c r="D10" s="165">
        <v>0</v>
      </c>
      <c r="E10" s="165">
        <v>41</v>
      </c>
      <c r="F10" s="49">
        <v>1</v>
      </c>
      <c r="G10" s="48">
        <v>0.78</v>
      </c>
      <c r="H10" s="165">
        <v>0</v>
      </c>
      <c r="I10" s="48">
        <v>0.22</v>
      </c>
      <c r="J10" s="146">
        <v>36.5</v>
      </c>
      <c r="K10" s="68">
        <v>33</v>
      </c>
      <c r="L10" s="68" t="s">
        <v>209</v>
      </c>
      <c r="M10" s="68">
        <v>49</v>
      </c>
    </row>
    <row r="11" spans="1:13" s="4" customFormat="1" ht="12.75">
      <c r="A11" s="250">
        <v>2011</v>
      </c>
      <c r="B11" s="32">
        <v>163</v>
      </c>
      <c r="C11" s="165">
        <v>117</v>
      </c>
      <c r="D11" s="165">
        <v>1</v>
      </c>
      <c r="E11" s="165">
        <v>45</v>
      </c>
      <c r="F11" s="49">
        <v>1</v>
      </c>
      <c r="G11" s="48">
        <v>0.718</v>
      </c>
      <c r="H11" s="48">
        <v>0.006</v>
      </c>
      <c r="I11" s="48">
        <v>0.276</v>
      </c>
      <c r="J11" s="146">
        <v>37.1</v>
      </c>
      <c r="K11" s="68">
        <v>32.5</v>
      </c>
      <c r="L11" s="68">
        <v>76</v>
      </c>
      <c r="M11" s="68">
        <v>48.2</v>
      </c>
    </row>
    <row r="12" spans="1:13" s="4" customFormat="1" ht="12.75">
      <c r="A12" s="250">
        <v>2012</v>
      </c>
      <c r="B12" s="32">
        <v>185</v>
      </c>
      <c r="C12" s="165">
        <v>145</v>
      </c>
      <c r="D12" s="165">
        <v>1</v>
      </c>
      <c r="E12" s="165">
        <v>39</v>
      </c>
      <c r="F12" s="49">
        <v>1</v>
      </c>
      <c r="G12" s="48">
        <v>0.7837837837837841</v>
      </c>
      <c r="H12" s="48">
        <v>0.005405405405405411</v>
      </c>
      <c r="I12" s="48">
        <v>0.21081081081081102</v>
      </c>
      <c r="J12" s="146">
        <v>36.2972972972973</v>
      </c>
      <c r="K12" s="68">
        <v>33.420689655172396</v>
      </c>
      <c r="L12" s="68">
        <v>65</v>
      </c>
      <c r="M12" s="68">
        <v>46.2564102564103</v>
      </c>
    </row>
    <row r="13" spans="1:13" s="13" customFormat="1" ht="12.75">
      <c r="A13" s="250">
        <v>2013</v>
      </c>
      <c r="B13" s="32">
        <v>211</v>
      </c>
      <c r="C13" s="165">
        <v>146</v>
      </c>
      <c r="D13" s="165">
        <v>4</v>
      </c>
      <c r="E13" s="165">
        <v>61</v>
      </c>
      <c r="F13" s="49">
        <v>1</v>
      </c>
      <c r="G13" s="48">
        <v>0.691943127962085</v>
      </c>
      <c r="H13" s="48">
        <v>0.018957345971564</v>
      </c>
      <c r="I13" s="48">
        <v>0.289099526066351</v>
      </c>
      <c r="J13" s="146">
        <v>37.6113744075829</v>
      </c>
      <c r="K13" s="68">
        <v>33.2260273972603</v>
      </c>
      <c r="L13" s="68">
        <v>60.25</v>
      </c>
      <c r="M13" s="68">
        <v>46.6229508196721</v>
      </c>
    </row>
    <row r="14" spans="1:13" s="13" customFormat="1" ht="12.75">
      <c r="A14" s="250">
        <v>2014</v>
      </c>
      <c r="B14" s="32">
        <v>208</v>
      </c>
      <c r="C14" s="165">
        <v>149</v>
      </c>
      <c r="D14" s="165">
        <v>3</v>
      </c>
      <c r="E14" s="165">
        <v>56</v>
      </c>
      <c r="F14" s="49">
        <v>1</v>
      </c>
      <c r="G14" s="48">
        <v>0.7163461538461541</v>
      </c>
      <c r="H14" s="48">
        <v>0.0144230769230769</v>
      </c>
      <c r="I14" s="48">
        <v>0.269230769230769</v>
      </c>
      <c r="J14" s="146">
        <v>37.8317307692308</v>
      </c>
      <c r="K14" s="68">
        <v>32.9664429530201</v>
      </c>
      <c r="L14" s="68">
        <v>73.3333333333333</v>
      </c>
      <c r="M14" s="68">
        <v>48.875</v>
      </c>
    </row>
    <row r="15" spans="1:13" s="13" customFormat="1" ht="12.75">
      <c r="A15" s="250">
        <v>2015</v>
      </c>
      <c r="B15" s="32">
        <v>205</v>
      </c>
      <c r="C15" s="165">
        <v>156</v>
      </c>
      <c r="D15" s="165">
        <v>3</v>
      </c>
      <c r="E15" s="165">
        <v>46</v>
      </c>
      <c r="F15" s="49">
        <v>1</v>
      </c>
      <c r="G15" s="48">
        <v>0.761</v>
      </c>
      <c r="H15" s="48">
        <v>0.015</v>
      </c>
      <c r="I15" s="48">
        <v>0.224</v>
      </c>
      <c r="J15" s="146">
        <v>37.4</v>
      </c>
      <c r="K15" s="68">
        <v>33.6</v>
      </c>
      <c r="L15" s="68">
        <v>80.3</v>
      </c>
      <c r="M15" s="68">
        <v>47.4</v>
      </c>
    </row>
    <row r="16" spans="1:13" s="13" customFormat="1" ht="12.75">
      <c r="A16" s="250">
        <v>2016</v>
      </c>
      <c r="B16" s="32">
        <v>198</v>
      </c>
      <c r="C16" s="165">
        <v>142</v>
      </c>
      <c r="D16" s="165">
        <v>1</v>
      </c>
      <c r="E16" s="165">
        <v>55</v>
      </c>
      <c r="F16" s="49">
        <v>1</v>
      </c>
      <c r="G16" s="48">
        <v>0.717</v>
      </c>
      <c r="H16" s="48">
        <v>0.005</v>
      </c>
      <c r="I16" s="48">
        <v>0.278</v>
      </c>
      <c r="J16" s="146">
        <v>37.4</v>
      </c>
      <c r="K16" s="68">
        <v>33.1</v>
      </c>
      <c r="L16" s="68">
        <v>66</v>
      </c>
      <c r="M16" s="68">
        <v>47.9</v>
      </c>
    </row>
    <row r="17" spans="1:13" s="13" customFormat="1" ht="12.75">
      <c r="A17" s="303"/>
      <c r="B17" s="12"/>
      <c r="C17" s="12"/>
      <c r="D17" s="12"/>
      <c r="E17" s="15"/>
      <c r="F17" s="237"/>
      <c r="G17" s="237"/>
      <c r="H17" s="237"/>
      <c r="I17" s="238"/>
      <c r="J17" s="236"/>
      <c r="K17" s="236"/>
      <c r="L17" s="236"/>
      <c r="M17" s="239"/>
    </row>
    <row r="18" spans="1:13" s="13" customFormat="1" ht="12.75">
      <c r="A18" s="303"/>
      <c r="B18" s="12"/>
      <c r="C18" s="12"/>
      <c r="D18" s="12"/>
      <c r="E18" s="15"/>
      <c r="F18" s="237"/>
      <c r="G18" s="237"/>
      <c r="H18" s="237"/>
      <c r="I18" s="238"/>
      <c r="J18" s="236"/>
      <c r="K18" s="236"/>
      <c r="L18" s="236"/>
      <c r="M18" s="239"/>
    </row>
    <row r="19" spans="1:10" s="13" customFormat="1" ht="12.75">
      <c r="A19" s="203"/>
      <c r="B19" s="154"/>
      <c r="C19" s="154"/>
      <c r="D19" s="154"/>
      <c r="E19" s="154"/>
      <c r="F19" s="154"/>
      <c r="G19" s="154"/>
      <c r="H19" s="154"/>
      <c r="I19" s="154"/>
      <c r="J19" s="154"/>
    </row>
    <row r="20" spans="1:10" s="13" customFormat="1" ht="12.75">
      <c r="A20" s="25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3" s="13" customFormat="1" ht="12.75">
      <c r="A21" s="417" t="s">
        <v>587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</row>
    <row r="22" spans="1:13" s="13" customFormat="1" ht="12.75">
      <c r="A22" s="475" t="s">
        <v>260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</row>
    <row r="23" spans="1:10" s="13" customFormat="1" ht="12.75">
      <c r="A23" s="203"/>
      <c r="B23" s="154"/>
      <c r="C23" s="154"/>
      <c r="D23" s="154"/>
      <c r="E23" s="154"/>
      <c r="F23" s="154"/>
      <c r="G23" s="154"/>
      <c r="H23" s="154"/>
      <c r="I23" s="154"/>
      <c r="J23" s="154"/>
    </row>
    <row r="24" spans="1:13" s="13" customFormat="1" ht="12.75">
      <c r="A24" s="418" t="s">
        <v>374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</row>
    <row r="25" spans="2:13" s="13" customFormat="1" ht="12.75">
      <c r="B25" s="478" t="s">
        <v>543</v>
      </c>
      <c r="C25" s="479"/>
      <c r="D25" s="479"/>
      <c r="E25" s="479"/>
      <c r="F25" s="478" t="s">
        <v>192</v>
      </c>
      <c r="G25" s="479"/>
      <c r="H25" s="479"/>
      <c r="I25" s="479"/>
      <c r="J25" s="478" t="s">
        <v>194</v>
      </c>
      <c r="K25" s="479"/>
      <c r="L25" s="479"/>
      <c r="M25" s="479"/>
    </row>
    <row r="26" spans="1:13" s="13" customFormat="1" ht="12.75">
      <c r="A26" s="255" t="s">
        <v>75</v>
      </c>
      <c r="B26" s="181" t="s">
        <v>57</v>
      </c>
      <c r="C26" s="172" t="s">
        <v>185</v>
      </c>
      <c r="D26" s="172" t="s">
        <v>187</v>
      </c>
      <c r="E26" s="172" t="s">
        <v>186</v>
      </c>
      <c r="F26" s="172" t="s">
        <v>57</v>
      </c>
      <c r="G26" s="172" t="s">
        <v>185</v>
      </c>
      <c r="H26" s="172" t="s">
        <v>187</v>
      </c>
      <c r="I26" s="172" t="s">
        <v>186</v>
      </c>
      <c r="J26" s="172" t="s">
        <v>9</v>
      </c>
      <c r="K26" s="172" t="s">
        <v>185</v>
      </c>
      <c r="L26" s="172" t="s">
        <v>187</v>
      </c>
      <c r="M26" s="172" t="s">
        <v>186</v>
      </c>
    </row>
    <row r="27" spans="1:13" s="27" customFormat="1" ht="12.75">
      <c r="A27" s="250">
        <v>2007</v>
      </c>
      <c r="B27" s="32">
        <v>183</v>
      </c>
      <c r="C27" s="165">
        <v>145</v>
      </c>
      <c r="D27" s="165">
        <v>2</v>
      </c>
      <c r="E27" s="165">
        <v>36</v>
      </c>
      <c r="F27" s="49">
        <v>1</v>
      </c>
      <c r="G27" s="48">
        <v>0.792</v>
      </c>
      <c r="H27" s="48">
        <v>0.011</v>
      </c>
      <c r="I27" s="48">
        <v>0.197</v>
      </c>
      <c r="J27" s="81">
        <v>32.8</v>
      </c>
      <c r="K27" s="68">
        <v>30.4</v>
      </c>
      <c r="L27" s="68">
        <v>35.8</v>
      </c>
      <c r="M27" s="68">
        <v>41.9</v>
      </c>
    </row>
    <row r="28" spans="1:13" s="27" customFormat="1" ht="12.75">
      <c r="A28" s="250">
        <v>2008</v>
      </c>
      <c r="B28" s="32">
        <v>197</v>
      </c>
      <c r="C28" s="165">
        <v>154</v>
      </c>
      <c r="D28" s="165">
        <v>1</v>
      </c>
      <c r="E28" s="165">
        <v>42</v>
      </c>
      <c r="F28" s="49">
        <v>1</v>
      </c>
      <c r="G28" s="48">
        <v>0.782</v>
      </c>
      <c r="H28" s="48">
        <v>0.005</v>
      </c>
      <c r="I28" s="48">
        <v>0.213</v>
      </c>
      <c r="J28" s="81">
        <v>32.7</v>
      </c>
      <c r="K28" s="68">
        <v>30.3</v>
      </c>
      <c r="L28" s="68">
        <v>36.9</v>
      </c>
      <c r="M28" s="68">
        <v>41.8</v>
      </c>
    </row>
    <row r="29" spans="1:13" s="4" customFormat="1" ht="12.75">
      <c r="A29" s="250">
        <v>2009</v>
      </c>
      <c r="B29" s="32">
        <v>148</v>
      </c>
      <c r="C29" s="165">
        <v>116</v>
      </c>
      <c r="D29" s="165">
        <v>1</v>
      </c>
      <c r="E29" s="165">
        <v>31</v>
      </c>
      <c r="F29" s="49">
        <v>1</v>
      </c>
      <c r="G29" s="48">
        <v>0.784</v>
      </c>
      <c r="H29" s="48">
        <v>0.007</v>
      </c>
      <c r="I29" s="48">
        <v>0.209</v>
      </c>
      <c r="J29" s="81">
        <v>33.3</v>
      </c>
      <c r="K29" s="68">
        <v>30.3</v>
      </c>
      <c r="L29" s="68">
        <v>33.4</v>
      </c>
      <c r="M29" s="68">
        <v>44.5</v>
      </c>
    </row>
    <row r="30" spans="1:13" s="4" customFormat="1" ht="12.75">
      <c r="A30" s="250">
        <v>2010</v>
      </c>
      <c r="B30" s="32">
        <v>170</v>
      </c>
      <c r="C30" s="165">
        <v>140</v>
      </c>
      <c r="D30" s="165">
        <v>0</v>
      </c>
      <c r="E30" s="165">
        <v>30</v>
      </c>
      <c r="F30" s="49">
        <v>1</v>
      </c>
      <c r="G30" s="48">
        <v>0.824</v>
      </c>
      <c r="H30" s="165">
        <v>0</v>
      </c>
      <c r="I30" s="48">
        <v>0.176</v>
      </c>
      <c r="J30" s="146">
        <v>32.6</v>
      </c>
      <c r="K30" s="68">
        <v>30.5</v>
      </c>
      <c r="L30" s="68" t="s">
        <v>209</v>
      </c>
      <c r="M30" s="68">
        <v>42.3</v>
      </c>
    </row>
    <row r="31" spans="1:13" s="4" customFormat="1" ht="12.75">
      <c r="A31" s="250">
        <v>2011</v>
      </c>
      <c r="B31" s="32">
        <v>161</v>
      </c>
      <c r="C31" s="165">
        <v>128</v>
      </c>
      <c r="D31" s="165">
        <v>3</v>
      </c>
      <c r="E31" s="165">
        <v>30</v>
      </c>
      <c r="F31" s="49">
        <v>1</v>
      </c>
      <c r="G31" s="48">
        <v>0.795</v>
      </c>
      <c r="H31" s="48">
        <v>0.019</v>
      </c>
      <c r="I31" s="48">
        <v>0.186</v>
      </c>
      <c r="J31" s="146">
        <v>33.4</v>
      </c>
      <c r="K31" s="68">
        <v>30.8</v>
      </c>
      <c r="L31" s="68">
        <v>56</v>
      </c>
      <c r="M31" s="68">
        <v>42.2</v>
      </c>
    </row>
    <row r="32" spans="1:13" s="4" customFormat="1" ht="12.75">
      <c r="A32" s="250">
        <v>2012</v>
      </c>
      <c r="B32" s="32">
        <v>164</v>
      </c>
      <c r="C32" s="165">
        <v>134</v>
      </c>
      <c r="D32" s="165">
        <v>1</v>
      </c>
      <c r="E32" s="165">
        <v>29</v>
      </c>
      <c r="F32" s="49">
        <v>1</v>
      </c>
      <c r="G32" s="48">
        <v>0.8170731707317069</v>
      </c>
      <c r="H32" s="48">
        <v>0.006097560975609761</v>
      </c>
      <c r="I32" s="48">
        <v>0.17682926829268303</v>
      </c>
      <c r="J32" s="146">
        <v>33.4268292682927</v>
      </c>
      <c r="K32" s="68">
        <v>31.5298507462687</v>
      </c>
      <c r="L32" s="68">
        <v>73</v>
      </c>
      <c r="M32" s="68">
        <v>40.8275862068966</v>
      </c>
    </row>
    <row r="33" spans="1:13" ht="12.75">
      <c r="A33" s="250">
        <v>2013</v>
      </c>
      <c r="B33" s="32">
        <v>170</v>
      </c>
      <c r="C33" s="165">
        <v>124</v>
      </c>
      <c r="D33" s="165">
        <v>3</v>
      </c>
      <c r="E33" s="165">
        <v>43</v>
      </c>
      <c r="F33" s="49">
        <v>1</v>
      </c>
      <c r="G33" s="48">
        <v>0.729411764705882</v>
      </c>
      <c r="H33" s="48">
        <v>0.0176470588235294</v>
      </c>
      <c r="I33" s="48">
        <v>0.25294117647058795</v>
      </c>
      <c r="J33" s="146">
        <v>33.3705882352941</v>
      </c>
      <c r="K33" s="68">
        <v>30.0483870967742</v>
      </c>
      <c r="L33" s="68">
        <v>51</v>
      </c>
      <c r="M33" s="68">
        <v>41.720930232558096</v>
      </c>
    </row>
    <row r="34" spans="1:13" ht="12.75">
      <c r="A34" s="250">
        <v>2014</v>
      </c>
      <c r="B34" s="32">
        <v>195</v>
      </c>
      <c r="C34" s="165">
        <v>159</v>
      </c>
      <c r="D34" s="165">
        <v>0</v>
      </c>
      <c r="E34" s="165">
        <v>36</v>
      </c>
      <c r="F34" s="49">
        <v>1</v>
      </c>
      <c r="G34" s="48">
        <v>0.815384615384615</v>
      </c>
      <c r="H34" s="165">
        <v>0</v>
      </c>
      <c r="I34" s="48">
        <v>0.184615384615385</v>
      </c>
      <c r="J34" s="146">
        <v>32.9897435897436</v>
      </c>
      <c r="K34" s="68">
        <v>30.672955974842797</v>
      </c>
      <c r="L34" s="68" t="s">
        <v>209</v>
      </c>
      <c r="M34" s="68">
        <v>43.22222222222219</v>
      </c>
    </row>
    <row r="35" spans="1:13" ht="12.75">
      <c r="A35" s="250">
        <v>2015</v>
      </c>
      <c r="B35" s="32">
        <v>170</v>
      </c>
      <c r="C35" s="165">
        <v>136</v>
      </c>
      <c r="D35" s="165">
        <v>2</v>
      </c>
      <c r="E35" s="165">
        <v>32</v>
      </c>
      <c r="F35" s="49">
        <v>1</v>
      </c>
      <c r="G35" s="48">
        <v>0.8</v>
      </c>
      <c r="H35" s="48">
        <v>0.012</v>
      </c>
      <c r="I35" s="48">
        <v>0.188</v>
      </c>
      <c r="J35" s="146">
        <v>34.5</v>
      </c>
      <c r="K35" s="68">
        <v>31.4</v>
      </c>
      <c r="L35" s="68">
        <v>63.5</v>
      </c>
      <c r="M35" s="68">
        <v>45.8</v>
      </c>
    </row>
    <row r="36" spans="1:13" ht="12.75">
      <c r="A36" s="250">
        <v>2016</v>
      </c>
      <c r="B36" s="32">
        <v>165</v>
      </c>
      <c r="C36" s="165">
        <v>129</v>
      </c>
      <c r="D36" s="165">
        <v>0</v>
      </c>
      <c r="E36" s="165">
        <v>36</v>
      </c>
      <c r="F36" s="49">
        <v>1</v>
      </c>
      <c r="G36" s="48">
        <v>0.782</v>
      </c>
      <c r="H36" s="165">
        <v>0</v>
      </c>
      <c r="I36" s="48">
        <v>0.218</v>
      </c>
      <c r="J36" s="146">
        <v>33.1</v>
      </c>
      <c r="K36" s="68">
        <v>30.3</v>
      </c>
      <c r="L36" s="68" t="s">
        <v>209</v>
      </c>
      <c r="M36" s="68">
        <v>43.2</v>
      </c>
    </row>
  </sheetData>
  <sheetProtection/>
  <mergeCells count="12">
    <mergeCell ref="B25:E25"/>
    <mergeCell ref="F25:I25"/>
    <mergeCell ref="J25:M25"/>
    <mergeCell ref="A22:M22"/>
    <mergeCell ref="A24:M24"/>
    <mergeCell ref="A1:M1"/>
    <mergeCell ref="A2:M2"/>
    <mergeCell ref="A4:M4"/>
    <mergeCell ref="A21:M21"/>
    <mergeCell ref="B5:E5"/>
    <mergeCell ref="F5:I5"/>
    <mergeCell ref="J5:M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7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="175" zoomScaleNormal="175" zoomScalePageLayoutView="0" workbookViewId="0" topLeftCell="A16">
      <selection activeCell="H23" sqref="H23"/>
    </sheetView>
  </sheetViews>
  <sheetFormatPr defaultColWidth="11.421875" defaultRowHeight="12.75"/>
  <cols>
    <col min="1" max="1" width="7.00390625" style="267" bestFit="1" customWidth="1"/>
    <col min="2" max="2" width="4.421875" style="183" bestFit="1" customWidth="1"/>
    <col min="3" max="7" width="10.140625" style="183" customWidth="1"/>
    <col min="8" max="16384" width="11.421875" style="183" customWidth="1"/>
  </cols>
  <sheetData>
    <row r="1" spans="1:7" s="4" customFormat="1" ht="12.75">
      <c r="A1" s="417" t="s">
        <v>588</v>
      </c>
      <c r="B1" s="417"/>
      <c r="C1" s="417"/>
      <c r="D1" s="417"/>
      <c r="E1" s="417"/>
      <c r="F1" s="417"/>
      <c r="G1" s="417"/>
    </row>
    <row r="2" spans="1:7" s="4" customFormat="1" ht="12.75">
      <c r="A2" s="188"/>
      <c r="B2" s="188"/>
      <c r="C2" s="188"/>
      <c r="D2" s="188"/>
      <c r="E2" s="188"/>
      <c r="F2" s="188"/>
      <c r="G2" s="188"/>
    </row>
    <row r="3" spans="1:7" s="4" customFormat="1" ht="12.75">
      <c r="A3" s="430" t="s">
        <v>375</v>
      </c>
      <c r="B3" s="430"/>
      <c r="C3" s="430"/>
      <c r="D3" s="430"/>
      <c r="E3" s="430"/>
      <c r="F3" s="430"/>
      <c r="G3" s="430"/>
    </row>
    <row r="4" spans="1:7" s="4" customFormat="1" ht="12.75">
      <c r="A4" s="266"/>
      <c r="B4" s="73" t="s">
        <v>57</v>
      </c>
      <c r="C4" s="480" t="s">
        <v>497</v>
      </c>
      <c r="D4" s="480"/>
      <c r="E4" s="480"/>
      <c r="F4" s="480"/>
      <c r="G4" s="480"/>
    </row>
    <row r="5" spans="1:7" s="4" customFormat="1" ht="12.75">
      <c r="A5" s="250" t="s">
        <v>75</v>
      </c>
      <c r="B5" s="75"/>
      <c r="C5" s="104" t="s">
        <v>59</v>
      </c>
      <c r="D5" s="104" t="s">
        <v>60</v>
      </c>
      <c r="E5" s="104" t="s">
        <v>66</v>
      </c>
      <c r="F5" s="104" t="s">
        <v>62</v>
      </c>
      <c r="G5" s="104" t="s">
        <v>73</v>
      </c>
    </row>
    <row r="6" spans="1:7" s="27" customFormat="1" ht="12.75">
      <c r="A6" s="250">
        <v>2007</v>
      </c>
      <c r="B6" s="71">
        <v>182</v>
      </c>
      <c r="C6" s="165">
        <v>143</v>
      </c>
      <c r="D6" s="165">
        <v>10</v>
      </c>
      <c r="E6" s="165">
        <v>8</v>
      </c>
      <c r="F6" s="165">
        <v>3</v>
      </c>
      <c r="G6" s="165">
        <v>18</v>
      </c>
    </row>
    <row r="7" spans="1:7" s="27" customFormat="1" ht="12.75">
      <c r="A7" s="250">
        <v>2008</v>
      </c>
      <c r="B7" s="71">
        <v>205</v>
      </c>
      <c r="C7" s="165">
        <v>159</v>
      </c>
      <c r="D7" s="165">
        <v>11</v>
      </c>
      <c r="E7" s="165">
        <v>11</v>
      </c>
      <c r="F7" s="165">
        <v>1</v>
      </c>
      <c r="G7" s="165">
        <v>23</v>
      </c>
    </row>
    <row r="8" spans="1:7" s="27" customFormat="1" ht="12.75">
      <c r="A8" s="250">
        <v>2009</v>
      </c>
      <c r="B8" s="71">
        <v>154</v>
      </c>
      <c r="C8" s="165">
        <v>135</v>
      </c>
      <c r="D8" s="165">
        <v>4</v>
      </c>
      <c r="E8" s="165">
        <v>1</v>
      </c>
      <c r="F8" s="165">
        <v>3</v>
      </c>
      <c r="G8" s="165">
        <v>11</v>
      </c>
    </row>
    <row r="9" spans="1:7" s="4" customFormat="1" ht="12.75">
      <c r="A9" s="250">
        <v>2010</v>
      </c>
      <c r="B9" s="71">
        <v>186</v>
      </c>
      <c r="C9" s="165">
        <v>155</v>
      </c>
      <c r="D9" s="165">
        <v>7</v>
      </c>
      <c r="E9" s="165">
        <v>4</v>
      </c>
      <c r="F9" s="165">
        <v>3</v>
      </c>
      <c r="G9" s="165">
        <v>17</v>
      </c>
    </row>
    <row r="10" spans="1:7" s="4" customFormat="1" ht="12.75">
      <c r="A10" s="250">
        <v>2011</v>
      </c>
      <c r="B10" s="71">
        <v>163</v>
      </c>
      <c r="C10" s="165">
        <v>127</v>
      </c>
      <c r="D10" s="165">
        <v>17</v>
      </c>
      <c r="E10" s="165">
        <v>10</v>
      </c>
      <c r="F10" s="165">
        <v>0</v>
      </c>
      <c r="G10" s="165">
        <v>9</v>
      </c>
    </row>
    <row r="11" spans="1:7" s="4" customFormat="1" ht="12.75">
      <c r="A11" s="250">
        <v>2012</v>
      </c>
      <c r="B11" s="71">
        <v>185</v>
      </c>
      <c r="C11" s="165">
        <v>153</v>
      </c>
      <c r="D11" s="165">
        <v>14</v>
      </c>
      <c r="E11" s="165">
        <v>5</v>
      </c>
      <c r="F11" s="165">
        <v>1</v>
      </c>
      <c r="G11" s="165">
        <v>12</v>
      </c>
    </row>
    <row r="12" spans="1:7" s="4" customFormat="1" ht="12.75">
      <c r="A12" s="250">
        <v>2013</v>
      </c>
      <c r="B12" s="71">
        <v>211</v>
      </c>
      <c r="C12" s="165">
        <v>154</v>
      </c>
      <c r="D12" s="165">
        <v>8</v>
      </c>
      <c r="E12" s="165">
        <v>18</v>
      </c>
      <c r="F12" s="165">
        <v>1</v>
      </c>
      <c r="G12" s="165">
        <v>30</v>
      </c>
    </row>
    <row r="13" spans="1:7" s="4" customFormat="1" ht="12.75">
      <c r="A13" s="250">
        <v>2014</v>
      </c>
      <c r="B13" s="71">
        <v>208</v>
      </c>
      <c r="C13" s="165">
        <v>149</v>
      </c>
      <c r="D13" s="165">
        <v>13</v>
      </c>
      <c r="E13" s="165">
        <v>11</v>
      </c>
      <c r="F13" s="165">
        <v>5</v>
      </c>
      <c r="G13" s="165">
        <v>30</v>
      </c>
    </row>
    <row r="14" spans="1:7" s="4" customFormat="1" ht="12.75">
      <c r="A14" s="250">
        <v>2015</v>
      </c>
      <c r="B14" s="71">
        <v>205</v>
      </c>
      <c r="C14" s="165">
        <v>142</v>
      </c>
      <c r="D14" s="165">
        <v>13</v>
      </c>
      <c r="E14" s="165">
        <v>18</v>
      </c>
      <c r="F14" s="165">
        <v>4</v>
      </c>
      <c r="G14" s="165">
        <v>28</v>
      </c>
    </row>
    <row r="15" spans="1:7" s="4" customFormat="1" ht="12.75">
      <c r="A15" s="250">
        <v>2016</v>
      </c>
      <c r="B15" s="71">
        <v>198</v>
      </c>
      <c r="C15" s="165">
        <v>139</v>
      </c>
      <c r="D15" s="165">
        <v>15</v>
      </c>
      <c r="E15" s="165">
        <v>17</v>
      </c>
      <c r="F15" s="165">
        <v>5</v>
      </c>
      <c r="G15" s="165">
        <v>22</v>
      </c>
    </row>
    <row r="16" spans="1:7" s="4" customFormat="1" ht="12.75">
      <c r="A16" s="251"/>
      <c r="B16" s="13"/>
      <c r="C16" s="13"/>
      <c r="D16" s="13"/>
      <c r="E16" s="13"/>
      <c r="F16" s="28"/>
      <c r="G16" s="13"/>
    </row>
    <row r="17" spans="1:7" s="4" customFormat="1" ht="12.75">
      <c r="A17" s="203"/>
      <c r="B17" s="154"/>
      <c r="C17" s="154"/>
      <c r="D17" s="154"/>
      <c r="E17" s="154"/>
      <c r="F17" s="154"/>
      <c r="G17" s="154"/>
    </row>
    <row r="18" spans="1:7" s="4" customFormat="1" ht="12.75">
      <c r="A18" s="253"/>
      <c r="B18" s="154"/>
      <c r="C18" s="154"/>
      <c r="D18" s="154"/>
      <c r="E18" s="154"/>
      <c r="F18" s="154"/>
      <c r="G18" s="154"/>
    </row>
    <row r="19" spans="1:7" s="4" customFormat="1" ht="12.75">
      <c r="A19" s="253"/>
      <c r="B19" s="154"/>
      <c r="C19" s="154"/>
      <c r="D19" s="154"/>
      <c r="E19" s="154"/>
      <c r="F19" s="154"/>
      <c r="G19" s="154"/>
    </row>
    <row r="20" spans="1:7" s="4" customFormat="1" ht="12.75">
      <c r="A20" s="417" t="s">
        <v>589</v>
      </c>
      <c r="B20" s="417"/>
      <c r="C20" s="417"/>
      <c r="D20" s="417"/>
      <c r="E20" s="417"/>
      <c r="F20" s="417"/>
      <c r="G20" s="417"/>
    </row>
    <row r="21" spans="1:7" s="4" customFormat="1" ht="12.75">
      <c r="A21" s="253"/>
      <c r="B21" s="154"/>
      <c r="C21" s="154"/>
      <c r="D21" s="154"/>
      <c r="E21" s="154"/>
      <c r="F21" s="154"/>
      <c r="G21" s="154"/>
    </row>
    <row r="22" spans="1:7" s="4" customFormat="1" ht="12.75">
      <c r="A22" s="430" t="s">
        <v>376</v>
      </c>
      <c r="B22" s="430"/>
      <c r="C22" s="430"/>
      <c r="D22" s="430"/>
      <c r="E22" s="430"/>
      <c r="F22" s="430"/>
      <c r="G22" s="430"/>
    </row>
    <row r="23" spans="1:7" s="4" customFormat="1" ht="12.75" customHeight="1">
      <c r="A23" s="266"/>
      <c r="B23" s="73" t="s">
        <v>57</v>
      </c>
      <c r="C23" s="480" t="s">
        <v>497</v>
      </c>
      <c r="D23" s="480"/>
      <c r="E23" s="480"/>
      <c r="F23" s="480"/>
      <c r="G23" s="480"/>
    </row>
    <row r="24" spans="1:7" s="4" customFormat="1" ht="12.75">
      <c r="A24" s="250" t="s">
        <v>75</v>
      </c>
      <c r="B24" s="75"/>
      <c r="C24" s="104" t="s">
        <v>59</v>
      </c>
      <c r="D24" s="104" t="s">
        <v>60</v>
      </c>
      <c r="E24" s="104" t="s">
        <v>66</v>
      </c>
      <c r="F24" s="104" t="s">
        <v>62</v>
      </c>
      <c r="G24" s="104" t="s">
        <v>73</v>
      </c>
    </row>
    <row r="25" spans="1:7" s="27" customFormat="1" ht="12.75">
      <c r="A25" s="250">
        <v>2007</v>
      </c>
      <c r="B25" s="71">
        <v>183</v>
      </c>
      <c r="C25" s="165">
        <v>137</v>
      </c>
      <c r="D25" s="165">
        <v>15</v>
      </c>
      <c r="E25" s="165">
        <v>9</v>
      </c>
      <c r="F25" s="165">
        <v>5</v>
      </c>
      <c r="G25" s="165">
        <v>17</v>
      </c>
    </row>
    <row r="26" spans="1:7" s="4" customFormat="1" ht="12.75">
      <c r="A26" s="250">
        <v>2008</v>
      </c>
      <c r="B26" s="71">
        <v>197</v>
      </c>
      <c r="C26" s="165">
        <v>160</v>
      </c>
      <c r="D26" s="165">
        <v>13</v>
      </c>
      <c r="E26" s="165">
        <v>8</v>
      </c>
      <c r="F26" s="165">
        <v>0</v>
      </c>
      <c r="G26" s="165">
        <v>16</v>
      </c>
    </row>
    <row r="27" spans="1:7" s="4" customFormat="1" ht="12.75">
      <c r="A27" s="250">
        <v>2009</v>
      </c>
      <c r="B27" s="71">
        <v>148</v>
      </c>
      <c r="C27" s="165">
        <v>123</v>
      </c>
      <c r="D27" s="165">
        <v>9</v>
      </c>
      <c r="E27" s="165">
        <v>5</v>
      </c>
      <c r="F27" s="165">
        <v>3</v>
      </c>
      <c r="G27" s="165">
        <v>8</v>
      </c>
    </row>
    <row r="28" spans="1:7" s="4" customFormat="1" ht="12.75">
      <c r="A28" s="250">
        <v>2010</v>
      </c>
      <c r="B28" s="71">
        <v>170</v>
      </c>
      <c r="C28" s="165">
        <v>146</v>
      </c>
      <c r="D28" s="165">
        <v>8</v>
      </c>
      <c r="E28" s="165">
        <v>5</v>
      </c>
      <c r="F28" s="165">
        <v>1</v>
      </c>
      <c r="G28" s="165">
        <v>10</v>
      </c>
    </row>
    <row r="29" spans="1:7" s="4" customFormat="1" ht="12.75">
      <c r="A29" s="250">
        <v>2011</v>
      </c>
      <c r="B29" s="71">
        <v>161</v>
      </c>
      <c r="C29" s="165">
        <v>123</v>
      </c>
      <c r="D29" s="165">
        <v>20</v>
      </c>
      <c r="E29" s="165">
        <v>9</v>
      </c>
      <c r="F29" s="165">
        <v>2</v>
      </c>
      <c r="G29" s="165">
        <v>7</v>
      </c>
    </row>
    <row r="30" spans="1:7" s="4" customFormat="1" ht="12.75">
      <c r="A30" s="250">
        <v>2012</v>
      </c>
      <c r="B30" s="71">
        <v>164</v>
      </c>
      <c r="C30" s="165">
        <v>132</v>
      </c>
      <c r="D30" s="165">
        <v>16</v>
      </c>
      <c r="E30" s="165">
        <v>6</v>
      </c>
      <c r="F30" s="165">
        <v>1</v>
      </c>
      <c r="G30" s="165">
        <v>9</v>
      </c>
    </row>
    <row r="31" spans="1:7" ht="12.75">
      <c r="A31" s="250">
        <v>2013</v>
      </c>
      <c r="B31" s="71">
        <v>170</v>
      </c>
      <c r="C31" s="165">
        <v>130</v>
      </c>
      <c r="D31" s="165">
        <v>15</v>
      </c>
      <c r="E31" s="165">
        <v>6</v>
      </c>
      <c r="F31" s="165">
        <v>1</v>
      </c>
      <c r="G31" s="165">
        <v>18</v>
      </c>
    </row>
    <row r="32" spans="1:7" ht="12.75">
      <c r="A32" s="250">
        <v>2014</v>
      </c>
      <c r="B32" s="71">
        <v>195</v>
      </c>
      <c r="C32" s="165">
        <v>138</v>
      </c>
      <c r="D32" s="165">
        <v>15</v>
      </c>
      <c r="E32" s="165">
        <v>7</v>
      </c>
      <c r="F32" s="165">
        <v>4</v>
      </c>
      <c r="G32" s="165">
        <v>31</v>
      </c>
    </row>
    <row r="33" spans="1:7" ht="12.75">
      <c r="A33" s="250">
        <v>2015</v>
      </c>
      <c r="B33" s="71">
        <v>170</v>
      </c>
      <c r="C33" s="165">
        <v>127</v>
      </c>
      <c r="D33" s="165">
        <v>14</v>
      </c>
      <c r="E33" s="165">
        <v>10</v>
      </c>
      <c r="F33" s="165">
        <v>3</v>
      </c>
      <c r="G33" s="165">
        <v>16</v>
      </c>
    </row>
    <row r="34" spans="1:7" ht="12.75">
      <c r="A34" s="250">
        <v>2016</v>
      </c>
      <c r="B34" s="71">
        <v>165</v>
      </c>
      <c r="C34" s="165">
        <v>123</v>
      </c>
      <c r="D34" s="165">
        <v>16</v>
      </c>
      <c r="E34" s="165">
        <v>10</v>
      </c>
      <c r="F34" s="165">
        <v>0</v>
      </c>
      <c r="G34" s="165">
        <v>16</v>
      </c>
    </row>
  </sheetData>
  <sheetProtection/>
  <mergeCells count="6">
    <mergeCell ref="C23:G23"/>
    <mergeCell ref="A1:G1"/>
    <mergeCell ref="A3:G3"/>
    <mergeCell ref="A20:G20"/>
    <mergeCell ref="A22:G22"/>
    <mergeCell ref="C4:G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60" zoomScaleNormal="160" zoomScaleSheetLayoutView="50" zoomScalePageLayoutView="0" workbookViewId="0" topLeftCell="A1">
      <selection activeCell="P23" sqref="P23"/>
    </sheetView>
  </sheetViews>
  <sheetFormatPr defaultColWidth="11.421875" defaultRowHeight="12.75"/>
  <cols>
    <col min="1" max="1" width="6.7109375" style="267" customWidth="1"/>
    <col min="2" max="2" width="5.00390625" style="265" bestFit="1" customWidth="1"/>
    <col min="3" max="6" width="5.7109375" style="265" customWidth="1"/>
    <col min="7" max="7" width="5.8515625" style="265" customWidth="1"/>
    <col min="8" max="8" width="6.28125" style="265" customWidth="1"/>
    <col min="9" max="9" width="5.7109375" style="265" customWidth="1"/>
    <col min="10" max="10" width="5.8515625" style="265" customWidth="1"/>
    <col min="11" max="11" width="6.28125" style="265" customWidth="1"/>
    <col min="12" max="12" width="5.7109375" style="265" customWidth="1"/>
    <col min="13" max="13" width="6.421875" style="265" customWidth="1"/>
    <col min="14" max="14" width="5.7109375" style="265" customWidth="1"/>
    <col min="15" max="16384" width="11.421875" style="183" customWidth="1"/>
  </cols>
  <sheetData>
    <row r="1" spans="1:14" s="154" customFormat="1" ht="12.75">
      <c r="A1" s="417" t="s">
        <v>578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3" customFormat="1" ht="12.75">
      <c r="A2" s="475" t="s">
        <v>260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s="13" customFormat="1" ht="12.75">
      <c r="A3" s="20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s="154" customFormat="1" ht="12.75">
      <c r="A4" s="418" t="s">
        <v>377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s="13" customFormat="1" ht="12.75">
      <c r="A5" s="254"/>
      <c r="B5" s="104" t="s">
        <v>57</v>
      </c>
      <c r="C5" s="431" t="s">
        <v>560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</row>
    <row r="6" spans="1:14" s="13" customFormat="1" ht="12.75">
      <c r="A6" s="250" t="s">
        <v>75</v>
      </c>
      <c r="B6" s="104"/>
      <c r="C6" s="104" t="s">
        <v>137</v>
      </c>
      <c r="D6" s="104" t="s">
        <v>138</v>
      </c>
      <c r="E6" s="104" t="s">
        <v>467</v>
      </c>
      <c r="F6" s="104" t="s">
        <v>139</v>
      </c>
      <c r="G6" s="104" t="s">
        <v>140</v>
      </c>
      <c r="H6" s="104" t="s">
        <v>141</v>
      </c>
      <c r="I6" s="104" t="s">
        <v>142</v>
      </c>
      <c r="J6" s="104" t="s">
        <v>143</v>
      </c>
      <c r="K6" s="104" t="s">
        <v>144</v>
      </c>
      <c r="L6" s="104" t="s">
        <v>145</v>
      </c>
      <c r="M6" s="104" t="s">
        <v>146</v>
      </c>
      <c r="N6" s="104" t="s">
        <v>147</v>
      </c>
    </row>
    <row r="7" spans="1:14" s="27" customFormat="1" ht="12.75">
      <c r="A7" s="250">
        <v>2007</v>
      </c>
      <c r="B7" s="32">
        <v>182</v>
      </c>
      <c r="C7" s="165">
        <v>5</v>
      </c>
      <c r="D7" s="165">
        <v>9</v>
      </c>
      <c r="E7" s="165">
        <v>14</v>
      </c>
      <c r="F7" s="165">
        <v>14</v>
      </c>
      <c r="G7" s="165">
        <v>24</v>
      </c>
      <c r="H7" s="165">
        <v>15</v>
      </c>
      <c r="I7" s="165">
        <v>22</v>
      </c>
      <c r="J7" s="165">
        <v>23</v>
      </c>
      <c r="K7" s="165">
        <v>23</v>
      </c>
      <c r="L7" s="165">
        <v>14</v>
      </c>
      <c r="M7" s="165">
        <v>10</v>
      </c>
      <c r="N7" s="165">
        <v>9</v>
      </c>
    </row>
    <row r="8" spans="1:14" s="27" customFormat="1" ht="12.75">
      <c r="A8" s="250">
        <v>2008</v>
      </c>
      <c r="B8" s="32">
        <v>205</v>
      </c>
      <c r="C8" s="165">
        <v>11</v>
      </c>
      <c r="D8" s="165">
        <v>9</v>
      </c>
      <c r="E8" s="165">
        <v>9</v>
      </c>
      <c r="F8" s="165">
        <v>14</v>
      </c>
      <c r="G8" s="165">
        <v>30</v>
      </c>
      <c r="H8" s="165">
        <v>27</v>
      </c>
      <c r="I8" s="165">
        <v>15</v>
      </c>
      <c r="J8" s="165">
        <v>34</v>
      </c>
      <c r="K8" s="165">
        <v>18</v>
      </c>
      <c r="L8" s="165">
        <v>19</v>
      </c>
      <c r="M8" s="165">
        <v>9</v>
      </c>
      <c r="N8" s="165">
        <v>10</v>
      </c>
    </row>
    <row r="9" spans="1:14" s="4" customFormat="1" ht="12.75">
      <c r="A9" s="250">
        <v>2009</v>
      </c>
      <c r="B9" s="32">
        <v>154</v>
      </c>
      <c r="C9" s="165">
        <v>10</v>
      </c>
      <c r="D9" s="165">
        <v>7</v>
      </c>
      <c r="E9" s="165">
        <v>13</v>
      </c>
      <c r="F9" s="165">
        <v>11</v>
      </c>
      <c r="G9" s="165">
        <v>20</v>
      </c>
      <c r="H9" s="165">
        <v>18</v>
      </c>
      <c r="I9" s="165">
        <v>11</v>
      </c>
      <c r="J9" s="165">
        <v>21</v>
      </c>
      <c r="K9" s="165">
        <v>22</v>
      </c>
      <c r="L9" s="165">
        <v>13</v>
      </c>
      <c r="M9" s="165">
        <v>3</v>
      </c>
      <c r="N9" s="165">
        <v>5</v>
      </c>
    </row>
    <row r="10" spans="1:14" s="4" customFormat="1" ht="12.75">
      <c r="A10" s="250">
        <v>2010</v>
      </c>
      <c r="B10" s="32">
        <v>186</v>
      </c>
      <c r="C10" s="165">
        <v>9</v>
      </c>
      <c r="D10" s="165">
        <v>6</v>
      </c>
      <c r="E10" s="165">
        <v>11</v>
      </c>
      <c r="F10" s="165">
        <v>14</v>
      </c>
      <c r="G10" s="165">
        <v>30</v>
      </c>
      <c r="H10" s="165">
        <v>19</v>
      </c>
      <c r="I10" s="165">
        <v>17</v>
      </c>
      <c r="J10" s="165">
        <v>25</v>
      </c>
      <c r="K10" s="165">
        <v>23</v>
      </c>
      <c r="L10" s="165">
        <v>19</v>
      </c>
      <c r="M10" s="165">
        <v>8</v>
      </c>
      <c r="N10" s="165">
        <v>5</v>
      </c>
    </row>
    <row r="11" spans="1:14" s="4" customFormat="1" ht="12.75">
      <c r="A11" s="250">
        <v>2011</v>
      </c>
      <c r="B11" s="32">
        <v>163</v>
      </c>
      <c r="C11" s="165">
        <v>6</v>
      </c>
      <c r="D11" s="165">
        <v>5</v>
      </c>
      <c r="E11" s="165">
        <v>8</v>
      </c>
      <c r="F11" s="165">
        <v>6</v>
      </c>
      <c r="G11" s="165">
        <v>18</v>
      </c>
      <c r="H11" s="165">
        <v>27</v>
      </c>
      <c r="I11" s="165">
        <v>20</v>
      </c>
      <c r="J11" s="165">
        <v>21</v>
      </c>
      <c r="K11" s="165">
        <v>20</v>
      </c>
      <c r="L11" s="165">
        <v>11</v>
      </c>
      <c r="M11" s="165">
        <v>13</v>
      </c>
      <c r="N11" s="165">
        <v>8</v>
      </c>
    </row>
    <row r="12" spans="1:14" s="4" customFormat="1" ht="12.75">
      <c r="A12" s="250">
        <v>2012</v>
      </c>
      <c r="B12" s="32">
        <v>185</v>
      </c>
      <c r="C12" s="165">
        <v>4</v>
      </c>
      <c r="D12" s="165">
        <v>12</v>
      </c>
      <c r="E12" s="165">
        <v>14</v>
      </c>
      <c r="F12" s="165">
        <v>11</v>
      </c>
      <c r="G12" s="165">
        <v>24</v>
      </c>
      <c r="H12" s="165">
        <v>32</v>
      </c>
      <c r="I12" s="165">
        <v>20</v>
      </c>
      <c r="J12" s="165">
        <v>28</v>
      </c>
      <c r="K12" s="165">
        <v>15</v>
      </c>
      <c r="L12" s="165">
        <v>12</v>
      </c>
      <c r="M12" s="165">
        <v>5</v>
      </c>
      <c r="N12" s="165">
        <v>8</v>
      </c>
    </row>
    <row r="13" spans="1:14" s="13" customFormat="1" ht="12.75">
      <c r="A13" s="250">
        <v>2013</v>
      </c>
      <c r="B13" s="32">
        <v>211</v>
      </c>
      <c r="C13" s="165">
        <v>11</v>
      </c>
      <c r="D13" s="165">
        <v>10</v>
      </c>
      <c r="E13" s="165">
        <v>12</v>
      </c>
      <c r="F13" s="165">
        <v>13</v>
      </c>
      <c r="G13" s="165">
        <v>25</v>
      </c>
      <c r="H13" s="165">
        <v>25</v>
      </c>
      <c r="I13" s="165">
        <v>14</v>
      </c>
      <c r="J13" s="165">
        <v>36</v>
      </c>
      <c r="K13" s="165">
        <v>24</v>
      </c>
      <c r="L13" s="165">
        <v>17</v>
      </c>
      <c r="M13" s="165">
        <v>12</v>
      </c>
      <c r="N13" s="165">
        <v>12</v>
      </c>
    </row>
    <row r="14" spans="1:14" s="13" customFormat="1" ht="12.75">
      <c r="A14" s="250">
        <v>2014</v>
      </c>
      <c r="B14" s="32">
        <v>208</v>
      </c>
      <c r="C14" s="165">
        <v>9</v>
      </c>
      <c r="D14" s="165">
        <v>10</v>
      </c>
      <c r="E14" s="165">
        <v>11</v>
      </c>
      <c r="F14" s="165">
        <v>24</v>
      </c>
      <c r="G14" s="165">
        <v>28</v>
      </c>
      <c r="H14" s="165">
        <v>26</v>
      </c>
      <c r="I14" s="165">
        <v>19</v>
      </c>
      <c r="J14" s="165">
        <v>26</v>
      </c>
      <c r="K14" s="165">
        <v>23</v>
      </c>
      <c r="L14" s="165">
        <v>16</v>
      </c>
      <c r="M14" s="165">
        <v>6</v>
      </c>
      <c r="N14" s="165">
        <v>10</v>
      </c>
    </row>
    <row r="15" spans="1:14" s="13" customFormat="1" ht="12.75">
      <c r="A15" s="250">
        <v>2015</v>
      </c>
      <c r="B15" s="32">
        <v>205</v>
      </c>
      <c r="C15" s="165">
        <v>10</v>
      </c>
      <c r="D15" s="165">
        <v>10</v>
      </c>
      <c r="E15" s="165">
        <v>11</v>
      </c>
      <c r="F15" s="165">
        <v>14</v>
      </c>
      <c r="G15" s="165">
        <v>32</v>
      </c>
      <c r="H15" s="165">
        <v>23</v>
      </c>
      <c r="I15" s="165">
        <v>15</v>
      </c>
      <c r="J15" s="165">
        <v>20</v>
      </c>
      <c r="K15" s="165">
        <v>27</v>
      </c>
      <c r="L15" s="165">
        <v>18</v>
      </c>
      <c r="M15" s="165">
        <v>9</v>
      </c>
      <c r="N15" s="165">
        <v>16</v>
      </c>
    </row>
    <row r="16" spans="1:14" s="13" customFormat="1" ht="12.75">
      <c r="A16" s="250">
        <v>2016</v>
      </c>
      <c r="B16" s="32">
        <v>198</v>
      </c>
      <c r="C16" s="165">
        <v>8</v>
      </c>
      <c r="D16" s="165">
        <v>10</v>
      </c>
      <c r="E16" s="165">
        <v>7</v>
      </c>
      <c r="F16" s="165">
        <v>18</v>
      </c>
      <c r="G16" s="165">
        <v>22</v>
      </c>
      <c r="H16" s="165">
        <v>21</v>
      </c>
      <c r="I16" s="165">
        <v>20</v>
      </c>
      <c r="J16" s="165">
        <v>22</v>
      </c>
      <c r="K16" s="165">
        <v>33</v>
      </c>
      <c r="L16" s="165">
        <v>21</v>
      </c>
      <c r="M16" s="165">
        <v>7</v>
      </c>
      <c r="N16" s="165">
        <v>9</v>
      </c>
    </row>
    <row r="17" spans="1:14" s="13" customFormat="1" ht="12.75">
      <c r="A17" s="250"/>
      <c r="B17" s="302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s="13" customFormat="1" ht="12.75">
      <c r="A18" s="250"/>
      <c r="B18" s="302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s="13" customFormat="1" ht="12.75">
      <c r="A19" s="27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s="13" customFormat="1" ht="12.75">
      <c r="A20" s="25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</row>
    <row r="21" spans="1:14" s="13" customFormat="1" ht="12.75">
      <c r="A21" s="417" t="s">
        <v>579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</row>
    <row r="22" spans="1:14" s="13" customFormat="1" ht="12.75">
      <c r="A22" s="475" t="s">
        <v>260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</row>
    <row r="23" spans="1:14" s="13" customFormat="1" ht="12.75">
      <c r="A23" s="20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</row>
    <row r="24" spans="1:14" s="13" customFormat="1" ht="12.75">
      <c r="A24" s="418" t="s">
        <v>378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</row>
    <row r="25" spans="1:14" s="13" customFormat="1" ht="12.75" customHeight="1">
      <c r="A25" s="254"/>
      <c r="B25" s="104" t="s">
        <v>57</v>
      </c>
      <c r="C25" s="431" t="s">
        <v>560</v>
      </c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</row>
    <row r="26" spans="1:14" s="13" customFormat="1" ht="12.75">
      <c r="A26" s="250" t="s">
        <v>75</v>
      </c>
      <c r="B26" s="104"/>
      <c r="C26" s="104" t="s">
        <v>137</v>
      </c>
      <c r="D26" s="104" t="s">
        <v>138</v>
      </c>
      <c r="E26" s="104" t="s">
        <v>467</v>
      </c>
      <c r="F26" s="104" t="s">
        <v>139</v>
      </c>
      <c r="G26" s="104" t="s">
        <v>140</v>
      </c>
      <c r="H26" s="104" t="s">
        <v>141</v>
      </c>
      <c r="I26" s="104" t="s">
        <v>142</v>
      </c>
      <c r="J26" s="104" t="s">
        <v>143</v>
      </c>
      <c r="K26" s="104" t="s">
        <v>144</v>
      </c>
      <c r="L26" s="104" t="s">
        <v>145</v>
      </c>
      <c r="M26" s="104" t="s">
        <v>146</v>
      </c>
      <c r="N26" s="104" t="s">
        <v>147</v>
      </c>
    </row>
    <row r="27" spans="1:14" s="27" customFormat="1" ht="12.75">
      <c r="A27" s="250">
        <v>2007</v>
      </c>
      <c r="B27" s="49">
        <v>1</v>
      </c>
      <c r="C27" s="48">
        <v>0.027</v>
      </c>
      <c r="D27" s="48">
        <v>0.049</v>
      </c>
      <c r="E27" s="48">
        <v>0.077</v>
      </c>
      <c r="F27" s="48">
        <v>0.077</v>
      </c>
      <c r="G27" s="48">
        <v>0.132</v>
      </c>
      <c r="H27" s="48">
        <v>0.082</v>
      </c>
      <c r="I27" s="48">
        <v>0.121</v>
      </c>
      <c r="J27" s="48">
        <v>0.126</v>
      </c>
      <c r="K27" s="48">
        <v>0.126</v>
      </c>
      <c r="L27" s="48">
        <v>0.077</v>
      </c>
      <c r="M27" s="48">
        <v>0.055</v>
      </c>
      <c r="N27" s="48">
        <v>0.049</v>
      </c>
    </row>
    <row r="28" spans="1:14" s="27" customFormat="1" ht="12.75">
      <c r="A28" s="250">
        <v>2008</v>
      </c>
      <c r="B28" s="49">
        <v>1</v>
      </c>
      <c r="C28" s="48">
        <v>0.054</v>
      </c>
      <c r="D28" s="48">
        <v>0.044</v>
      </c>
      <c r="E28" s="48">
        <v>0.044</v>
      </c>
      <c r="F28" s="48">
        <v>0.068</v>
      </c>
      <c r="G28" s="48">
        <v>0.146</v>
      </c>
      <c r="H28" s="48">
        <v>0.132</v>
      </c>
      <c r="I28" s="48">
        <v>0.073</v>
      </c>
      <c r="J28" s="48">
        <v>0.166</v>
      </c>
      <c r="K28" s="48">
        <v>0.088</v>
      </c>
      <c r="L28" s="48">
        <v>0.093</v>
      </c>
      <c r="M28" s="48">
        <v>0.044</v>
      </c>
      <c r="N28" s="48">
        <v>0.049</v>
      </c>
    </row>
    <row r="29" spans="1:14" s="27" customFormat="1" ht="12.75">
      <c r="A29" s="250">
        <v>2009</v>
      </c>
      <c r="B29" s="49">
        <v>1</v>
      </c>
      <c r="C29" s="48">
        <v>0.065</v>
      </c>
      <c r="D29" s="48">
        <v>0.045</v>
      </c>
      <c r="E29" s="48">
        <v>0.084</v>
      </c>
      <c r="F29" s="48">
        <v>0.071</v>
      </c>
      <c r="G29" s="48">
        <v>0.13</v>
      </c>
      <c r="H29" s="48">
        <v>0.117</v>
      </c>
      <c r="I29" s="48">
        <v>0.071</v>
      </c>
      <c r="J29" s="48">
        <v>0.136</v>
      </c>
      <c r="K29" s="48">
        <v>0.143</v>
      </c>
      <c r="L29" s="48">
        <v>0.084</v>
      </c>
      <c r="M29" s="48">
        <v>0.019</v>
      </c>
      <c r="N29" s="48">
        <v>0.032</v>
      </c>
    </row>
    <row r="30" spans="1:14" s="27" customFormat="1" ht="12.75">
      <c r="A30" s="250">
        <v>2010</v>
      </c>
      <c r="B30" s="49">
        <v>1</v>
      </c>
      <c r="C30" s="48">
        <v>0.048</v>
      </c>
      <c r="D30" s="48">
        <v>0.032</v>
      </c>
      <c r="E30" s="48">
        <v>0.059</v>
      </c>
      <c r="F30" s="48">
        <v>0.075</v>
      </c>
      <c r="G30" s="48">
        <v>0.161</v>
      </c>
      <c r="H30" s="48">
        <v>0.102</v>
      </c>
      <c r="I30" s="48">
        <v>0.091</v>
      </c>
      <c r="J30" s="48">
        <v>0.134</v>
      </c>
      <c r="K30" s="48">
        <v>0.124</v>
      </c>
      <c r="L30" s="48">
        <v>0.102</v>
      </c>
      <c r="M30" s="48">
        <v>0.043</v>
      </c>
      <c r="N30" s="48">
        <v>0.027</v>
      </c>
    </row>
    <row r="31" spans="1:14" s="4" customFormat="1" ht="12.75">
      <c r="A31" s="250">
        <v>2011</v>
      </c>
      <c r="B31" s="49">
        <v>1</v>
      </c>
      <c r="C31" s="48">
        <v>0.037</v>
      </c>
      <c r="D31" s="48">
        <v>0.031</v>
      </c>
      <c r="E31" s="48">
        <v>0.049</v>
      </c>
      <c r="F31" s="48">
        <v>0.037</v>
      </c>
      <c r="G31" s="48">
        <v>0.11</v>
      </c>
      <c r="H31" s="48">
        <v>0.166</v>
      </c>
      <c r="I31" s="48">
        <v>0.123</v>
      </c>
      <c r="J31" s="48">
        <v>0.129</v>
      </c>
      <c r="K31" s="48">
        <v>0.123</v>
      </c>
      <c r="L31" s="48">
        <v>0.067</v>
      </c>
      <c r="M31" s="48">
        <v>0.08</v>
      </c>
      <c r="N31" s="48">
        <v>0.049</v>
      </c>
    </row>
    <row r="32" spans="1:14" s="4" customFormat="1" ht="12.75">
      <c r="A32" s="250">
        <v>2012</v>
      </c>
      <c r="B32" s="49">
        <v>1</v>
      </c>
      <c r="C32" s="48">
        <v>0.021621621621621602</v>
      </c>
      <c r="D32" s="48">
        <v>0.0648648648648649</v>
      </c>
      <c r="E32" s="48">
        <v>0.0756756756756757</v>
      </c>
      <c r="F32" s="48">
        <v>0.059459459459459504</v>
      </c>
      <c r="G32" s="48">
        <v>0.12972972972973</v>
      </c>
      <c r="H32" s="48">
        <v>0.172972972972973</v>
      </c>
      <c r="I32" s="48">
        <v>0.108108108108108</v>
      </c>
      <c r="J32" s="48">
        <v>0.151351351351351</v>
      </c>
      <c r="K32" s="48">
        <v>0.0810810810810811</v>
      </c>
      <c r="L32" s="48">
        <v>0.0648648648648649</v>
      </c>
      <c r="M32" s="48">
        <v>0.027027027027027</v>
      </c>
      <c r="N32" s="48">
        <v>0.043243243243243204</v>
      </c>
    </row>
    <row r="33" spans="1:14" ht="12.75">
      <c r="A33" s="250">
        <v>2013</v>
      </c>
      <c r="B33" s="49">
        <v>1.0000000000000002</v>
      </c>
      <c r="C33" s="48">
        <v>0.0521327014218009</v>
      </c>
      <c r="D33" s="48">
        <v>0.04739336492891</v>
      </c>
      <c r="E33" s="48">
        <v>0.056872037914691906</v>
      </c>
      <c r="F33" s="48">
        <v>0.0616113744075829</v>
      </c>
      <c r="G33" s="48">
        <v>0.118483412322275</v>
      </c>
      <c r="H33" s="48">
        <v>0.118483412322275</v>
      </c>
      <c r="I33" s="48">
        <v>0.06635071090047391</v>
      </c>
      <c r="J33" s="48">
        <v>0.170616113744076</v>
      </c>
      <c r="K33" s="48">
        <v>0.11374407582938399</v>
      </c>
      <c r="L33" s="48">
        <v>0.08056872037914689</v>
      </c>
      <c r="M33" s="48">
        <v>0.056872037914691906</v>
      </c>
      <c r="N33" s="48">
        <v>0.056872037914691906</v>
      </c>
    </row>
    <row r="34" spans="1:14" ht="12.75">
      <c r="A34" s="250">
        <v>2014</v>
      </c>
      <c r="B34" s="49">
        <v>1</v>
      </c>
      <c r="C34" s="48">
        <v>0.043269230769230796</v>
      </c>
      <c r="D34" s="48">
        <v>0.0480769230769231</v>
      </c>
      <c r="E34" s="48">
        <v>0.0528846153846154</v>
      </c>
      <c r="F34" s="48">
        <v>0.11538461538461499</v>
      </c>
      <c r="G34" s="48">
        <v>0.134615384615385</v>
      </c>
      <c r="H34" s="48">
        <v>0.125</v>
      </c>
      <c r="I34" s="48">
        <v>0.0913461538461538</v>
      </c>
      <c r="J34" s="48">
        <v>0.125</v>
      </c>
      <c r="K34" s="48">
        <v>0.110576923076923</v>
      </c>
      <c r="L34" s="48">
        <v>0.0769230769230769</v>
      </c>
      <c r="M34" s="48">
        <v>0.028846153846153803</v>
      </c>
      <c r="N34" s="48">
        <v>0.0480769230769231</v>
      </c>
    </row>
    <row r="35" spans="1:14" ht="12.75">
      <c r="A35" s="250">
        <v>2015</v>
      </c>
      <c r="B35" s="49">
        <v>1</v>
      </c>
      <c r="C35" s="48">
        <v>0.049</v>
      </c>
      <c r="D35" s="48">
        <v>0.049</v>
      </c>
      <c r="E35" s="48">
        <v>0.054</v>
      </c>
      <c r="F35" s="48">
        <v>0.068</v>
      </c>
      <c r="G35" s="48">
        <v>0.156</v>
      </c>
      <c r="H35" s="48">
        <v>0.112</v>
      </c>
      <c r="I35" s="48">
        <v>0.073</v>
      </c>
      <c r="J35" s="48">
        <v>0.098</v>
      </c>
      <c r="K35" s="48">
        <v>0.132</v>
      </c>
      <c r="L35" s="48">
        <v>0.088</v>
      </c>
      <c r="M35" s="48">
        <v>0.044</v>
      </c>
      <c r="N35" s="48">
        <v>0.078</v>
      </c>
    </row>
    <row r="36" spans="1:14" ht="12.75">
      <c r="A36" s="250">
        <v>2016</v>
      </c>
      <c r="B36" s="49">
        <v>1</v>
      </c>
      <c r="C36" s="48">
        <v>0.04</v>
      </c>
      <c r="D36" s="48">
        <v>0.051</v>
      </c>
      <c r="E36" s="48">
        <v>0.035</v>
      </c>
      <c r="F36" s="48">
        <v>0.091</v>
      </c>
      <c r="G36" s="48">
        <v>0.111</v>
      </c>
      <c r="H36" s="48">
        <v>0.106</v>
      </c>
      <c r="I36" s="48">
        <v>0.101</v>
      </c>
      <c r="J36" s="48">
        <v>0.111</v>
      </c>
      <c r="K36" s="48">
        <v>0.167</v>
      </c>
      <c r="L36" s="48">
        <v>0.106</v>
      </c>
      <c r="M36" s="48">
        <v>0.035</v>
      </c>
      <c r="N36" s="48">
        <v>0.045</v>
      </c>
    </row>
  </sheetData>
  <sheetProtection/>
  <mergeCells count="8">
    <mergeCell ref="C5:N5"/>
    <mergeCell ref="C25:N25"/>
    <mergeCell ref="A1:N1"/>
    <mergeCell ref="A2:N2"/>
    <mergeCell ref="A21:N21"/>
    <mergeCell ref="A22:N22"/>
    <mergeCell ref="A4:N4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6"/>
  <sheetViews>
    <sheetView zoomScale="130" zoomScaleNormal="130" zoomScaleSheetLayoutView="50" zoomScalePageLayoutView="0" workbookViewId="0" topLeftCell="A1">
      <selection activeCell="O6" sqref="O6"/>
    </sheetView>
  </sheetViews>
  <sheetFormatPr defaultColWidth="11.421875" defaultRowHeight="12.75"/>
  <cols>
    <col min="1" max="1" width="7.28125" style="183" customWidth="1"/>
    <col min="2" max="2" width="4.421875" style="183" bestFit="1" customWidth="1"/>
    <col min="3" max="13" width="10.140625" style="154" customWidth="1"/>
    <col min="14" max="16384" width="11.421875" style="183" customWidth="1"/>
  </cols>
  <sheetData>
    <row r="1" spans="1:13" s="13" customFormat="1" ht="12.75">
      <c r="A1" s="417" t="s">
        <v>237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13" customFormat="1" ht="12.75">
      <c r="A2" s="475" t="s">
        <v>260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1:13" s="13" customFormat="1" ht="12.75">
      <c r="A3" s="35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13" customFormat="1" ht="12.75">
      <c r="A4" s="418" t="s">
        <v>379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2:13" s="13" customFormat="1" ht="12.75">
      <c r="B5" s="243" t="s">
        <v>57</v>
      </c>
      <c r="C5" s="457" t="s">
        <v>238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</row>
    <row r="6" spans="1:13" s="13" customFormat="1" ht="12.75">
      <c r="A6" s="241" t="s">
        <v>75</v>
      </c>
      <c r="C6" s="104" t="s">
        <v>47</v>
      </c>
      <c r="D6" s="104" t="s">
        <v>48</v>
      </c>
      <c r="E6" s="104" t="s">
        <v>49</v>
      </c>
      <c r="F6" s="104" t="s">
        <v>76</v>
      </c>
      <c r="G6" s="104" t="s">
        <v>50</v>
      </c>
      <c r="H6" s="104" t="s">
        <v>51</v>
      </c>
      <c r="I6" s="104" t="s">
        <v>52</v>
      </c>
      <c r="J6" s="104" t="s">
        <v>53</v>
      </c>
      <c r="K6" s="104" t="s">
        <v>54</v>
      </c>
      <c r="L6" s="104" t="s">
        <v>55</v>
      </c>
      <c r="M6" s="104" t="s">
        <v>56</v>
      </c>
    </row>
    <row r="7" spans="1:13" s="27" customFormat="1" ht="12.75">
      <c r="A7" s="194">
        <v>2007</v>
      </c>
      <c r="B7" s="47">
        <v>182</v>
      </c>
      <c r="C7" s="165">
        <v>26</v>
      </c>
      <c r="D7" s="165">
        <v>18</v>
      </c>
      <c r="E7" s="165">
        <v>17</v>
      </c>
      <c r="F7" s="165">
        <v>15</v>
      </c>
      <c r="G7" s="165">
        <v>24</v>
      </c>
      <c r="H7" s="165">
        <v>1</v>
      </c>
      <c r="I7" s="165">
        <v>24</v>
      </c>
      <c r="J7" s="165">
        <v>23</v>
      </c>
      <c r="K7" s="165">
        <v>8</v>
      </c>
      <c r="L7" s="165">
        <v>14</v>
      </c>
      <c r="M7" s="165">
        <v>12</v>
      </c>
    </row>
    <row r="8" spans="1:13" s="27" customFormat="1" ht="12.75">
      <c r="A8" s="194">
        <v>2008</v>
      </c>
      <c r="B8" s="47">
        <v>205</v>
      </c>
      <c r="C8" s="165">
        <v>29</v>
      </c>
      <c r="D8" s="165">
        <v>30</v>
      </c>
      <c r="E8" s="165">
        <v>26</v>
      </c>
      <c r="F8" s="165">
        <v>14</v>
      </c>
      <c r="G8" s="165">
        <v>37</v>
      </c>
      <c r="H8" s="165">
        <v>2</v>
      </c>
      <c r="I8" s="165">
        <v>18</v>
      </c>
      <c r="J8" s="165">
        <v>25</v>
      </c>
      <c r="K8" s="165">
        <v>12</v>
      </c>
      <c r="L8" s="165">
        <v>10</v>
      </c>
      <c r="M8" s="165">
        <v>2</v>
      </c>
    </row>
    <row r="9" spans="1:13" s="4" customFormat="1" ht="12.75">
      <c r="A9" s="194">
        <v>2009</v>
      </c>
      <c r="B9" s="47">
        <v>154</v>
      </c>
      <c r="C9" s="165">
        <v>25</v>
      </c>
      <c r="D9" s="165">
        <v>17</v>
      </c>
      <c r="E9" s="165">
        <v>16</v>
      </c>
      <c r="F9" s="165">
        <v>13</v>
      </c>
      <c r="G9" s="165">
        <v>22</v>
      </c>
      <c r="H9" s="165">
        <v>1</v>
      </c>
      <c r="I9" s="165">
        <v>23</v>
      </c>
      <c r="J9" s="165">
        <v>23</v>
      </c>
      <c r="K9" s="165">
        <v>5</v>
      </c>
      <c r="L9" s="165">
        <v>4</v>
      </c>
      <c r="M9" s="165">
        <v>5</v>
      </c>
    </row>
    <row r="10" spans="1:13" s="4" customFormat="1" ht="12.75">
      <c r="A10" s="194">
        <v>2010</v>
      </c>
      <c r="B10" s="47">
        <v>186</v>
      </c>
      <c r="C10" s="165">
        <v>30</v>
      </c>
      <c r="D10" s="165">
        <v>31</v>
      </c>
      <c r="E10" s="165">
        <v>15</v>
      </c>
      <c r="F10" s="165">
        <v>10</v>
      </c>
      <c r="G10" s="165">
        <v>23</v>
      </c>
      <c r="H10" s="165">
        <v>5</v>
      </c>
      <c r="I10" s="165">
        <v>18</v>
      </c>
      <c r="J10" s="165">
        <v>22</v>
      </c>
      <c r="K10" s="165">
        <v>12</v>
      </c>
      <c r="L10" s="165">
        <v>12</v>
      </c>
      <c r="M10" s="165">
        <v>8</v>
      </c>
    </row>
    <row r="11" spans="1:13" s="4" customFormat="1" ht="12.75">
      <c r="A11" s="194">
        <v>2011</v>
      </c>
      <c r="B11" s="47">
        <v>163</v>
      </c>
      <c r="C11" s="165">
        <v>23</v>
      </c>
      <c r="D11" s="165">
        <v>19</v>
      </c>
      <c r="E11" s="165">
        <v>23</v>
      </c>
      <c r="F11" s="165">
        <v>12</v>
      </c>
      <c r="G11" s="165">
        <v>25</v>
      </c>
      <c r="H11" s="165">
        <v>3</v>
      </c>
      <c r="I11" s="165">
        <v>10</v>
      </c>
      <c r="J11" s="165">
        <v>21</v>
      </c>
      <c r="K11" s="165">
        <v>14</v>
      </c>
      <c r="L11" s="165">
        <v>12</v>
      </c>
      <c r="M11" s="165">
        <v>1</v>
      </c>
    </row>
    <row r="12" spans="1:13" s="4" customFormat="1" ht="12.75">
      <c r="A12" s="194">
        <v>2012</v>
      </c>
      <c r="B12" s="47">
        <v>185</v>
      </c>
      <c r="C12" s="165">
        <v>20</v>
      </c>
      <c r="D12" s="165">
        <v>36</v>
      </c>
      <c r="E12" s="165">
        <v>25</v>
      </c>
      <c r="F12" s="165">
        <v>14</v>
      </c>
      <c r="G12" s="165">
        <v>21</v>
      </c>
      <c r="H12" s="165">
        <v>2</v>
      </c>
      <c r="I12" s="165">
        <v>24</v>
      </c>
      <c r="J12" s="165">
        <v>21</v>
      </c>
      <c r="K12" s="165">
        <v>10</v>
      </c>
      <c r="L12" s="165">
        <v>8</v>
      </c>
      <c r="M12" s="165">
        <v>4</v>
      </c>
    </row>
    <row r="13" spans="1:13" ht="12.75">
      <c r="A13" s="194">
        <v>2013</v>
      </c>
      <c r="B13" s="47">
        <v>211</v>
      </c>
      <c r="C13" s="165">
        <v>28</v>
      </c>
      <c r="D13" s="165">
        <v>34</v>
      </c>
      <c r="E13" s="165">
        <v>24</v>
      </c>
      <c r="F13" s="165">
        <v>13</v>
      </c>
      <c r="G13" s="165">
        <v>32</v>
      </c>
      <c r="H13" s="165">
        <v>3</v>
      </c>
      <c r="I13" s="165">
        <v>25</v>
      </c>
      <c r="J13" s="165">
        <v>23</v>
      </c>
      <c r="K13" s="165">
        <v>14</v>
      </c>
      <c r="L13" s="165">
        <v>10</v>
      </c>
      <c r="M13" s="165">
        <v>5</v>
      </c>
    </row>
    <row r="14" spans="1:13" ht="12.75">
      <c r="A14" s="194">
        <v>2014</v>
      </c>
      <c r="B14" s="47">
        <v>208</v>
      </c>
      <c r="C14" s="165">
        <v>30</v>
      </c>
      <c r="D14" s="165">
        <v>24</v>
      </c>
      <c r="E14" s="165">
        <v>31</v>
      </c>
      <c r="F14" s="165">
        <v>14</v>
      </c>
      <c r="G14" s="165">
        <v>36</v>
      </c>
      <c r="H14" s="165">
        <v>1</v>
      </c>
      <c r="I14" s="165">
        <v>24</v>
      </c>
      <c r="J14" s="165">
        <v>26</v>
      </c>
      <c r="K14" s="165">
        <v>12</v>
      </c>
      <c r="L14" s="165">
        <v>9</v>
      </c>
      <c r="M14" s="165">
        <v>1</v>
      </c>
    </row>
    <row r="15" spans="1:13" ht="12.75">
      <c r="A15" s="194">
        <v>2015</v>
      </c>
      <c r="B15" s="47">
        <v>205</v>
      </c>
      <c r="C15" s="165">
        <v>29</v>
      </c>
      <c r="D15" s="165">
        <v>31</v>
      </c>
      <c r="E15" s="165">
        <v>18</v>
      </c>
      <c r="F15" s="165">
        <v>15</v>
      </c>
      <c r="G15" s="165">
        <v>31</v>
      </c>
      <c r="H15" s="165">
        <v>1</v>
      </c>
      <c r="I15" s="165">
        <v>29</v>
      </c>
      <c r="J15" s="165">
        <v>25</v>
      </c>
      <c r="K15" s="165">
        <v>7</v>
      </c>
      <c r="L15" s="165">
        <v>12</v>
      </c>
      <c r="M15" s="165">
        <v>7</v>
      </c>
    </row>
    <row r="16" spans="1:13" ht="12.75">
      <c r="A16" s="194">
        <v>2016</v>
      </c>
      <c r="B16" s="47">
        <v>198</v>
      </c>
      <c r="C16" s="165">
        <v>32</v>
      </c>
      <c r="D16" s="165">
        <v>26</v>
      </c>
      <c r="E16" s="165">
        <v>27</v>
      </c>
      <c r="F16" s="165">
        <v>12</v>
      </c>
      <c r="G16" s="165">
        <v>29</v>
      </c>
      <c r="H16" s="165">
        <v>4</v>
      </c>
      <c r="I16" s="165">
        <v>21</v>
      </c>
      <c r="J16" s="165">
        <v>23</v>
      </c>
      <c r="K16" s="165">
        <v>9</v>
      </c>
      <c r="L16" s="165">
        <v>10</v>
      </c>
      <c r="M16" s="165">
        <v>5</v>
      </c>
    </row>
  </sheetData>
  <sheetProtection/>
  <mergeCells count="4">
    <mergeCell ref="C5:M5"/>
    <mergeCell ref="A1:M1"/>
    <mergeCell ref="A2:M2"/>
    <mergeCell ref="A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7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="130" zoomScaleNormal="130" zoomScaleSheetLayoutView="50" zoomScalePageLayoutView="0" workbookViewId="0" topLeftCell="A1">
      <selection activeCell="J24" sqref="J24"/>
    </sheetView>
  </sheetViews>
  <sheetFormatPr defaultColWidth="11.421875" defaultRowHeight="12.75"/>
  <cols>
    <col min="1" max="1" width="7.7109375" style="267" customWidth="1"/>
    <col min="2" max="2" width="13.140625" style="183" customWidth="1"/>
    <col min="3" max="5" width="10.421875" style="183" customWidth="1"/>
    <col min="6" max="6" width="8.57421875" style="183" customWidth="1"/>
    <col min="7" max="7" width="12.8515625" style="183" customWidth="1"/>
    <col min="8" max="8" width="10.421875" style="183" customWidth="1"/>
    <col min="9" max="16384" width="11.421875" style="183" customWidth="1"/>
  </cols>
  <sheetData>
    <row r="1" spans="1:8" s="13" customFormat="1" ht="12.75">
      <c r="A1" s="417" t="s">
        <v>566</v>
      </c>
      <c r="B1" s="417"/>
      <c r="C1" s="417"/>
      <c r="D1" s="417"/>
      <c r="E1" s="417"/>
      <c r="F1" s="417"/>
      <c r="G1" s="417"/>
      <c r="H1" s="417"/>
    </row>
    <row r="2" spans="1:8" s="13" customFormat="1" ht="12.75">
      <c r="A2" s="475" t="s">
        <v>260</v>
      </c>
      <c r="B2" s="475"/>
      <c r="C2" s="475"/>
      <c r="D2" s="475"/>
      <c r="E2" s="475"/>
      <c r="F2" s="475"/>
      <c r="G2" s="475"/>
      <c r="H2" s="475"/>
    </row>
    <row r="3" spans="1:7" s="13" customFormat="1" ht="12.75">
      <c r="A3" s="203"/>
      <c r="C3" s="154"/>
      <c r="D3" s="154"/>
      <c r="E3" s="154"/>
      <c r="G3" s="154"/>
    </row>
    <row r="4" spans="1:8" s="13" customFormat="1" ht="12.75">
      <c r="A4" s="418" t="s">
        <v>380</v>
      </c>
      <c r="B4" s="418"/>
      <c r="C4" s="418"/>
      <c r="D4" s="418"/>
      <c r="E4" s="418"/>
      <c r="F4" s="418"/>
      <c r="G4" s="418"/>
      <c r="H4" s="418"/>
    </row>
    <row r="5" spans="1:8" s="13" customFormat="1" ht="33.75">
      <c r="A5" s="251"/>
      <c r="B5" s="73" t="s">
        <v>10</v>
      </c>
      <c r="C5" s="429" t="s">
        <v>203</v>
      </c>
      <c r="D5" s="429"/>
      <c r="E5" s="429"/>
      <c r="F5" s="429" t="s">
        <v>202</v>
      </c>
      <c r="G5" s="429"/>
      <c r="H5" s="429"/>
    </row>
    <row r="6" spans="1:8" s="13" customFormat="1" ht="33.75">
      <c r="A6" s="250" t="s">
        <v>75</v>
      </c>
      <c r="B6" s="73"/>
      <c r="C6" s="104" t="s">
        <v>57</v>
      </c>
      <c r="D6" s="104" t="s">
        <v>204</v>
      </c>
      <c r="E6" s="104" t="s">
        <v>205</v>
      </c>
      <c r="F6" s="104" t="s">
        <v>57</v>
      </c>
      <c r="G6" s="104" t="s">
        <v>204</v>
      </c>
      <c r="H6" s="104" t="s">
        <v>205</v>
      </c>
    </row>
    <row r="7" spans="1:8" s="27" customFormat="1" ht="12.75">
      <c r="A7" s="250">
        <v>2007</v>
      </c>
      <c r="B7" s="71">
        <v>182</v>
      </c>
      <c r="C7" s="32">
        <v>140</v>
      </c>
      <c r="D7" s="165">
        <v>57</v>
      </c>
      <c r="E7" s="165">
        <v>83</v>
      </c>
      <c r="F7" s="32">
        <v>42</v>
      </c>
      <c r="G7" s="165">
        <v>17</v>
      </c>
      <c r="H7" s="165">
        <v>25</v>
      </c>
    </row>
    <row r="8" spans="1:8" s="27" customFormat="1" ht="12.75">
      <c r="A8" s="250">
        <v>2008</v>
      </c>
      <c r="B8" s="71">
        <v>205</v>
      </c>
      <c r="C8" s="32">
        <v>128</v>
      </c>
      <c r="D8" s="165">
        <v>46</v>
      </c>
      <c r="E8" s="165">
        <v>82</v>
      </c>
      <c r="F8" s="32">
        <v>77</v>
      </c>
      <c r="G8" s="165">
        <v>35</v>
      </c>
      <c r="H8" s="165">
        <v>42</v>
      </c>
    </row>
    <row r="9" spans="1:8" s="27" customFormat="1" ht="12.75">
      <c r="A9" s="250">
        <v>2009</v>
      </c>
      <c r="B9" s="71">
        <v>154</v>
      </c>
      <c r="C9" s="32">
        <v>105</v>
      </c>
      <c r="D9" s="165">
        <v>46</v>
      </c>
      <c r="E9" s="165">
        <v>59</v>
      </c>
      <c r="F9" s="32">
        <v>49</v>
      </c>
      <c r="G9" s="165">
        <v>20</v>
      </c>
      <c r="H9" s="165">
        <v>29</v>
      </c>
    </row>
    <row r="10" spans="1:8" s="27" customFormat="1" ht="12.75">
      <c r="A10" s="250">
        <v>2010</v>
      </c>
      <c r="B10" s="71">
        <v>186</v>
      </c>
      <c r="C10" s="32">
        <v>148</v>
      </c>
      <c r="D10" s="165">
        <v>68</v>
      </c>
      <c r="E10" s="165">
        <v>80</v>
      </c>
      <c r="F10" s="32">
        <v>38</v>
      </c>
      <c r="G10" s="165">
        <v>19</v>
      </c>
      <c r="H10" s="165">
        <v>19</v>
      </c>
    </row>
    <row r="11" spans="1:8" s="27" customFormat="1" ht="12.75">
      <c r="A11" s="250">
        <v>2011</v>
      </c>
      <c r="B11" s="71">
        <v>163</v>
      </c>
      <c r="C11" s="32">
        <v>120</v>
      </c>
      <c r="D11" s="165">
        <v>43</v>
      </c>
      <c r="E11" s="165">
        <v>77</v>
      </c>
      <c r="F11" s="32">
        <v>43</v>
      </c>
      <c r="G11" s="165">
        <v>21</v>
      </c>
      <c r="H11" s="165">
        <v>22</v>
      </c>
    </row>
    <row r="12" spans="1:8" s="27" customFormat="1" ht="12.75">
      <c r="A12" s="250">
        <v>2012</v>
      </c>
      <c r="B12" s="71">
        <v>185</v>
      </c>
      <c r="C12" s="32">
        <v>140</v>
      </c>
      <c r="D12" s="165">
        <v>61</v>
      </c>
      <c r="E12" s="165">
        <v>79</v>
      </c>
      <c r="F12" s="32">
        <v>45</v>
      </c>
      <c r="G12" s="165">
        <v>25</v>
      </c>
      <c r="H12" s="165">
        <v>20</v>
      </c>
    </row>
    <row r="13" spans="1:8" s="13" customFormat="1" ht="12.75">
      <c r="A13" s="250">
        <v>2013</v>
      </c>
      <c r="B13" s="71">
        <v>211</v>
      </c>
      <c r="C13" s="32">
        <v>131</v>
      </c>
      <c r="D13" s="165">
        <v>48</v>
      </c>
      <c r="E13" s="165">
        <v>83</v>
      </c>
      <c r="F13" s="32">
        <v>80</v>
      </c>
      <c r="G13" s="165">
        <v>20</v>
      </c>
      <c r="H13" s="165">
        <v>60</v>
      </c>
    </row>
    <row r="14" spans="1:8" s="13" customFormat="1" ht="12.75">
      <c r="A14" s="250">
        <v>2014</v>
      </c>
      <c r="B14" s="71">
        <v>208</v>
      </c>
      <c r="C14" s="32">
        <v>136</v>
      </c>
      <c r="D14" s="165">
        <v>57</v>
      </c>
      <c r="E14" s="165">
        <v>79</v>
      </c>
      <c r="F14" s="32">
        <v>72</v>
      </c>
      <c r="G14" s="165">
        <v>22</v>
      </c>
      <c r="H14" s="165">
        <v>50</v>
      </c>
    </row>
    <row r="15" spans="1:8" s="13" customFormat="1" ht="12.75">
      <c r="A15" s="250">
        <v>2015</v>
      </c>
      <c r="B15" s="71">
        <v>205</v>
      </c>
      <c r="C15" s="32">
        <v>141</v>
      </c>
      <c r="D15" s="165">
        <v>45</v>
      </c>
      <c r="E15" s="165">
        <v>96</v>
      </c>
      <c r="F15" s="32">
        <v>64</v>
      </c>
      <c r="G15" s="165">
        <v>22</v>
      </c>
      <c r="H15" s="165">
        <v>42</v>
      </c>
    </row>
    <row r="16" spans="1:8" s="13" customFormat="1" ht="12.75">
      <c r="A16" s="250">
        <v>2016</v>
      </c>
      <c r="B16" s="71">
        <v>198</v>
      </c>
      <c r="C16" s="32">
        <v>133</v>
      </c>
      <c r="D16" s="165">
        <v>56</v>
      </c>
      <c r="E16" s="165">
        <v>77</v>
      </c>
      <c r="F16" s="32">
        <v>65</v>
      </c>
      <c r="G16" s="165">
        <v>22</v>
      </c>
      <c r="H16" s="165">
        <v>43</v>
      </c>
    </row>
    <row r="17" spans="1:7" s="13" customFormat="1" ht="12.75">
      <c r="A17" s="251"/>
      <c r="D17" s="390"/>
      <c r="E17" s="390"/>
      <c r="G17" s="390"/>
    </row>
    <row r="18" spans="1:7" s="13" customFormat="1" ht="12.75">
      <c r="A18" s="203"/>
      <c r="C18" s="154"/>
      <c r="D18" s="154"/>
      <c r="E18" s="154"/>
      <c r="G18" s="154"/>
    </row>
    <row r="19" spans="1:7" s="13" customFormat="1" ht="12.75">
      <c r="A19" s="203"/>
      <c r="C19" s="154"/>
      <c r="D19" s="154"/>
      <c r="E19" s="154"/>
      <c r="G19" s="154"/>
    </row>
    <row r="20" spans="1:7" s="13" customFormat="1" ht="12.75">
      <c r="A20" s="253"/>
      <c r="C20" s="154"/>
      <c r="D20" s="154"/>
      <c r="E20" s="154"/>
      <c r="G20" s="154"/>
    </row>
    <row r="21" spans="1:8" s="13" customFormat="1" ht="12.75">
      <c r="A21" s="417" t="s">
        <v>567</v>
      </c>
      <c r="B21" s="417"/>
      <c r="C21" s="417"/>
      <c r="D21" s="417"/>
      <c r="E21" s="417"/>
      <c r="F21" s="417"/>
      <c r="G21" s="417"/>
      <c r="H21" s="417"/>
    </row>
    <row r="22" spans="1:8" s="13" customFormat="1" ht="12.75">
      <c r="A22" s="475" t="s">
        <v>260</v>
      </c>
      <c r="B22" s="475"/>
      <c r="C22" s="475"/>
      <c r="D22" s="475"/>
      <c r="E22" s="475"/>
      <c r="F22" s="475"/>
      <c r="G22" s="475"/>
      <c r="H22" s="475"/>
    </row>
    <row r="23" spans="1:7" s="13" customFormat="1" ht="12.75">
      <c r="A23" s="203"/>
      <c r="C23" s="154"/>
      <c r="D23" s="154"/>
      <c r="E23" s="154"/>
      <c r="G23" s="154"/>
    </row>
    <row r="24" spans="1:8" s="13" customFormat="1" ht="12.75">
      <c r="A24" s="418" t="s">
        <v>381</v>
      </c>
      <c r="B24" s="418"/>
      <c r="C24" s="418"/>
      <c r="D24" s="418"/>
      <c r="E24" s="418"/>
      <c r="F24" s="418"/>
      <c r="G24" s="418"/>
      <c r="H24" s="418"/>
    </row>
    <row r="25" spans="1:8" s="13" customFormat="1" ht="33.75">
      <c r="A25" s="251"/>
      <c r="B25" s="73" t="s">
        <v>10</v>
      </c>
      <c r="C25" s="429" t="s">
        <v>203</v>
      </c>
      <c r="D25" s="429"/>
      <c r="E25" s="429"/>
      <c r="F25" s="429" t="s">
        <v>202</v>
      </c>
      <c r="G25" s="429"/>
      <c r="H25" s="429"/>
    </row>
    <row r="26" spans="1:8" s="13" customFormat="1" ht="33.75">
      <c r="A26" s="250" t="s">
        <v>75</v>
      </c>
      <c r="B26" s="73"/>
      <c r="C26" s="104" t="s">
        <v>57</v>
      </c>
      <c r="D26" s="104" t="s">
        <v>204</v>
      </c>
      <c r="E26" s="104" t="s">
        <v>205</v>
      </c>
      <c r="F26" s="104" t="s">
        <v>57</v>
      </c>
      <c r="G26" s="104" t="s">
        <v>204</v>
      </c>
      <c r="H26" s="104" t="s">
        <v>205</v>
      </c>
    </row>
    <row r="27" spans="1:8" s="4" customFormat="1" ht="12.75">
      <c r="A27" s="250">
        <v>2007</v>
      </c>
      <c r="B27" s="49">
        <v>0.999</v>
      </c>
      <c r="C27" s="82">
        <v>0.769</v>
      </c>
      <c r="D27" s="74">
        <v>0.313</v>
      </c>
      <c r="E27" s="74">
        <v>0.456</v>
      </c>
      <c r="F27" s="82">
        <v>0.23</v>
      </c>
      <c r="G27" s="74">
        <v>0.093</v>
      </c>
      <c r="H27" s="74">
        <v>0.137</v>
      </c>
    </row>
    <row r="28" spans="1:8" s="4" customFormat="1" ht="12.75">
      <c r="A28" s="250">
        <v>2008</v>
      </c>
      <c r="B28" s="49">
        <v>1</v>
      </c>
      <c r="C28" s="82">
        <v>0.624</v>
      </c>
      <c r="D28" s="74">
        <v>0.224</v>
      </c>
      <c r="E28" s="74">
        <v>0.4</v>
      </c>
      <c r="F28" s="82">
        <v>0.376</v>
      </c>
      <c r="G28" s="74">
        <v>0.171</v>
      </c>
      <c r="H28" s="74">
        <v>0.205</v>
      </c>
    </row>
    <row r="29" spans="1:8" s="4" customFormat="1" ht="12.75">
      <c r="A29" s="250">
        <v>2009</v>
      </c>
      <c r="B29" s="49">
        <v>1</v>
      </c>
      <c r="C29" s="82">
        <v>0.6819999999999999</v>
      </c>
      <c r="D29" s="74">
        <v>0.299</v>
      </c>
      <c r="E29" s="74">
        <v>0.383</v>
      </c>
      <c r="F29" s="82">
        <v>0.318</v>
      </c>
      <c r="G29" s="74">
        <v>0.13</v>
      </c>
      <c r="H29" s="74">
        <v>0.188</v>
      </c>
    </row>
    <row r="30" spans="1:8" s="4" customFormat="1" ht="12.75">
      <c r="A30" s="250">
        <v>2010</v>
      </c>
      <c r="B30" s="49">
        <v>1</v>
      </c>
      <c r="C30" s="82">
        <v>0.796</v>
      </c>
      <c r="D30" s="74">
        <v>0.366</v>
      </c>
      <c r="E30" s="74">
        <v>0.43</v>
      </c>
      <c r="F30" s="82">
        <v>0.204</v>
      </c>
      <c r="G30" s="74">
        <v>0.102</v>
      </c>
      <c r="H30" s="74">
        <v>0.102</v>
      </c>
    </row>
    <row r="31" spans="1:8" s="4" customFormat="1" ht="12.75">
      <c r="A31" s="250">
        <v>2011</v>
      </c>
      <c r="B31" s="49">
        <v>1</v>
      </c>
      <c r="C31" s="82">
        <v>0.736</v>
      </c>
      <c r="D31" s="74">
        <v>0.264</v>
      </c>
      <c r="E31" s="74">
        <v>0.472</v>
      </c>
      <c r="F31" s="82">
        <v>0.264</v>
      </c>
      <c r="G31" s="74">
        <v>0.129</v>
      </c>
      <c r="H31" s="74">
        <v>0.135</v>
      </c>
    </row>
    <row r="32" spans="1:8" s="4" customFormat="1" ht="12.75">
      <c r="A32" s="250">
        <v>2012</v>
      </c>
      <c r="B32" s="49">
        <v>1</v>
      </c>
      <c r="C32" s="82">
        <v>0.756756756756757</v>
      </c>
      <c r="D32" s="74">
        <v>0.32972972972972997</v>
      </c>
      <c r="E32" s="74">
        <v>0.42702702702702705</v>
      </c>
      <c r="F32" s="82">
        <v>0.24324324324324298</v>
      </c>
      <c r="G32" s="74">
        <v>0.13513513513513498</v>
      </c>
      <c r="H32" s="74">
        <v>0.108108108108108</v>
      </c>
    </row>
    <row r="33" spans="1:8" ht="12.75">
      <c r="A33" s="250">
        <v>2013</v>
      </c>
      <c r="B33" s="49">
        <v>1</v>
      </c>
      <c r="C33" s="82">
        <v>0.6208530805687204</v>
      </c>
      <c r="D33" s="74">
        <v>0.22748815165876776</v>
      </c>
      <c r="E33" s="74">
        <v>0.3933649289099526</v>
      </c>
      <c r="F33" s="82">
        <v>0.3791469194312796</v>
      </c>
      <c r="G33" s="74">
        <v>0.0947867298578199</v>
      </c>
      <c r="H33" s="74">
        <v>0.2843601895734597</v>
      </c>
    </row>
    <row r="34" spans="1:8" ht="12.75">
      <c r="A34" s="250">
        <v>2014</v>
      </c>
      <c r="B34" s="49">
        <v>1</v>
      </c>
      <c r="C34" s="82">
        <v>0.6538461538461541</v>
      </c>
      <c r="D34" s="74">
        <v>0.274038461538462</v>
      </c>
      <c r="E34" s="74">
        <v>0.37980769230769207</v>
      </c>
      <c r="F34" s="82">
        <v>0.34615384615384603</v>
      </c>
      <c r="G34" s="74">
        <v>0.10576923076923102</v>
      </c>
      <c r="H34" s="74">
        <v>0.240384615384615</v>
      </c>
    </row>
    <row r="35" spans="1:8" ht="12.75">
      <c r="A35" s="250">
        <v>2015</v>
      </c>
      <c r="B35" s="49">
        <v>1</v>
      </c>
      <c r="C35" s="82">
        <v>0.6878048780487805</v>
      </c>
      <c r="D35" s="74">
        <v>0.21951219512195122</v>
      </c>
      <c r="E35" s="74">
        <v>0.4682926829268293</v>
      </c>
      <c r="F35" s="82">
        <v>0.3121951219512195</v>
      </c>
      <c r="G35" s="74">
        <v>0.1073170731707317</v>
      </c>
      <c r="H35" s="74">
        <v>0.2048780487804878</v>
      </c>
    </row>
    <row r="36" spans="1:8" ht="12.75">
      <c r="A36" s="250">
        <v>2016</v>
      </c>
      <c r="B36" s="49">
        <v>1</v>
      </c>
      <c r="C36" s="82">
        <v>0.6719999999999999</v>
      </c>
      <c r="D36" s="74">
        <v>0.283</v>
      </c>
      <c r="E36" s="74">
        <v>0.389</v>
      </c>
      <c r="F36" s="82">
        <v>0.328</v>
      </c>
      <c r="G36" s="74">
        <v>0.111</v>
      </c>
      <c r="H36" s="74">
        <v>0.217</v>
      </c>
    </row>
    <row r="37" spans="4:8" ht="12.75">
      <c r="D37" s="381"/>
      <c r="E37" s="381"/>
      <c r="G37" s="381"/>
      <c r="H37" s="381"/>
    </row>
    <row r="38" ht="12.75">
      <c r="G38" s="381"/>
    </row>
  </sheetData>
  <sheetProtection/>
  <mergeCells count="10">
    <mergeCell ref="A1:H1"/>
    <mergeCell ref="A2:H2"/>
    <mergeCell ref="A4:H4"/>
    <mergeCell ref="A21:H21"/>
    <mergeCell ref="F5:H5"/>
    <mergeCell ref="F25:H25"/>
    <mergeCell ref="C5:E5"/>
    <mergeCell ref="C25:E25"/>
    <mergeCell ref="A22:H22"/>
    <mergeCell ref="A24:H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6"/>
  <sheetViews>
    <sheetView zoomScale="160" zoomScaleNormal="160" zoomScalePageLayoutView="0" workbookViewId="0" topLeftCell="A1">
      <selection activeCell="J24" sqref="J24"/>
    </sheetView>
  </sheetViews>
  <sheetFormatPr defaultColWidth="11.421875" defaultRowHeight="12.75"/>
  <cols>
    <col min="1" max="1" width="7.7109375" style="253" customWidth="1"/>
    <col min="2" max="2" width="12.57421875" style="183" customWidth="1"/>
    <col min="3" max="3" width="9.28125" style="183" customWidth="1"/>
    <col min="4" max="4" width="12.421875" style="154" customWidth="1"/>
    <col min="5" max="5" width="8.57421875" style="154" customWidth="1"/>
    <col min="6" max="6" width="9.140625" style="183" customWidth="1"/>
    <col min="7" max="7" width="12.28125" style="154" customWidth="1"/>
    <col min="8" max="8" width="8.57421875" style="154" customWidth="1"/>
    <col min="9" max="16384" width="11.421875" style="183" customWidth="1"/>
  </cols>
  <sheetData>
    <row r="1" spans="1:8" s="13" customFormat="1" ht="12.75">
      <c r="A1" s="417" t="s">
        <v>568</v>
      </c>
      <c r="B1" s="417"/>
      <c r="C1" s="417"/>
      <c r="D1" s="417"/>
      <c r="E1" s="417"/>
      <c r="F1" s="417"/>
      <c r="G1" s="417"/>
      <c r="H1" s="417"/>
    </row>
    <row r="2" spans="1:8" s="13" customFormat="1" ht="12.75">
      <c r="A2" s="475" t="s">
        <v>260</v>
      </c>
      <c r="B2" s="475"/>
      <c r="C2" s="475"/>
      <c r="D2" s="475"/>
      <c r="E2" s="475"/>
      <c r="F2" s="475"/>
      <c r="G2" s="475"/>
      <c r="H2" s="475"/>
    </row>
    <row r="3" spans="1:8" s="13" customFormat="1" ht="12.75">
      <c r="A3" s="203"/>
      <c r="B3" s="203"/>
      <c r="C3" s="203"/>
      <c r="D3" s="203"/>
      <c r="E3" s="203"/>
      <c r="F3" s="203"/>
      <c r="G3" s="203"/>
      <c r="H3" s="203"/>
    </row>
    <row r="4" spans="1:8" s="13" customFormat="1" ht="12.75">
      <c r="A4" s="418" t="s">
        <v>382</v>
      </c>
      <c r="B4" s="418"/>
      <c r="C4" s="418"/>
      <c r="D4" s="418"/>
      <c r="E4" s="418"/>
      <c r="F4" s="418"/>
      <c r="G4" s="418"/>
      <c r="H4" s="418"/>
    </row>
    <row r="5" spans="1:8" s="13" customFormat="1" ht="33.75">
      <c r="A5" s="415" t="s">
        <v>75</v>
      </c>
      <c r="B5" s="73" t="s">
        <v>217</v>
      </c>
      <c r="C5" s="429" t="s">
        <v>204</v>
      </c>
      <c r="D5" s="482"/>
      <c r="E5" s="482"/>
      <c r="F5" s="429" t="s">
        <v>205</v>
      </c>
      <c r="G5" s="482"/>
      <c r="H5" s="482"/>
    </row>
    <row r="6" spans="1:8" s="13" customFormat="1" ht="22.5">
      <c r="A6" s="416"/>
      <c r="B6" s="73"/>
      <c r="C6" s="104" t="s">
        <v>57</v>
      </c>
      <c r="D6" s="104" t="s">
        <v>203</v>
      </c>
      <c r="E6" s="104" t="s">
        <v>202</v>
      </c>
      <c r="F6" s="104" t="s">
        <v>57</v>
      </c>
      <c r="G6" s="104" t="s">
        <v>203</v>
      </c>
      <c r="H6" s="104" t="s">
        <v>202</v>
      </c>
    </row>
    <row r="7" spans="1:8" s="27" customFormat="1" ht="12.75">
      <c r="A7" s="250">
        <v>2007</v>
      </c>
      <c r="B7" s="71">
        <v>183</v>
      </c>
      <c r="C7" s="32">
        <v>125</v>
      </c>
      <c r="D7" s="165">
        <v>57</v>
      </c>
      <c r="E7" s="165">
        <v>68</v>
      </c>
      <c r="F7" s="32">
        <v>58</v>
      </c>
      <c r="G7" s="165">
        <v>26</v>
      </c>
      <c r="H7" s="165">
        <v>32</v>
      </c>
    </row>
    <row r="8" spans="1:8" s="27" customFormat="1" ht="12.75">
      <c r="A8" s="250">
        <v>2008</v>
      </c>
      <c r="B8" s="71">
        <v>197</v>
      </c>
      <c r="C8" s="32">
        <v>130</v>
      </c>
      <c r="D8" s="165">
        <v>47</v>
      </c>
      <c r="E8" s="165">
        <v>83</v>
      </c>
      <c r="F8" s="32">
        <v>67</v>
      </c>
      <c r="G8" s="165">
        <v>32</v>
      </c>
      <c r="H8" s="165">
        <v>35</v>
      </c>
    </row>
    <row r="9" spans="1:8" s="27" customFormat="1" ht="12.75">
      <c r="A9" s="250">
        <v>2009</v>
      </c>
      <c r="B9" s="71">
        <v>148</v>
      </c>
      <c r="C9" s="32">
        <v>107</v>
      </c>
      <c r="D9" s="165">
        <v>45</v>
      </c>
      <c r="E9" s="165">
        <v>62</v>
      </c>
      <c r="F9" s="32">
        <v>41</v>
      </c>
      <c r="G9" s="165">
        <v>18</v>
      </c>
      <c r="H9" s="165">
        <v>23</v>
      </c>
    </row>
    <row r="10" spans="1:8" s="27" customFormat="1" ht="12.75">
      <c r="A10" s="250">
        <v>2010</v>
      </c>
      <c r="B10" s="71">
        <v>170</v>
      </c>
      <c r="C10" s="32">
        <v>124</v>
      </c>
      <c r="D10" s="165">
        <v>66</v>
      </c>
      <c r="E10" s="165">
        <v>58</v>
      </c>
      <c r="F10" s="32">
        <v>46</v>
      </c>
      <c r="G10" s="165">
        <v>29</v>
      </c>
      <c r="H10" s="165">
        <v>17</v>
      </c>
    </row>
    <row r="11" spans="1:8" s="27" customFormat="1" ht="12.75">
      <c r="A11" s="250">
        <v>2011</v>
      </c>
      <c r="B11" s="71">
        <v>161</v>
      </c>
      <c r="C11" s="32">
        <v>112</v>
      </c>
      <c r="D11" s="165">
        <v>43</v>
      </c>
      <c r="E11" s="165">
        <v>69</v>
      </c>
      <c r="F11" s="32">
        <v>49</v>
      </c>
      <c r="G11" s="165">
        <v>34</v>
      </c>
      <c r="H11" s="165">
        <v>15</v>
      </c>
    </row>
    <row r="12" spans="1:8" s="27" customFormat="1" ht="12.75">
      <c r="A12" s="250">
        <v>2012</v>
      </c>
      <c r="B12" s="71">
        <v>164</v>
      </c>
      <c r="C12" s="32">
        <v>121</v>
      </c>
      <c r="D12" s="165">
        <v>60</v>
      </c>
      <c r="E12" s="165">
        <v>61</v>
      </c>
      <c r="F12" s="32">
        <v>43</v>
      </c>
      <c r="G12" s="165">
        <v>30</v>
      </c>
      <c r="H12" s="165">
        <v>13</v>
      </c>
    </row>
    <row r="13" spans="1:8" s="13" customFormat="1" ht="12.75">
      <c r="A13" s="250">
        <v>2013</v>
      </c>
      <c r="B13" s="71">
        <v>170</v>
      </c>
      <c r="C13" s="32">
        <v>104</v>
      </c>
      <c r="D13" s="165">
        <v>48</v>
      </c>
      <c r="E13" s="165">
        <v>56</v>
      </c>
      <c r="F13" s="32">
        <v>66</v>
      </c>
      <c r="G13" s="165">
        <v>29</v>
      </c>
      <c r="H13" s="165">
        <v>37</v>
      </c>
    </row>
    <row r="14" spans="1:8" s="13" customFormat="1" ht="12.75">
      <c r="A14" s="250">
        <v>2014</v>
      </c>
      <c r="B14" s="71">
        <v>195</v>
      </c>
      <c r="C14" s="32">
        <v>111</v>
      </c>
      <c r="D14" s="165">
        <v>57</v>
      </c>
      <c r="E14" s="165">
        <v>54</v>
      </c>
      <c r="F14" s="32">
        <v>84</v>
      </c>
      <c r="G14" s="165">
        <v>36</v>
      </c>
      <c r="H14" s="165">
        <v>48</v>
      </c>
    </row>
    <row r="15" spans="1:8" s="13" customFormat="1" ht="12.75">
      <c r="A15" s="250">
        <v>2015</v>
      </c>
      <c r="B15" s="71">
        <v>170</v>
      </c>
      <c r="C15" s="32">
        <v>99</v>
      </c>
      <c r="D15" s="165">
        <v>45</v>
      </c>
      <c r="E15" s="165">
        <v>54</v>
      </c>
      <c r="F15" s="32">
        <v>71</v>
      </c>
      <c r="G15" s="165">
        <v>39</v>
      </c>
      <c r="H15" s="165">
        <v>32</v>
      </c>
    </row>
    <row r="16" spans="1:8" s="13" customFormat="1" ht="12.75">
      <c r="A16" s="250">
        <v>2016</v>
      </c>
      <c r="B16" s="71">
        <v>165</v>
      </c>
      <c r="C16" s="32">
        <v>106</v>
      </c>
      <c r="D16" s="165">
        <v>56</v>
      </c>
      <c r="E16" s="165">
        <v>50</v>
      </c>
      <c r="F16" s="32">
        <v>59</v>
      </c>
      <c r="G16" s="165">
        <v>31</v>
      </c>
      <c r="H16" s="165">
        <v>28</v>
      </c>
    </row>
    <row r="17" spans="1:8" s="13" customFormat="1" ht="12.75">
      <c r="A17" s="203"/>
      <c r="C17" s="154"/>
      <c r="D17" s="391"/>
      <c r="E17" s="391"/>
      <c r="F17" s="391"/>
      <c r="G17" s="390"/>
      <c r="H17" s="390"/>
    </row>
    <row r="18" spans="1:6" s="13" customFormat="1" ht="12.75">
      <c r="A18" s="203"/>
      <c r="C18" s="154"/>
      <c r="D18" s="154"/>
      <c r="E18" s="154"/>
      <c r="F18" s="225"/>
    </row>
    <row r="19" spans="1:6" s="13" customFormat="1" ht="12.75">
      <c r="A19" s="203"/>
      <c r="C19" s="154"/>
      <c r="D19" s="154"/>
      <c r="E19" s="154"/>
      <c r="F19" s="225"/>
    </row>
    <row r="20" spans="1:6" s="13" customFormat="1" ht="12.75">
      <c r="A20" s="253"/>
      <c r="C20" s="154"/>
      <c r="D20" s="154"/>
      <c r="E20" s="154"/>
      <c r="F20" s="154"/>
    </row>
    <row r="21" spans="1:8" s="13" customFormat="1" ht="12.75">
      <c r="A21" s="417" t="s">
        <v>569</v>
      </c>
      <c r="B21" s="417"/>
      <c r="C21" s="417"/>
      <c r="D21" s="417"/>
      <c r="E21" s="417"/>
      <c r="F21" s="417"/>
      <c r="G21" s="417"/>
      <c r="H21" s="417"/>
    </row>
    <row r="22" spans="1:8" s="13" customFormat="1" ht="12.75">
      <c r="A22" s="475" t="s">
        <v>260</v>
      </c>
      <c r="B22" s="475"/>
      <c r="C22" s="475"/>
      <c r="D22" s="475"/>
      <c r="E22" s="475"/>
      <c r="F22" s="475"/>
      <c r="G22" s="475"/>
      <c r="H22" s="475"/>
    </row>
    <row r="23" spans="1:6" s="13" customFormat="1" ht="12.75">
      <c r="A23" s="203"/>
      <c r="C23" s="154"/>
      <c r="D23" s="154"/>
      <c r="E23" s="154"/>
      <c r="F23" s="154"/>
    </row>
    <row r="24" spans="1:8" s="13" customFormat="1" ht="12.75">
      <c r="A24" s="418" t="s">
        <v>383</v>
      </c>
      <c r="B24" s="418"/>
      <c r="C24" s="418"/>
      <c r="D24" s="418"/>
      <c r="E24" s="418"/>
      <c r="F24" s="418"/>
      <c r="G24" s="418"/>
      <c r="H24" s="418"/>
    </row>
    <row r="25" spans="1:8" s="13" customFormat="1" ht="33.75">
      <c r="A25" s="251"/>
      <c r="B25" s="73" t="s">
        <v>217</v>
      </c>
      <c r="C25" s="429" t="s">
        <v>204</v>
      </c>
      <c r="D25" s="482"/>
      <c r="E25" s="482"/>
      <c r="F25" s="429" t="s">
        <v>205</v>
      </c>
      <c r="G25" s="482"/>
      <c r="H25" s="482"/>
    </row>
    <row r="26" spans="1:8" s="13" customFormat="1" ht="22.5">
      <c r="A26" s="250" t="s">
        <v>75</v>
      </c>
      <c r="B26" s="73"/>
      <c r="C26" s="104" t="s">
        <v>57</v>
      </c>
      <c r="D26" s="104" t="s">
        <v>203</v>
      </c>
      <c r="E26" s="104" t="s">
        <v>202</v>
      </c>
      <c r="F26" s="104" t="s">
        <v>57</v>
      </c>
      <c r="G26" s="104" t="s">
        <v>203</v>
      </c>
      <c r="H26" s="104" t="s">
        <v>202</v>
      </c>
    </row>
    <row r="27" spans="1:8" s="4" customFormat="1" ht="12.75">
      <c r="A27" s="250">
        <v>2007</v>
      </c>
      <c r="B27" s="85">
        <v>1</v>
      </c>
      <c r="C27" s="82">
        <v>0.683</v>
      </c>
      <c r="D27" s="74">
        <v>0.311</v>
      </c>
      <c r="E27" s="74">
        <v>0.372</v>
      </c>
      <c r="F27" s="82">
        <v>0.31699999999999995</v>
      </c>
      <c r="G27" s="74">
        <v>0.142</v>
      </c>
      <c r="H27" s="74">
        <v>0.175</v>
      </c>
    </row>
    <row r="28" spans="1:8" s="4" customFormat="1" ht="12.75">
      <c r="A28" s="250">
        <v>2008</v>
      </c>
      <c r="B28" s="85">
        <v>0.9999999999999999</v>
      </c>
      <c r="C28" s="82">
        <v>0.6599999999999999</v>
      </c>
      <c r="D28" s="74">
        <v>0.239</v>
      </c>
      <c r="E28" s="74">
        <v>0.421</v>
      </c>
      <c r="F28" s="82">
        <v>0.33999999999999997</v>
      </c>
      <c r="G28" s="74">
        <v>0.162</v>
      </c>
      <c r="H28" s="74">
        <v>0.178</v>
      </c>
    </row>
    <row r="29" spans="1:8" s="4" customFormat="1" ht="12.75">
      <c r="A29" s="250">
        <v>2009</v>
      </c>
      <c r="B29" s="85">
        <v>1</v>
      </c>
      <c r="C29" s="82">
        <v>0.723</v>
      </c>
      <c r="D29" s="74">
        <v>0.304</v>
      </c>
      <c r="E29" s="74">
        <v>0.419</v>
      </c>
      <c r="F29" s="82">
        <v>0.277</v>
      </c>
      <c r="G29" s="74">
        <v>0.122</v>
      </c>
      <c r="H29" s="74">
        <v>0.155</v>
      </c>
    </row>
    <row r="30" spans="1:8" s="4" customFormat="1" ht="12.75">
      <c r="A30" s="250">
        <v>2010</v>
      </c>
      <c r="B30" s="85">
        <v>1</v>
      </c>
      <c r="C30" s="82">
        <v>0.7290000000000001</v>
      </c>
      <c r="D30" s="74">
        <v>0.388</v>
      </c>
      <c r="E30" s="74">
        <v>0.341</v>
      </c>
      <c r="F30" s="82">
        <v>0.271</v>
      </c>
      <c r="G30" s="74">
        <v>0.171</v>
      </c>
      <c r="H30" s="74">
        <v>0.1</v>
      </c>
    </row>
    <row r="31" spans="1:8" s="4" customFormat="1" ht="12.75">
      <c r="A31" s="250">
        <v>2011</v>
      </c>
      <c r="B31" s="85">
        <v>1</v>
      </c>
      <c r="C31" s="82">
        <v>0.696</v>
      </c>
      <c r="D31" s="74">
        <v>0.267</v>
      </c>
      <c r="E31" s="74">
        <v>0.429</v>
      </c>
      <c r="F31" s="82">
        <v>0.304</v>
      </c>
      <c r="G31" s="74">
        <v>0.211</v>
      </c>
      <c r="H31" s="74">
        <v>0.093</v>
      </c>
    </row>
    <row r="32" spans="1:8" s="4" customFormat="1" ht="12.75">
      <c r="A32" s="250">
        <v>2012</v>
      </c>
      <c r="B32" s="85">
        <v>0.9999999999999998</v>
      </c>
      <c r="C32" s="82">
        <v>0.73780487804878</v>
      </c>
      <c r="D32" s="74">
        <v>0.3658536585365851</v>
      </c>
      <c r="E32" s="74">
        <v>0.371951219512195</v>
      </c>
      <c r="F32" s="82">
        <v>0.2621951219512198</v>
      </c>
      <c r="G32" s="74">
        <v>0.18292682926829298</v>
      </c>
      <c r="H32" s="74">
        <v>0.0792682926829268</v>
      </c>
    </row>
    <row r="33" spans="1:8" ht="12.75">
      <c r="A33" s="250">
        <v>2013</v>
      </c>
      <c r="B33" s="85">
        <v>1</v>
      </c>
      <c r="C33" s="82">
        <v>0.611764705882353</v>
      </c>
      <c r="D33" s="74">
        <v>0.282352941176471</v>
      </c>
      <c r="E33" s="74">
        <v>0.329411764705882</v>
      </c>
      <c r="F33" s="82">
        <v>0.388235294117647</v>
      </c>
      <c r="G33" s="74">
        <v>0.17058823529411798</v>
      </c>
      <c r="H33" s="74">
        <v>0.21764705882352903</v>
      </c>
    </row>
    <row r="34" spans="1:8" ht="12.75">
      <c r="A34" s="250">
        <v>2014</v>
      </c>
      <c r="B34" s="85">
        <v>1</v>
      </c>
      <c r="C34" s="82">
        <v>0.569230769230769</v>
      </c>
      <c r="D34" s="74">
        <v>0.29230769230769205</v>
      </c>
      <c r="E34" s="74">
        <v>0.276923076923077</v>
      </c>
      <c r="F34" s="82">
        <v>0.4307692307692311</v>
      </c>
      <c r="G34" s="74">
        <v>0.184615384615385</v>
      </c>
      <c r="H34" s="74">
        <v>0.24615384615384614</v>
      </c>
    </row>
    <row r="35" spans="1:8" ht="12.75">
      <c r="A35" s="250">
        <v>2015</v>
      </c>
      <c r="B35" s="85">
        <v>1</v>
      </c>
      <c r="C35" s="82">
        <v>0.5823529411764705</v>
      </c>
      <c r="D35" s="74">
        <v>0.2647058823529412</v>
      </c>
      <c r="E35" s="74">
        <v>0.3176470588235294</v>
      </c>
      <c r="F35" s="82">
        <v>0.41764705882352937</v>
      </c>
      <c r="G35" s="74">
        <v>0.22941176470588234</v>
      </c>
      <c r="H35" s="74">
        <v>0.18823529411764706</v>
      </c>
    </row>
    <row r="36" spans="1:8" ht="12.75">
      <c r="A36" s="250">
        <v>2016</v>
      </c>
      <c r="B36" s="85">
        <v>1</v>
      </c>
      <c r="C36" s="82">
        <v>0.642</v>
      </c>
      <c r="D36" s="74">
        <v>0.339</v>
      </c>
      <c r="E36" s="74">
        <v>0.303</v>
      </c>
      <c r="F36" s="82">
        <v>0.358</v>
      </c>
      <c r="G36" s="74">
        <v>0.188</v>
      </c>
      <c r="H36" s="74">
        <v>0.17</v>
      </c>
    </row>
  </sheetData>
  <sheetProtection/>
  <mergeCells count="11">
    <mergeCell ref="C5:E5"/>
    <mergeCell ref="F5:H5"/>
    <mergeCell ref="C25:E25"/>
    <mergeCell ref="F25:H25"/>
    <mergeCell ref="A22:H22"/>
    <mergeCell ref="A24:H24"/>
    <mergeCell ref="A1:H1"/>
    <mergeCell ref="A2:H2"/>
    <mergeCell ref="A4:H4"/>
    <mergeCell ref="A21:H21"/>
    <mergeCell ref="A5:A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60" zoomScaleNormal="160" zoomScaleSheetLayoutView="50" zoomScalePageLayoutView="0" workbookViewId="0" topLeftCell="A1">
      <selection activeCell="P24" sqref="P24"/>
    </sheetView>
  </sheetViews>
  <sheetFormatPr defaultColWidth="11.421875" defaultRowHeight="12.75"/>
  <cols>
    <col min="1" max="1" width="6.28125" style="183" customWidth="1"/>
    <col min="2" max="2" width="12.57421875" style="183" customWidth="1"/>
    <col min="3" max="14" width="5.7109375" style="183" customWidth="1"/>
    <col min="15" max="16384" width="11.421875" style="183" customWidth="1"/>
  </cols>
  <sheetData>
    <row r="1" spans="1:14" s="13" customFormat="1" ht="12.75">
      <c r="A1" s="417" t="s">
        <v>214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3" customFormat="1" ht="12.75">
      <c r="A2" s="475" t="s">
        <v>260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s="13" customFormat="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s="13" customFormat="1" ht="12.75">
      <c r="A4" s="418" t="s">
        <v>384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2:14" s="13" customFormat="1" ht="22.5">
      <c r="B5" s="73" t="s">
        <v>17</v>
      </c>
      <c r="C5" s="429" t="s">
        <v>501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</row>
    <row r="6" spans="1:14" s="13" customFormat="1" ht="12.75">
      <c r="A6" s="240" t="s">
        <v>75</v>
      </c>
      <c r="B6" s="73"/>
      <c r="C6" s="104" t="s">
        <v>173</v>
      </c>
      <c r="D6" s="104" t="s">
        <v>174</v>
      </c>
      <c r="E6" s="104" t="s">
        <v>164</v>
      </c>
      <c r="F6" s="104" t="s">
        <v>165</v>
      </c>
      <c r="G6" s="104" t="s">
        <v>166</v>
      </c>
      <c r="H6" s="104" t="s">
        <v>167</v>
      </c>
      <c r="I6" s="104" t="s">
        <v>168</v>
      </c>
      <c r="J6" s="104" t="s">
        <v>169</v>
      </c>
      <c r="K6" s="104" t="s">
        <v>170</v>
      </c>
      <c r="L6" s="104" t="s">
        <v>171</v>
      </c>
      <c r="M6" s="104" t="s">
        <v>81</v>
      </c>
      <c r="N6" s="104" t="s">
        <v>33</v>
      </c>
    </row>
    <row r="7" spans="1:14" s="27" customFormat="1" ht="12.75">
      <c r="A7" s="194">
        <v>2007</v>
      </c>
      <c r="B7" s="32">
        <v>182</v>
      </c>
      <c r="C7" s="165">
        <v>0</v>
      </c>
      <c r="D7" s="165">
        <v>11</v>
      </c>
      <c r="E7" s="165">
        <v>44</v>
      </c>
      <c r="F7" s="165">
        <v>48</v>
      </c>
      <c r="G7" s="165">
        <v>30</v>
      </c>
      <c r="H7" s="165">
        <v>21</v>
      </c>
      <c r="I7" s="165">
        <v>10</v>
      </c>
      <c r="J7" s="165">
        <v>6</v>
      </c>
      <c r="K7" s="165">
        <v>7</v>
      </c>
      <c r="L7" s="165">
        <v>4</v>
      </c>
      <c r="M7" s="165">
        <v>0</v>
      </c>
      <c r="N7" s="165">
        <v>1</v>
      </c>
    </row>
    <row r="8" spans="1:14" s="27" customFormat="1" ht="12.75">
      <c r="A8" s="194">
        <v>2008</v>
      </c>
      <c r="B8" s="32">
        <v>205</v>
      </c>
      <c r="C8" s="165">
        <v>2</v>
      </c>
      <c r="D8" s="165">
        <v>16</v>
      </c>
      <c r="E8" s="165">
        <v>42</v>
      </c>
      <c r="F8" s="165">
        <v>43</v>
      </c>
      <c r="G8" s="165">
        <v>43</v>
      </c>
      <c r="H8" s="165">
        <v>24</v>
      </c>
      <c r="I8" s="165">
        <v>14</v>
      </c>
      <c r="J8" s="165">
        <v>12</v>
      </c>
      <c r="K8" s="165">
        <v>4</v>
      </c>
      <c r="L8" s="165">
        <v>3</v>
      </c>
      <c r="M8" s="165">
        <v>1</v>
      </c>
      <c r="N8" s="165">
        <v>1</v>
      </c>
    </row>
    <row r="9" spans="1:14" s="27" customFormat="1" ht="12.75">
      <c r="A9" s="194">
        <v>2009</v>
      </c>
      <c r="B9" s="32">
        <v>154</v>
      </c>
      <c r="C9" s="165">
        <v>0</v>
      </c>
      <c r="D9" s="165">
        <v>8</v>
      </c>
      <c r="E9" s="165">
        <v>34</v>
      </c>
      <c r="F9" s="165">
        <v>38</v>
      </c>
      <c r="G9" s="165">
        <v>28</v>
      </c>
      <c r="H9" s="165">
        <v>13</v>
      </c>
      <c r="I9" s="165">
        <v>13</v>
      </c>
      <c r="J9" s="165">
        <v>10</v>
      </c>
      <c r="K9" s="165">
        <v>5</v>
      </c>
      <c r="L9" s="165">
        <v>5</v>
      </c>
      <c r="M9" s="165">
        <v>0</v>
      </c>
      <c r="N9" s="165">
        <v>0</v>
      </c>
    </row>
    <row r="10" spans="1:14" s="27" customFormat="1" ht="12.75">
      <c r="A10" s="194">
        <v>2010</v>
      </c>
      <c r="B10" s="32">
        <v>186</v>
      </c>
      <c r="C10" s="165">
        <v>0</v>
      </c>
      <c r="D10" s="165">
        <v>11</v>
      </c>
      <c r="E10" s="165">
        <v>39</v>
      </c>
      <c r="F10" s="165">
        <v>48</v>
      </c>
      <c r="G10" s="165">
        <v>38</v>
      </c>
      <c r="H10" s="165">
        <v>16</v>
      </c>
      <c r="I10" s="165">
        <v>13</v>
      </c>
      <c r="J10" s="165">
        <v>10</v>
      </c>
      <c r="K10" s="165">
        <v>6</v>
      </c>
      <c r="L10" s="165">
        <v>2</v>
      </c>
      <c r="M10" s="165">
        <v>0</v>
      </c>
      <c r="N10" s="165">
        <v>3</v>
      </c>
    </row>
    <row r="11" spans="1:14" s="4" customFormat="1" ht="12.75">
      <c r="A11" s="194">
        <v>2011</v>
      </c>
      <c r="B11" s="32">
        <v>163</v>
      </c>
      <c r="C11" s="165">
        <v>0</v>
      </c>
      <c r="D11" s="165">
        <v>8</v>
      </c>
      <c r="E11" s="165">
        <v>32</v>
      </c>
      <c r="F11" s="165">
        <v>40</v>
      </c>
      <c r="G11" s="165">
        <v>26</v>
      </c>
      <c r="H11" s="165">
        <v>21</v>
      </c>
      <c r="I11" s="165">
        <v>14</v>
      </c>
      <c r="J11" s="165">
        <v>13</v>
      </c>
      <c r="K11" s="165">
        <v>6</v>
      </c>
      <c r="L11" s="165">
        <v>2</v>
      </c>
      <c r="M11" s="165">
        <v>0</v>
      </c>
      <c r="N11" s="165">
        <v>1</v>
      </c>
    </row>
    <row r="12" spans="1:14" s="4" customFormat="1" ht="12.75">
      <c r="A12" s="194">
        <v>2012</v>
      </c>
      <c r="B12" s="32">
        <v>185</v>
      </c>
      <c r="C12" s="165">
        <v>0</v>
      </c>
      <c r="D12" s="165">
        <v>8</v>
      </c>
      <c r="E12" s="165">
        <v>30</v>
      </c>
      <c r="F12" s="165">
        <v>59</v>
      </c>
      <c r="G12" s="165">
        <v>33</v>
      </c>
      <c r="H12" s="165">
        <v>19</v>
      </c>
      <c r="I12" s="165">
        <v>20</v>
      </c>
      <c r="J12" s="165">
        <v>10</v>
      </c>
      <c r="K12" s="165">
        <v>2</v>
      </c>
      <c r="L12" s="165">
        <v>3</v>
      </c>
      <c r="M12" s="165">
        <v>1</v>
      </c>
      <c r="N12" s="165">
        <v>0</v>
      </c>
    </row>
    <row r="13" spans="1:14" s="13" customFormat="1" ht="12.75">
      <c r="A13" s="194">
        <v>2013</v>
      </c>
      <c r="B13" s="32">
        <v>211</v>
      </c>
      <c r="C13" s="165">
        <v>0</v>
      </c>
      <c r="D13" s="165">
        <v>12</v>
      </c>
      <c r="E13" s="165">
        <v>42</v>
      </c>
      <c r="F13" s="165">
        <v>45</v>
      </c>
      <c r="G13" s="165">
        <v>38</v>
      </c>
      <c r="H13" s="165">
        <v>29</v>
      </c>
      <c r="I13" s="165">
        <v>15</v>
      </c>
      <c r="J13" s="165">
        <v>11</v>
      </c>
      <c r="K13" s="165">
        <v>6</v>
      </c>
      <c r="L13" s="165">
        <v>6</v>
      </c>
      <c r="M13" s="165">
        <v>2</v>
      </c>
      <c r="N13" s="165">
        <v>5</v>
      </c>
    </row>
    <row r="14" spans="1:14" s="13" customFormat="1" ht="12.75">
      <c r="A14" s="194">
        <v>2014</v>
      </c>
      <c r="B14" s="32">
        <v>208</v>
      </c>
      <c r="C14" s="165">
        <v>0</v>
      </c>
      <c r="D14" s="165">
        <v>13</v>
      </c>
      <c r="E14" s="165">
        <v>40</v>
      </c>
      <c r="F14" s="165">
        <v>46</v>
      </c>
      <c r="G14" s="165">
        <v>36</v>
      </c>
      <c r="H14" s="165">
        <v>25</v>
      </c>
      <c r="I14" s="165">
        <v>18</v>
      </c>
      <c r="J14" s="165">
        <v>10</v>
      </c>
      <c r="K14" s="165">
        <v>6</v>
      </c>
      <c r="L14" s="165">
        <v>7</v>
      </c>
      <c r="M14" s="165">
        <v>3</v>
      </c>
      <c r="N14" s="165">
        <v>4</v>
      </c>
    </row>
    <row r="15" spans="1:14" s="13" customFormat="1" ht="12.75">
      <c r="A15" s="194">
        <v>2015</v>
      </c>
      <c r="B15" s="32">
        <v>205</v>
      </c>
      <c r="C15" s="165">
        <v>0</v>
      </c>
      <c r="D15" s="165">
        <v>8</v>
      </c>
      <c r="E15" s="165">
        <v>40</v>
      </c>
      <c r="F15" s="165">
        <v>47</v>
      </c>
      <c r="G15" s="165">
        <v>49</v>
      </c>
      <c r="H15" s="165">
        <v>22</v>
      </c>
      <c r="I15" s="165">
        <v>11</v>
      </c>
      <c r="J15" s="165">
        <v>10</v>
      </c>
      <c r="K15" s="165">
        <v>8</v>
      </c>
      <c r="L15" s="165">
        <v>6</v>
      </c>
      <c r="M15" s="165">
        <v>1</v>
      </c>
      <c r="N15" s="165">
        <v>3</v>
      </c>
    </row>
    <row r="16" spans="1:14" s="13" customFormat="1" ht="12.75">
      <c r="A16" s="194">
        <v>2016</v>
      </c>
      <c r="B16" s="32">
        <v>198</v>
      </c>
      <c r="C16" s="165">
        <v>0</v>
      </c>
      <c r="D16" s="165">
        <v>8</v>
      </c>
      <c r="E16" s="165">
        <v>36</v>
      </c>
      <c r="F16" s="165">
        <v>54</v>
      </c>
      <c r="G16" s="165">
        <v>36</v>
      </c>
      <c r="H16" s="165">
        <v>21</v>
      </c>
      <c r="I16" s="165">
        <v>16</v>
      </c>
      <c r="J16" s="165">
        <v>10</v>
      </c>
      <c r="K16" s="165">
        <v>9</v>
      </c>
      <c r="L16" s="165">
        <v>4</v>
      </c>
      <c r="M16" s="165">
        <v>3</v>
      </c>
      <c r="N16" s="165">
        <v>1</v>
      </c>
    </row>
    <row r="17" s="13" customFormat="1" ht="12.75">
      <c r="J17" s="28"/>
    </row>
    <row r="18" spans="1:14" s="13" customFormat="1" ht="12.75">
      <c r="A18" s="35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s="13" customFormat="1" ht="12.75">
      <c r="A19" s="35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s="13" customFormat="1" ht="12.7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s="13" customFormat="1" ht="12.75">
      <c r="A21" s="417" t="s">
        <v>215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</row>
    <row r="22" spans="1:14" s="13" customFormat="1" ht="12.75">
      <c r="A22" s="475" t="s">
        <v>260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</row>
    <row r="23" spans="1:14" s="13" customFormat="1" ht="12.75">
      <c r="A23" s="35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s="13" customFormat="1" ht="12.75">
      <c r="A24" s="418" t="s">
        <v>385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</row>
    <row r="25" spans="2:14" s="13" customFormat="1" ht="22.5">
      <c r="B25" s="73" t="s">
        <v>206</v>
      </c>
      <c r="C25" s="429" t="s">
        <v>501</v>
      </c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</row>
    <row r="26" spans="1:14" s="13" customFormat="1" ht="12.75">
      <c r="A26" s="240" t="s">
        <v>75</v>
      </c>
      <c r="B26" s="73"/>
      <c r="C26" s="104" t="s">
        <v>173</v>
      </c>
      <c r="D26" s="104" t="s">
        <v>174</v>
      </c>
      <c r="E26" s="104" t="s">
        <v>164</v>
      </c>
      <c r="F26" s="104" t="s">
        <v>165</v>
      </c>
      <c r="G26" s="104" t="s">
        <v>166</v>
      </c>
      <c r="H26" s="104" t="s">
        <v>167</v>
      </c>
      <c r="I26" s="104" t="s">
        <v>168</v>
      </c>
      <c r="J26" s="104" t="s">
        <v>169</v>
      </c>
      <c r="K26" s="104" t="s">
        <v>170</v>
      </c>
      <c r="L26" s="104" t="s">
        <v>171</v>
      </c>
      <c r="M26" s="104" t="s">
        <v>81</v>
      </c>
      <c r="N26" s="104" t="s">
        <v>33</v>
      </c>
    </row>
    <row r="27" spans="1:14" s="27" customFormat="1" ht="12.75">
      <c r="A27" s="194">
        <v>2007</v>
      </c>
      <c r="B27" s="32">
        <v>183</v>
      </c>
      <c r="C27" s="165">
        <v>0</v>
      </c>
      <c r="D27" s="165">
        <v>13</v>
      </c>
      <c r="E27" s="165">
        <v>54</v>
      </c>
      <c r="F27" s="165">
        <v>52</v>
      </c>
      <c r="G27" s="165">
        <v>21</v>
      </c>
      <c r="H27" s="165">
        <v>21</v>
      </c>
      <c r="I27" s="165">
        <v>7</v>
      </c>
      <c r="J27" s="165">
        <v>7</v>
      </c>
      <c r="K27" s="165">
        <v>4</v>
      </c>
      <c r="L27" s="165">
        <v>4</v>
      </c>
      <c r="M27" s="165">
        <v>0</v>
      </c>
      <c r="N27" s="165">
        <v>0</v>
      </c>
    </row>
    <row r="28" spans="1:14" s="27" customFormat="1" ht="12.75">
      <c r="A28" s="194">
        <v>2008</v>
      </c>
      <c r="B28" s="32">
        <v>197</v>
      </c>
      <c r="C28" s="165">
        <v>2</v>
      </c>
      <c r="D28" s="165">
        <v>12</v>
      </c>
      <c r="E28" s="165">
        <v>46</v>
      </c>
      <c r="F28" s="165">
        <v>51</v>
      </c>
      <c r="G28" s="165">
        <v>36</v>
      </c>
      <c r="H28" s="165">
        <v>26</v>
      </c>
      <c r="I28" s="165">
        <v>8</v>
      </c>
      <c r="J28" s="165">
        <v>9</v>
      </c>
      <c r="K28" s="165">
        <v>2</v>
      </c>
      <c r="L28" s="165">
        <v>3</v>
      </c>
      <c r="M28" s="165">
        <v>1</v>
      </c>
      <c r="N28" s="165">
        <v>1</v>
      </c>
    </row>
    <row r="29" spans="1:14" s="4" customFormat="1" ht="12.75">
      <c r="A29" s="194">
        <v>2009</v>
      </c>
      <c r="B29" s="32">
        <v>148</v>
      </c>
      <c r="C29" s="165">
        <v>1</v>
      </c>
      <c r="D29" s="165">
        <v>10</v>
      </c>
      <c r="E29" s="165">
        <v>41</v>
      </c>
      <c r="F29" s="165">
        <v>31</v>
      </c>
      <c r="G29" s="165">
        <v>31</v>
      </c>
      <c r="H29" s="165">
        <v>8</v>
      </c>
      <c r="I29" s="165">
        <v>9</v>
      </c>
      <c r="J29" s="165">
        <v>10</v>
      </c>
      <c r="K29" s="165">
        <v>4</v>
      </c>
      <c r="L29" s="165">
        <v>3</v>
      </c>
      <c r="M29" s="165">
        <v>0</v>
      </c>
      <c r="N29" s="165">
        <v>0</v>
      </c>
    </row>
    <row r="30" spans="1:14" s="4" customFormat="1" ht="12.75">
      <c r="A30" s="194">
        <v>2010</v>
      </c>
      <c r="B30" s="32">
        <v>170</v>
      </c>
      <c r="C30" s="165">
        <v>0</v>
      </c>
      <c r="D30" s="165">
        <v>11</v>
      </c>
      <c r="E30" s="165">
        <v>46</v>
      </c>
      <c r="F30" s="165">
        <v>46</v>
      </c>
      <c r="G30" s="165">
        <v>31</v>
      </c>
      <c r="H30" s="165">
        <v>13</v>
      </c>
      <c r="I30" s="165">
        <v>6</v>
      </c>
      <c r="J30" s="165">
        <v>11</v>
      </c>
      <c r="K30" s="165">
        <v>5</v>
      </c>
      <c r="L30" s="165">
        <v>0</v>
      </c>
      <c r="M30" s="165">
        <v>0</v>
      </c>
      <c r="N30" s="165">
        <v>1</v>
      </c>
    </row>
    <row r="31" spans="1:14" s="4" customFormat="1" ht="12.75">
      <c r="A31" s="194">
        <v>2011</v>
      </c>
      <c r="B31" s="32">
        <v>161</v>
      </c>
      <c r="C31" s="165">
        <v>0</v>
      </c>
      <c r="D31" s="165">
        <v>7</v>
      </c>
      <c r="E31" s="165">
        <v>33</v>
      </c>
      <c r="F31" s="165">
        <v>41</v>
      </c>
      <c r="G31" s="165">
        <v>34</v>
      </c>
      <c r="H31" s="165">
        <v>14</v>
      </c>
      <c r="I31" s="165">
        <v>12</v>
      </c>
      <c r="J31" s="165">
        <v>12</v>
      </c>
      <c r="K31" s="165">
        <v>6</v>
      </c>
      <c r="L31" s="165">
        <v>2</v>
      </c>
      <c r="M31" s="165">
        <v>0</v>
      </c>
      <c r="N31" s="165">
        <v>0</v>
      </c>
    </row>
    <row r="32" spans="1:14" s="4" customFormat="1" ht="12.75">
      <c r="A32" s="194">
        <v>2012</v>
      </c>
      <c r="B32" s="32">
        <v>164</v>
      </c>
      <c r="C32" s="165">
        <v>1</v>
      </c>
      <c r="D32" s="165">
        <v>7</v>
      </c>
      <c r="E32" s="165">
        <v>25</v>
      </c>
      <c r="F32" s="165">
        <v>64</v>
      </c>
      <c r="G32" s="165">
        <v>27</v>
      </c>
      <c r="H32" s="165">
        <v>15</v>
      </c>
      <c r="I32" s="165">
        <v>16</v>
      </c>
      <c r="J32" s="165">
        <v>5</v>
      </c>
      <c r="K32" s="165">
        <v>0</v>
      </c>
      <c r="L32" s="165">
        <v>2</v>
      </c>
      <c r="M32" s="165">
        <v>1</v>
      </c>
      <c r="N32" s="165">
        <v>1</v>
      </c>
    </row>
    <row r="33" spans="1:14" ht="12.75">
      <c r="A33" s="194">
        <v>2013</v>
      </c>
      <c r="B33" s="32">
        <v>170</v>
      </c>
      <c r="C33" s="165">
        <v>0</v>
      </c>
      <c r="D33" s="165">
        <v>16</v>
      </c>
      <c r="E33" s="165">
        <v>39</v>
      </c>
      <c r="F33" s="165">
        <v>39</v>
      </c>
      <c r="G33" s="165">
        <v>26</v>
      </c>
      <c r="H33" s="165">
        <v>20</v>
      </c>
      <c r="I33" s="165">
        <v>9</v>
      </c>
      <c r="J33" s="165">
        <v>8</v>
      </c>
      <c r="K33" s="165">
        <v>4</v>
      </c>
      <c r="L33" s="165">
        <v>5</v>
      </c>
      <c r="M33" s="165">
        <v>2</v>
      </c>
      <c r="N33" s="165">
        <v>2</v>
      </c>
    </row>
    <row r="34" spans="1:14" ht="12.75">
      <c r="A34" s="194">
        <v>2014</v>
      </c>
      <c r="B34" s="32">
        <v>195</v>
      </c>
      <c r="C34" s="165">
        <v>0</v>
      </c>
      <c r="D34" s="165">
        <v>16</v>
      </c>
      <c r="E34" s="165">
        <v>41</v>
      </c>
      <c r="F34" s="165">
        <v>54</v>
      </c>
      <c r="G34" s="165">
        <v>34</v>
      </c>
      <c r="H34" s="165">
        <v>21</v>
      </c>
      <c r="I34" s="165">
        <v>12</v>
      </c>
      <c r="J34" s="165">
        <v>7</v>
      </c>
      <c r="K34" s="165">
        <v>7</v>
      </c>
      <c r="L34" s="165">
        <v>1</v>
      </c>
      <c r="M34" s="165">
        <v>1</v>
      </c>
      <c r="N34" s="165">
        <v>1</v>
      </c>
    </row>
    <row r="35" spans="1:14" ht="12.75">
      <c r="A35" s="194">
        <v>2015</v>
      </c>
      <c r="B35" s="32">
        <v>170</v>
      </c>
      <c r="C35" s="165">
        <v>1</v>
      </c>
      <c r="D35" s="165">
        <v>8</v>
      </c>
      <c r="E35" s="165">
        <v>30</v>
      </c>
      <c r="F35" s="165">
        <v>43</v>
      </c>
      <c r="G35" s="165">
        <v>35</v>
      </c>
      <c r="H35" s="165">
        <v>19</v>
      </c>
      <c r="I35" s="165">
        <v>11</v>
      </c>
      <c r="J35" s="165">
        <v>8</v>
      </c>
      <c r="K35" s="165">
        <v>5</v>
      </c>
      <c r="L35" s="165">
        <v>7</v>
      </c>
      <c r="M35" s="165">
        <v>0</v>
      </c>
      <c r="N35" s="165">
        <v>3</v>
      </c>
    </row>
    <row r="36" spans="1:14" ht="12.75">
      <c r="A36" s="194">
        <v>2016</v>
      </c>
      <c r="B36" s="32">
        <v>165</v>
      </c>
      <c r="C36" s="165">
        <v>0</v>
      </c>
      <c r="D36" s="165">
        <v>13</v>
      </c>
      <c r="E36" s="165">
        <v>28</v>
      </c>
      <c r="F36" s="165">
        <v>50</v>
      </c>
      <c r="G36" s="165">
        <v>31</v>
      </c>
      <c r="H36" s="165">
        <v>18</v>
      </c>
      <c r="I36" s="165">
        <v>11</v>
      </c>
      <c r="J36" s="165">
        <v>5</v>
      </c>
      <c r="K36" s="165">
        <v>4</v>
      </c>
      <c r="L36" s="165">
        <v>3</v>
      </c>
      <c r="M36" s="165">
        <v>1</v>
      </c>
      <c r="N36" s="165">
        <v>1</v>
      </c>
    </row>
  </sheetData>
  <sheetProtection/>
  <mergeCells count="8">
    <mergeCell ref="A1:N1"/>
    <mergeCell ref="A2:N2"/>
    <mergeCell ref="A4:N4"/>
    <mergeCell ref="A21:N21"/>
    <mergeCell ref="C25:N25"/>
    <mergeCell ref="C5:N5"/>
    <mergeCell ref="A22:N22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0"/>
  <sheetViews>
    <sheetView zoomScale="145" zoomScaleNormal="145" zoomScaleSheetLayoutView="50" zoomScalePageLayoutView="0" workbookViewId="0" topLeftCell="A1">
      <selection activeCell="H20" sqref="H20"/>
    </sheetView>
  </sheetViews>
  <sheetFormatPr defaultColWidth="11.421875" defaultRowHeight="12.75"/>
  <cols>
    <col min="1" max="1" width="25.00390625" style="183" customWidth="1"/>
    <col min="2" max="2" width="9.140625" style="183" customWidth="1"/>
    <col min="3" max="3" width="10.57421875" style="154" customWidth="1"/>
    <col min="4" max="4" width="6.8515625" style="154" customWidth="1"/>
    <col min="5" max="5" width="12.57421875" style="154" customWidth="1"/>
    <col min="6" max="6" width="14.421875" style="154" customWidth="1"/>
    <col min="7" max="16384" width="11.421875" style="183" customWidth="1"/>
  </cols>
  <sheetData>
    <row r="1" spans="1:6" s="154" customFormat="1" ht="12.75">
      <c r="A1" s="417" t="s">
        <v>590</v>
      </c>
      <c r="B1" s="417"/>
      <c r="C1" s="417"/>
      <c r="D1" s="417"/>
      <c r="E1" s="417"/>
      <c r="F1" s="417"/>
    </row>
    <row r="2" s="154" customFormat="1" ht="12.75" customHeight="1"/>
    <row r="3" spans="1:6" s="154" customFormat="1" ht="12.75" customHeight="1">
      <c r="A3" s="418" t="s">
        <v>386</v>
      </c>
      <c r="B3" s="418"/>
      <c r="C3" s="418"/>
      <c r="D3" s="418"/>
      <c r="E3" s="418"/>
      <c r="F3" s="418"/>
    </row>
    <row r="4" spans="1:6" s="154" customFormat="1" ht="12.75" customHeight="1">
      <c r="A4" s="189"/>
      <c r="B4" s="244" t="s">
        <v>57</v>
      </c>
      <c r="C4" s="485" t="s">
        <v>22</v>
      </c>
      <c r="D4" s="485"/>
      <c r="E4" s="485"/>
      <c r="F4" s="485"/>
    </row>
    <row r="5" spans="1:6" s="154" customFormat="1" ht="12.75" customHeight="1">
      <c r="A5" s="171" t="s">
        <v>21</v>
      </c>
      <c r="C5" s="244" t="s">
        <v>59</v>
      </c>
      <c r="D5" s="244" t="s">
        <v>60</v>
      </c>
      <c r="E5" s="244" t="s">
        <v>509</v>
      </c>
      <c r="F5" s="244" t="s">
        <v>564</v>
      </c>
    </row>
    <row r="6" spans="1:6" s="210" customFormat="1" ht="12.75">
      <c r="A6" s="194" t="s">
        <v>59</v>
      </c>
      <c r="B6" s="32">
        <v>78</v>
      </c>
      <c r="C6" s="165">
        <v>56</v>
      </c>
      <c r="D6" s="165">
        <v>14</v>
      </c>
      <c r="E6" s="165">
        <v>7</v>
      </c>
      <c r="F6" s="165">
        <v>1</v>
      </c>
    </row>
    <row r="7" spans="1:6" s="210" customFormat="1" ht="12.75">
      <c r="A7" s="194" t="s">
        <v>60</v>
      </c>
      <c r="B7" s="32">
        <v>30</v>
      </c>
      <c r="C7" s="165">
        <v>21</v>
      </c>
      <c r="D7" s="165">
        <v>3</v>
      </c>
      <c r="E7" s="165">
        <v>5</v>
      </c>
      <c r="F7" s="165">
        <v>1</v>
      </c>
    </row>
    <row r="8" spans="1:6" s="210" customFormat="1" ht="12.75">
      <c r="A8" s="194" t="s">
        <v>503</v>
      </c>
      <c r="B8" s="32">
        <v>59</v>
      </c>
      <c r="C8" s="165">
        <v>39</v>
      </c>
      <c r="D8" s="165">
        <v>1</v>
      </c>
      <c r="E8" s="165">
        <v>19</v>
      </c>
      <c r="F8" s="165">
        <v>0</v>
      </c>
    </row>
    <row r="9" spans="1:6" s="210" customFormat="1" ht="12.75">
      <c r="A9" s="194" t="s">
        <v>564</v>
      </c>
      <c r="B9" s="32">
        <v>31</v>
      </c>
      <c r="C9" s="165">
        <v>17</v>
      </c>
      <c r="D9" s="165">
        <v>0</v>
      </c>
      <c r="E9" s="165">
        <v>7</v>
      </c>
      <c r="F9" s="165">
        <v>7</v>
      </c>
    </row>
    <row r="10" spans="1:6" s="210" customFormat="1" ht="12.75">
      <c r="A10" s="197" t="s">
        <v>57</v>
      </c>
      <c r="B10" s="86">
        <v>198</v>
      </c>
      <c r="C10" s="83">
        <v>133</v>
      </c>
      <c r="D10" s="83">
        <v>18</v>
      </c>
      <c r="E10" s="83">
        <v>38</v>
      </c>
      <c r="F10" s="83">
        <v>9</v>
      </c>
    </row>
    <row r="11" spans="2:6" s="154" customFormat="1" ht="12.75">
      <c r="B11" s="225"/>
      <c r="C11" s="225"/>
      <c r="D11" s="225"/>
      <c r="E11" s="225"/>
      <c r="F11" s="225"/>
    </row>
    <row r="12" spans="1:6" s="154" customFormat="1" ht="12.75">
      <c r="A12" s="450" t="s">
        <v>332</v>
      </c>
      <c r="B12" s="450"/>
      <c r="C12" s="450"/>
      <c r="D12" s="450"/>
      <c r="E12" s="450"/>
      <c r="F12" s="450"/>
    </row>
    <row r="13" spans="1:6" s="154" customFormat="1" ht="27" customHeight="1">
      <c r="A13" s="483" t="s">
        <v>592</v>
      </c>
      <c r="B13" s="484"/>
      <c r="C13" s="484"/>
      <c r="D13" s="484"/>
      <c r="E13" s="484"/>
      <c r="F13" s="484"/>
    </row>
    <row r="14" spans="1:6" s="154" customFormat="1" ht="12.75">
      <c r="A14" s="204"/>
      <c r="B14" s="204"/>
      <c r="C14" s="204"/>
      <c r="D14" s="204"/>
      <c r="E14" s="204"/>
      <c r="F14" s="204"/>
    </row>
    <row r="15" s="154" customFormat="1" ht="12.75"/>
    <row r="16" s="154" customFormat="1" ht="12.75">
      <c r="A16" s="14"/>
    </row>
    <row r="17" s="154" customFormat="1" ht="12.75">
      <c r="A17" s="35"/>
    </row>
    <row r="18" spans="1:6" s="154" customFormat="1" ht="12.75" customHeight="1">
      <c r="A18" s="417" t="s">
        <v>591</v>
      </c>
      <c r="B18" s="417"/>
      <c r="C18" s="417"/>
      <c r="D18" s="417"/>
      <c r="E18" s="417"/>
      <c r="F18" s="417"/>
    </row>
    <row r="19" spans="1:6" s="154" customFormat="1" ht="12" customHeight="1">
      <c r="A19" s="188"/>
      <c r="B19" s="188"/>
      <c r="C19" s="188"/>
      <c r="D19" s="188"/>
      <c r="E19" s="188"/>
      <c r="F19" s="188"/>
    </row>
    <row r="20" spans="1:6" s="154" customFormat="1" ht="12" customHeight="1">
      <c r="A20" s="418" t="s">
        <v>387</v>
      </c>
      <c r="B20" s="418"/>
      <c r="C20" s="418"/>
      <c r="D20" s="418"/>
      <c r="E20" s="418"/>
      <c r="F20" s="418"/>
    </row>
    <row r="21" spans="1:6" s="154" customFormat="1" ht="12.75" customHeight="1">
      <c r="A21" s="199"/>
      <c r="B21" s="244" t="s">
        <v>57</v>
      </c>
      <c r="C21" s="485" t="s">
        <v>22</v>
      </c>
      <c r="D21" s="485"/>
      <c r="E21" s="485"/>
      <c r="F21" s="485"/>
    </row>
    <row r="22" spans="1:6" s="154" customFormat="1" ht="12.75" customHeight="1">
      <c r="A22" s="171" t="s">
        <v>21</v>
      </c>
      <c r="C22" s="244" t="s">
        <v>59</v>
      </c>
      <c r="D22" s="244" t="s">
        <v>60</v>
      </c>
      <c r="E22" s="244" t="s">
        <v>509</v>
      </c>
      <c r="F22" s="244" t="s">
        <v>564</v>
      </c>
    </row>
    <row r="23" spans="1:6" s="210" customFormat="1" ht="12.75">
      <c r="A23" s="194" t="s">
        <v>59</v>
      </c>
      <c r="B23" s="49">
        <v>0.3939393939393939</v>
      </c>
      <c r="C23" s="48">
        <v>0.2828282828282828</v>
      </c>
      <c r="D23" s="48">
        <v>0.0707070707070707</v>
      </c>
      <c r="E23" s="48">
        <v>0.03535353535353535</v>
      </c>
      <c r="F23" s="48">
        <v>0.005050505050505051</v>
      </c>
    </row>
    <row r="24" spans="1:6" s="210" customFormat="1" ht="12.75">
      <c r="A24" s="194" t="s">
        <v>60</v>
      </c>
      <c r="B24" s="49">
        <v>0.15151515151515152</v>
      </c>
      <c r="C24" s="48">
        <v>0.10606060606060606</v>
      </c>
      <c r="D24" s="48">
        <v>0.015151515151515152</v>
      </c>
      <c r="E24" s="48">
        <v>0.025252525252525252</v>
      </c>
      <c r="F24" s="48">
        <v>0.005050505050505051</v>
      </c>
    </row>
    <row r="25" spans="1:6" s="210" customFormat="1" ht="12.75">
      <c r="A25" s="194" t="s">
        <v>503</v>
      </c>
      <c r="B25" s="49">
        <v>0.29797979797979796</v>
      </c>
      <c r="C25" s="48">
        <v>0.19696969696969696</v>
      </c>
      <c r="D25" s="48">
        <v>0.005050505050505051</v>
      </c>
      <c r="E25" s="48">
        <v>0.09595959595959595</v>
      </c>
      <c r="F25" s="48" t="s">
        <v>58</v>
      </c>
    </row>
    <row r="26" spans="1:6" s="210" customFormat="1" ht="12.75">
      <c r="A26" s="194" t="s">
        <v>564</v>
      </c>
      <c r="B26" s="49">
        <v>0.15656565656565657</v>
      </c>
      <c r="C26" s="48">
        <v>0.08585858585858586</v>
      </c>
      <c r="D26" s="48" t="s">
        <v>58</v>
      </c>
      <c r="E26" s="48">
        <v>0.03535353535353535</v>
      </c>
      <c r="F26" s="48">
        <v>0.03535353535353535</v>
      </c>
    </row>
    <row r="27" spans="1:6" s="154" customFormat="1" ht="12.75">
      <c r="A27" s="197" t="s">
        <v>57</v>
      </c>
      <c r="B27" s="49">
        <v>1</v>
      </c>
      <c r="C27" s="48">
        <v>0.6717171717171717</v>
      </c>
      <c r="D27" s="48">
        <v>0.09090909090909091</v>
      </c>
      <c r="E27" s="48">
        <v>0.1919191919191919</v>
      </c>
      <c r="F27" s="48">
        <v>0.045454545454545456</v>
      </c>
    </row>
    <row r="28" spans="2:6" s="154" customFormat="1" ht="12.75">
      <c r="B28" s="48"/>
      <c r="C28" s="48"/>
      <c r="D28" s="48"/>
      <c r="E28" s="48"/>
      <c r="F28" s="48"/>
    </row>
    <row r="29" spans="1:6" s="154" customFormat="1" ht="12.75">
      <c r="A29" s="450" t="s">
        <v>332</v>
      </c>
      <c r="B29" s="450"/>
      <c r="C29" s="450"/>
      <c r="D29" s="450"/>
      <c r="E29" s="450"/>
      <c r="F29" s="450"/>
    </row>
    <row r="30" spans="1:6" s="154" customFormat="1" ht="27" customHeight="1">
      <c r="A30" s="483" t="s">
        <v>592</v>
      </c>
      <c r="B30" s="484"/>
      <c r="C30" s="484"/>
      <c r="D30" s="484"/>
      <c r="E30" s="484"/>
      <c r="F30" s="484"/>
    </row>
  </sheetData>
  <sheetProtection/>
  <mergeCells count="10">
    <mergeCell ref="A13:F13"/>
    <mergeCell ref="A30:F30"/>
    <mergeCell ref="A1:F1"/>
    <mergeCell ref="A3:F3"/>
    <mergeCell ref="A12:F12"/>
    <mergeCell ref="C4:F4"/>
    <mergeCell ref="C21:F21"/>
    <mergeCell ref="A20:F20"/>
    <mergeCell ref="A29:F29"/>
    <mergeCell ref="A18:F1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0"/>
  <sheetViews>
    <sheetView zoomScale="145" zoomScaleNormal="145" zoomScaleSheetLayoutView="50" zoomScalePageLayoutView="0" workbookViewId="0" topLeftCell="A1">
      <selection activeCell="N27" sqref="N27"/>
    </sheetView>
  </sheetViews>
  <sheetFormatPr defaultColWidth="11.421875" defaultRowHeight="12.75"/>
  <cols>
    <col min="1" max="1" width="18.57421875" style="183" bestFit="1" customWidth="1"/>
    <col min="2" max="2" width="5.421875" style="183" customWidth="1"/>
    <col min="3" max="3" width="5.57421875" style="154" bestFit="1" customWidth="1"/>
    <col min="4" max="4" width="6.8515625" style="154" bestFit="1" customWidth="1"/>
    <col min="5" max="5" width="6.28125" style="154" bestFit="1" customWidth="1"/>
    <col min="6" max="6" width="9.28125" style="154" bestFit="1" customWidth="1"/>
    <col min="7" max="8" width="6.28125" style="154" bestFit="1" customWidth="1"/>
    <col min="9" max="10" width="6.140625" style="154" bestFit="1" customWidth="1"/>
    <col min="11" max="11" width="6.7109375" style="154" bestFit="1" customWidth="1"/>
    <col min="12" max="12" width="6.00390625" style="154" bestFit="1" customWidth="1"/>
    <col min="13" max="13" width="10.00390625" style="154" bestFit="1" customWidth="1"/>
    <col min="14" max="16384" width="11.421875" style="183" customWidth="1"/>
  </cols>
  <sheetData>
    <row r="1" spans="1:13" s="154" customFormat="1" ht="12.75">
      <c r="A1" s="417" t="s">
        <v>593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="154" customFormat="1" ht="12.75"/>
    <row r="3" spans="1:13" s="154" customFormat="1" ht="12.75">
      <c r="A3" s="418" t="s">
        <v>388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s="154" customFormat="1" ht="12.75" customHeight="1">
      <c r="A4" s="201"/>
      <c r="B4" s="187" t="s">
        <v>57</v>
      </c>
      <c r="C4" s="486" t="s">
        <v>238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</row>
    <row r="5" spans="1:13" s="154" customFormat="1" ht="12.75" customHeight="1">
      <c r="A5" s="201"/>
      <c r="B5" s="187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s="154" customFormat="1" ht="12.75">
      <c r="A6" s="201" t="s">
        <v>251</v>
      </c>
      <c r="C6" s="172" t="s">
        <v>47</v>
      </c>
      <c r="D6" s="172" t="s">
        <v>48</v>
      </c>
      <c r="E6" s="172" t="s">
        <v>49</v>
      </c>
      <c r="F6" s="172" t="s">
        <v>76</v>
      </c>
      <c r="G6" s="172" t="s">
        <v>50</v>
      </c>
      <c r="H6" s="172" t="s">
        <v>51</v>
      </c>
      <c r="I6" s="172" t="s">
        <v>52</v>
      </c>
      <c r="J6" s="172" t="s">
        <v>53</v>
      </c>
      <c r="K6" s="172" t="s">
        <v>54</v>
      </c>
      <c r="L6" s="172" t="s">
        <v>55</v>
      </c>
      <c r="M6" s="172" t="s">
        <v>56</v>
      </c>
    </row>
    <row r="7" spans="1:13" s="210" customFormat="1" ht="12.75">
      <c r="A7" s="29" t="s">
        <v>57</v>
      </c>
      <c r="B7" s="86">
        <v>198</v>
      </c>
      <c r="C7" s="165">
        <v>32</v>
      </c>
      <c r="D7" s="165">
        <v>26</v>
      </c>
      <c r="E7" s="165">
        <v>27</v>
      </c>
      <c r="F7" s="165">
        <v>12</v>
      </c>
      <c r="G7" s="165">
        <v>29</v>
      </c>
      <c r="H7" s="165">
        <v>4</v>
      </c>
      <c r="I7" s="165">
        <v>21</v>
      </c>
      <c r="J7" s="165">
        <v>23</v>
      </c>
      <c r="K7" s="165">
        <v>9</v>
      </c>
      <c r="L7" s="165">
        <v>10</v>
      </c>
      <c r="M7" s="165">
        <v>5</v>
      </c>
    </row>
    <row r="8" spans="1:13" s="210" customFormat="1" ht="12.75">
      <c r="A8" s="29" t="s">
        <v>59</v>
      </c>
      <c r="B8" s="86">
        <v>115</v>
      </c>
      <c r="C8" s="165">
        <v>18</v>
      </c>
      <c r="D8" s="165">
        <v>11</v>
      </c>
      <c r="E8" s="165">
        <v>18</v>
      </c>
      <c r="F8" s="165">
        <v>9</v>
      </c>
      <c r="G8" s="165">
        <v>12</v>
      </c>
      <c r="H8" s="165">
        <v>3</v>
      </c>
      <c r="I8" s="165">
        <v>12</v>
      </c>
      <c r="J8" s="165">
        <v>15</v>
      </c>
      <c r="K8" s="165">
        <v>8</v>
      </c>
      <c r="L8" s="165">
        <v>6</v>
      </c>
      <c r="M8" s="165">
        <v>3</v>
      </c>
    </row>
    <row r="9" spans="1:13" s="210" customFormat="1" ht="12.75">
      <c r="A9" s="245" t="s">
        <v>47</v>
      </c>
      <c r="B9" s="86">
        <v>17</v>
      </c>
      <c r="C9" s="165">
        <v>16</v>
      </c>
      <c r="D9" s="165" t="s">
        <v>58</v>
      </c>
      <c r="E9" s="165" t="s">
        <v>58</v>
      </c>
      <c r="F9" s="165" t="s">
        <v>58</v>
      </c>
      <c r="G9" s="165" t="s">
        <v>58</v>
      </c>
      <c r="H9" s="165">
        <v>1</v>
      </c>
      <c r="I9" s="165" t="s">
        <v>58</v>
      </c>
      <c r="J9" s="165" t="s">
        <v>58</v>
      </c>
      <c r="K9" s="165" t="s">
        <v>58</v>
      </c>
      <c r="L9" s="165" t="s">
        <v>58</v>
      </c>
      <c r="M9" s="165" t="s">
        <v>58</v>
      </c>
    </row>
    <row r="10" spans="1:13" s="210" customFormat="1" ht="12.75">
      <c r="A10" s="245" t="s">
        <v>48</v>
      </c>
      <c r="B10" s="86">
        <v>13</v>
      </c>
      <c r="C10" s="165">
        <v>1</v>
      </c>
      <c r="D10" s="165">
        <v>11</v>
      </c>
      <c r="E10" s="165" t="s">
        <v>58</v>
      </c>
      <c r="F10" s="165" t="s">
        <v>58</v>
      </c>
      <c r="G10" s="165" t="s">
        <v>58</v>
      </c>
      <c r="H10" s="165" t="s">
        <v>58</v>
      </c>
      <c r="I10" s="165" t="s">
        <v>58</v>
      </c>
      <c r="J10" s="165" t="s">
        <v>58</v>
      </c>
      <c r="K10" s="165" t="s">
        <v>58</v>
      </c>
      <c r="L10" s="165" t="s">
        <v>58</v>
      </c>
      <c r="M10" s="165">
        <v>1</v>
      </c>
    </row>
    <row r="11" spans="1:13" s="210" customFormat="1" ht="12.75">
      <c r="A11" s="245" t="s">
        <v>49</v>
      </c>
      <c r="B11" s="86">
        <v>19</v>
      </c>
      <c r="C11" s="165" t="s">
        <v>58</v>
      </c>
      <c r="D11" s="165" t="s">
        <v>58</v>
      </c>
      <c r="E11" s="165">
        <v>18</v>
      </c>
      <c r="F11" s="165" t="s">
        <v>58</v>
      </c>
      <c r="G11" s="165" t="s">
        <v>58</v>
      </c>
      <c r="H11" s="165" t="s">
        <v>58</v>
      </c>
      <c r="I11" s="165">
        <v>1</v>
      </c>
      <c r="J11" s="165" t="s">
        <v>58</v>
      </c>
      <c r="K11" s="165" t="s">
        <v>58</v>
      </c>
      <c r="L11" s="165" t="s">
        <v>58</v>
      </c>
      <c r="M11" s="165" t="s">
        <v>58</v>
      </c>
    </row>
    <row r="12" spans="1:13" s="210" customFormat="1" ht="12.75">
      <c r="A12" s="245" t="s">
        <v>76</v>
      </c>
      <c r="B12" s="86">
        <v>9</v>
      </c>
      <c r="C12" s="165" t="s">
        <v>58</v>
      </c>
      <c r="D12" s="165" t="s">
        <v>58</v>
      </c>
      <c r="E12" s="165" t="s">
        <v>58</v>
      </c>
      <c r="F12" s="165">
        <v>9</v>
      </c>
      <c r="G12" s="165" t="s">
        <v>58</v>
      </c>
      <c r="H12" s="165" t="s">
        <v>58</v>
      </c>
      <c r="I12" s="165" t="s">
        <v>58</v>
      </c>
      <c r="J12" s="165" t="s">
        <v>58</v>
      </c>
      <c r="K12" s="165" t="s">
        <v>58</v>
      </c>
      <c r="L12" s="165" t="s">
        <v>58</v>
      </c>
      <c r="M12" s="165" t="s">
        <v>58</v>
      </c>
    </row>
    <row r="13" spans="1:13" s="210" customFormat="1" ht="12.75">
      <c r="A13" s="245" t="s">
        <v>50</v>
      </c>
      <c r="B13" s="86">
        <v>12</v>
      </c>
      <c r="C13" s="165" t="s">
        <v>58</v>
      </c>
      <c r="D13" s="165" t="s">
        <v>58</v>
      </c>
      <c r="E13" s="165" t="s">
        <v>58</v>
      </c>
      <c r="F13" s="165" t="s">
        <v>58</v>
      </c>
      <c r="G13" s="165">
        <v>12</v>
      </c>
      <c r="H13" s="165" t="s">
        <v>58</v>
      </c>
      <c r="I13" s="165" t="s">
        <v>58</v>
      </c>
      <c r="J13" s="165" t="s">
        <v>58</v>
      </c>
      <c r="K13" s="165" t="s">
        <v>58</v>
      </c>
      <c r="L13" s="165" t="s">
        <v>58</v>
      </c>
      <c r="M13" s="165" t="s">
        <v>58</v>
      </c>
    </row>
    <row r="14" spans="1:13" s="210" customFormat="1" ht="12.75">
      <c r="A14" s="245" t="s">
        <v>51</v>
      </c>
      <c r="B14" s="86">
        <v>2</v>
      </c>
      <c r="C14" s="165" t="s">
        <v>58</v>
      </c>
      <c r="D14" s="165" t="s">
        <v>58</v>
      </c>
      <c r="E14" s="165" t="s">
        <v>58</v>
      </c>
      <c r="F14" s="165" t="s">
        <v>58</v>
      </c>
      <c r="G14" s="165" t="s">
        <v>58</v>
      </c>
      <c r="H14" s="165">
        <v>2</v>
      </c>
      <c r="I14" s="165" t="s">
        <v>58</v>
      </c>
      <c r="J14" s="165" t="s">
        <v>58</v>
      </c>
      <c r="K14" s="165" t="s">
        <v>58</v>
      </c>
      <c r="L14" s="165" t="s">
        <v>58</v>
      </c>
      <c r="M14" s="165" t="s">
        <v>58</v>
      </c>
    </row>
    <row r="15" spans="1:13" s="210" customFormat="1" ht="12.75">
      <c r="A15" s="245" t="s">
        <v>52</v>
      </c>
      <c r="B15" s="86">
        <v>12</v>
      </c>
      <c r="C15" s="165">
        <v>1</v>
      </c>
      <c r="D15" s="165" t="s">
        <v>58</v>
      </c>
      <c r="E15" s="165" t="s">
        <v>58</v>
      </c>
      <c r="F15" s="165" t="s">
        <v>58</v>
      </c>
      <c r="G15" s="165" t="s">
        <v>58</v>
      </c>
      <c r="H15" s="165" t="s">
        <v>58</v>
      </c>
      <c r="I15" s="165">
        <v>11</v>
      </c>
      <c r="J15" s="165" t="s">
        <v>58</v>
      </c>
      <c r="K15" s="165" t="s">
        <v>58</v>
      </c>
      <c r="L15" s="165" t="s">
        <v>58</v>
      </c>
      <c r="M15" s="165" t="s">
        <v>58</v>
      </c>
    </row>
    <row r="16" spans="1:13" s="210" customFormat="1" ht="12.75">
      <c r="A16" s="245" t="s">
        <v>53</v>
      </c>
      <c r="B16" s="86">
        <v>16</v>
      </c>
      <c r="C16" s="165" t="s">
        <v>58</v>
      </c>
      <c r="D16" s="165" t="s">
        <v>58</v>
      </c>
      <c r="E16" s="165" t="s">
        <v>58</v>
      </c>
      <c r="F16" s="165" t="s">
        <v>58</v>
      </c>
      <c r="G16" s="165" t="s">
        <v>58</v>
      </c>
      <c r="H16" s="165" t="s">
        <v>58</v>
      </c>
      <c r="I16" s="165" t="s">
        <v>58</v>
      </c>
      <c r="J16" s="165">
        <v>15</v>
      </c>
      <c r="K16" s="165">
        <v>1</v>
      </c>
      <c r="L16" s="165" t="s">
        <v>58</v>
      </c>
      <c r="M16" s="165" t="s">
        <v>58</v>
      </c>
    </row>
    <row r="17" spans="1:13" s="210" customFormat="1" ht="12.75">
      <c r="A17" s="245" t="s">
        <v>200</v>
      </c>
      <c r="B17" s="86">
        <v>7</v>
      </c>
      <c r="C17" s="165" t="s">
        <v>58</v>
      </c>
      <c r="D17" s="165" t="s">
        <v>58</v>
      </c>
      <c r="E17" s="165" t="s">
        <v>58</v>
      </c>
      <c r="F17" s="165" t="s">
        <v>58</v>
      </c>
      <c r="G17" s="165" t="s">
        <v>58</v>
      </c>
      <c r="H17" s="165" t="s">
        <v>58</v>
      </c>
      <c r="I17" s="165" t="s">
        <v>58</v>
      </c>
      <c r="J17" s="165" t="s">
        <v>58</v>
      </c>
      <c r="K17" s="165">
        <v>7</v>
      </c>
      <c r="L17" s="165" t="s">
        <v>58</v>
      </c>
      <c r="M17" s="165" t="s">
        <v>58</v>
      </c>
    </row>
    <row r="18" spans="1:13" s="210" customFormat="1" ht="12.75">
      <c r="A18" s="245" t="s">
        <v>55</v>
      </c>
      <c r="B18" s="86">
        <v>6</v>
      </c>
      <c r="C18" s="165" t="s">
        <v>58</v>
      </c>
      <c r="D18" s="165" t="s">
        <v>58</v>
      </c>
      <c r="E18" s="165" t="s">
        <v>58</v>
      </c>
      <c r="F18" s="165" t="s">
        <v>58</v>
      </c>
      <c r="G18" s="165" t="s">
        <v>58</v>
      </c>
      <c r="H18" s="165" t="s">
        <v>58</v>
      </c>
      <c r="I18" s="165" t="s">
        <v>58</v>
      </c>
      <c r="J18" s="165" t="s">
        <v>58</v>
      </c>
      <c r="K18" s="165" t="s">
        <v>58</v>
      </c>
      <c r="L18" s="165">
        <v>6</v>
      </c>
      <c r="M18" s="165" t="s">
        <v>58</v>
      </c>
    </row>
    <row r="19" spans="1:13" s="210" customFormat="1" ht="12.75">
      <c r="A19" s="245" t="s">
        <v>56</v>
      </c>
      <c r="B19" s="86">
        <v>2</v>
      </c>
      <c r="C19" s="165" t="s">
        <v>58</v>
      </c>
      <c r="D19" s="165" t="s">
        <v>58</v>
      </c>
      <c r="E19" s="165" t="s">
        <v>58</v>
      </c>
      <c r="F19" s="165" t="s">
        <v>58</v>
      </c>
      <c r="G19" s="165" t="s">
        <v>58</v>
      </c>
      <c r="H19" s="165" t="s">
        <v>58</v>
      </c>
      <c r="I19" s="165" t="s">
        <v>58</v>
      </c>
      <c r="J19" s="165" t="s">
        <v>58</v>
      </c>
      <c r="K19" s="165" t="s">
        <v>58</v>
      </c>
      <c r="L19" s="165" t="s">
        <v>58</v>
      </c>
      <c r="M19" s="165">
        <v>2</v>
      </c>
    </row>
    <row r="20" spans="1:13" s="210" customFormat="1" ht="12.75">
      <c r="A20" s="29" t="s">
        <v>60</v>
      </c>
      <c r="B20" s="86">
        <v>29</v>
      </c>
      <c r="C20" s="165">
        <v>5</v>
      </c>
      <c r="D20" s="165">
        <v>8</v>
      </c>
      <c r="E20" s="165">
        <v>4</v>
      </c>
      <c r="F20" s="165">
        <v>1</v>
      </c>
      <c r="G20" s="165">
        <v>2</v>
      </c>
      <c r="H20" s="165">
        <v>1</v>
      </c>
      <c r="I20" s="165">
        <v>1</v>
      </c>
      <c r="J20" s="165">
        <v>3</v>
      </c>
      <c r="K20" s="165" t="s">
        <v>58</v>
      </c>
      <c r="L20" s="165">
        <v>3</v>
      </c>
      <c r="M20" s="165">
        <v>1</v>
      </c>
    </row>
    <row r="21" spans="1:13" s="210" customFormat="1" ht="12.75">
      <c r="A21" s="29" t="s">
        <v>66</v>
      </c>
      <c r="B21" s="86">
        <v>15</v>
      </c>
      <c r="C21" s="165">
        <v>1</v>
      </c>
      <c r="D21" s="165" t="s">
        <v>58</v>
      </c>
      <c r="E21" s="165" t="s">
        <v>58</v>
      </c>
      <c r="F21" s="165" t="s">
        <v>58</v>
      </c>
      <c r="G21" s="165">
        <v>4</v>
      </c>
      <c r="H21" s="165" t="s">
        <v>58</v>
      </c>
      <c r="I21" s="165">
        <v>4</v>
      </c>
      <c r="J21" s="165">
        <v>4</v>
      </c>
      <c r="K21" s="165">
        <v>1</v>
      </c>
      <c r="L21" s="165">
        <v>1</v>
      </c>
      <c r="M21" s="165" t="s">
        <v>58</v>
      </c>
    </row>
    <row r="22" spans="1:13" s="210" customFormat="1" ht="12.75">
      <c r="A22" s="29" t="s">
        <v>62</v>
      </c>
      <c r="B22" s="86">
        <v>5</v>
      </c>
      <c r="C22" s="165">
        <v>3</v>
      </c>
      <c r="D22" s="165" t="s">
        <v>58</v>
      </c>
      <c r="E22" s="165">
        <v>1</v>
      </c>
      <c r="F22" s="165" t="s">
        <v>58</v>
      </c>
      <c r="G22" s="165" t="s">
        <v>58</v>
      </c>
      <c r="H22" s="165" t="s">
        <v>58</v>
      </c>
      <c r="I22" s="165" t="s">
        <v>58</v>
      </c>
      <c r="J22" s="165" t="s">
        <v>58</v>
      </c>
      <c r="K22" s="165" t="s">
        <v>58</v>
      </c>
      <c r="L22" s="165" t="s">
        <v>58</v>
      </c>
      <c r="M22" s="165">
        <v>1</v>
      </c>
    </row>
    <row r="23" spans="1:13" s="210" customFormat="1" ht="12.75">
      <c r="A23" s="29" t="s">
        <v>73</v>
      </c>
      <c r="B23" s="86">
        <v>27</v>
      </c>
      <c r="C23" s="165">
        <v>3</v>
      </c>
      <c r="D23" s="165">
        <v>5</v>
      </c>
      <c r="E23" s="165">
        <v>3</v>
      </c>
      <c r="F23" s="165">
        <v>1</v>
      </c>
      <c r="G23" s="165">
        <v>11</v>
      </c>
      <c r="H23" s="165" t="s">
        <v>58</v>
      </c>
      <c r="I23" s="165">
        <v>3</v>
      </c>
      <c r="J23" s="165">
        <v>1</v>
      </c>
      <c r="K23" s="165" t="s">
        <v>58</v>
      </c>
      <c r="L23" s="165" t="s">
        <v>58</v>
      </c>
      <c r="M23" s="165" t="s">
        <v>58</v>
      </c>
    </row>
    <row r="24" spans="1:13" s="154" customFormat="1" ht="12.75">
      <c r="A24" s="13" t="s">
        <v>23</v>
      </c>
      <c r="B24" s="86">
        <v>7</v>
      </c>
      <c r="C24" s="165">
        <v>2</v>
      </c>
      <c r="D24" s="165">
        <v>2</v>
      </c>
      <c r="E24" s="165">
        <v>1</v>
      </c>
      <c r="F24" s="165">
        <v>1</v>
      </c>
      <c r="G24" s="165" t="s">
        <v>58</v>
      </c>
      <c r="H24" s="165" t="s">
        <v>58</v>
      </c>
      <c r="I24" s="165">
        <v>1</v>
      </c>
      <c r="J24" s="165" t="s">
        <v>58</v>
      </c>
      <c r="K24" s="165" t="s">
        <v>58</v>
      </c>
      <c r="L24" s="165" t="s">
        <v>58</v>
      </c>
      <c r="M24" s="165" t="s">
        <v>58</v>
      </c>
    </row>
    <row r="25" spans="1:13" s="154" customFormat="1" ht="12.75">
      <c r="A25" s="1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="154" customFormat="1" ht="12.75">
      <c r="A26" s="35"/>
    </row>
    <row r="27" spans="1:13" s="154" customFormat="1" ht="12.75">
      <c r="A27" s="417" t="s">
        <v>594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</row>
    <row r="28" spans="1:13" s="154" customFormat="1" ht="12.7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</row>
    <row r="29" spans="1:13" s="154" customFormat="1" ht="12.75">
      <c r="A29" s="418" t="s">
        <v>389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</row>
    <row r="30" spans="1:13" s="154" customFormat="1" ht="12.75" customHeight="1">
      <c r="A30" s="201"/>
      <c r="B30" s="187" t="s">
        <v>57</v>
      </c>
      <c r="C30" s="486" t="s">
        <v>239</v>
      </c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s="154" customFormat="1" ht="12.75" customHeight="1">
      <c r="A31" s="201"/>
      <c r="B31" s="187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</row>
    <row r="32" spans="1:13" s="154" customFormat="1" ht="12.75">
      <c r="A32" s="201" t="s">
        <v>252</v>
      </c>
      <c r="C32" s="172" t="s">
        <v>47</v>
      </c>
      <c r="D32" s="172" t="s">
        <v>48</v>
      </c>
      <c r="E32" s="172" t="s">
        <v>49</v>
      </c>
      <c r="F32" s="172" t="s">
        <v>76</v>
      </c>
      <c r="G32" s="172" t="s">
        <v>50</v>
      </c>
      <c r="H32" s="172" t="s">
        <v>51</v>
      </c>
      <c r="I32" s="172" t="s">
        <v>52</v>
      </c>
      <c r="J32" s="172" t="s">
        <v>53</v>
      </c>
      <c r="K32" s="172" t="s">
        <v>54</v>
      </c>
      <c r="L32" s="172" t="s">
        <v>55</v>
      </c>
      <c r="M32" s="172" t="s">
        <v>56</v>
      </c>
    </row>
    <row r="33" spans="1:13" s="210" customFormat="1" ht="12.75">
      <c r="A33" s="29" t="s">
        <v>57</v>
      </c>
      <c r="B33" s="86">
        <v>165</v>
      </c>
      <c r="C33" s="165">
        <v>30</v>
      </c>
      <c r="D33" s="165">
        <v>23</v>
      </c>
      <c r="E33" s="165">
        <v>22</v>
      </c>
      <c r="F33" s="165">
        <v>11</v>
      </c>
      <c r="G33" s="165">
        <v>19</v>
      </c>
      <c r="H33" s="165">
        <v>2</v>
      </c>
      <c r="I33" s="165">
        <v>17</v>
      </c>
      <c r="J33" s="165">
        <v>24</v>
      </c>
      <c r="K33" s="165">
        <v>8</v>
      </c>
      <c r="L33" s="165">
        <v>7</v>
      </c>
      <c r="M33" s="165">
        <v>2</v>
      </c>
    </row>
    <row r="34" spans="1:13" s="210" customFormat="1" ht="12.75">
      <c r="A34" s="29" t="s">
        <v>59</v>
      </c>
      <c r="B34" s="86">
        <v>115</v>
      </c>
      <c r="C34" s="165">
        <v>17</v>
      </c>
      <c r="D34" s="165">
        <v>13</v>
      </c>
      <c r="E34" s="165">
        <v>19</v>
      </c>
      <c r="F34" s="165">
        <v>9</v>
      </c>
      <c r="G34" s="165">
        <v>12</v>
      </c>
      <c r="H34" s="165">
        <v>2</v>
      </c>
      <c r="I34" s="165">
        <v>12</v>
      </c>
      <c r="J34" s="165">
        <v>16</v>
      </c>
      <c r="K34" s="165">
        <v>7</v>
      </c>
      <c r="L34" s="165">
        <v>6</v>
      </c>
      <c r="M34" s="165">
        <v>2</v>
      </c>
    </row>
    <row r="35" spans="1:13" s="210" customFormat="1" ht="12.75">
      <c r="A35" s="245" t="s">
        <v>47</v>
      </c>
      <c r="B35" s="86">
        <v>18</v>
      </c>
      <c r="C35" s="165">
        <v>16</v>
      </c>
      <c r="D35" s="165">
        <v>1</v>
      </c>
      <c r="E35" s="165" t="s">
        <v>58</v>
      </c>
      <c r="F35" s="165" t="s">
        <v>58</v>
      </c>
      <c r="G35" s="165" t="s">
        <v>58</v>
      </c>
      <c r="H35" s="165" t="s">
        <v>58</v>
      </c>
      <c r="I35" s="165">
        <v>1</v>
      </c>
      <c r="J35" s="165" t="s">
        <v>58</v>
      </c>
      <c r="K35" s="165" t="s">
        <v>58</v>
      </c>
      <c r="L35" s="165" t="s">
        <v>58</v>
      </c>
      <c r="M35" s="165" t="s">
        <v>58</v>
      </c>
    </row>
    <row r="36" spans="1:13" s="210" customFormat="1" ht="12.75">
      <c r="A36" s="245" t="s">
        <v>48</v>
      </c>
      <c r="B36" s="86">
        <v>11</v>
      </c>
      <c r="C36" s="165" t="s">
        <v>58</v>
      </c>
      <c r="D36" s="165">
        <v>11</v>
      </c>
      <c r="E36" s="165" t="s">
        <v>58</v>
      </c>
      <c r="F36" s="165" t="s">
        <v>58</v>
      </c>
      <c r="G36" s="165" t="s">
        <v>58</v>
      </c>
      <c r="H36" s="165" t="s">
        <v>58</v>
      </c>
      <c r="I36" s="165" t="s">
        <v>58</v>
      </c>
      <c r="J36" s="165" t="s">
        <v>58</v>
      </c>
      <c r="K36" s="165" t="s">
        <v>58</v>
      </c>
      <c r="L36" s="165" t="s">
        <v>58</v>
      </c>
      <c r="M36" s="165" t="s">
        <v>58</v>
      </c>
    </row>
    <row r="37" spans="1:13" s="210" customFormat="1" ht="12.75">
      <c r="A37" s="245" t="s">
        <v>49</v>
      </c>
      <c r="B37" s="86">
        <v>18</v>
      </c>
      <c r="C37" s="165" t="s">
        <v>58</v>
      </c>
      <c r="D37" s="165" t="s">
        <v>58</v>
      </c>
      <c r="E37" s="165">
        <v>18</v>
      </c>
      <c r="F37" s="165" t="s">
        <v>58</v>
      </c>
      <c r="G37" s="165" t="s">
        <v>58</v>
      </c>
      <c r="H37" s="165" t="s">
        <v>58</v>
      </c>
      <c r="I37" s="165" t="s">
        <v>58</v>
      </c>
      <c r="J37" s="165" t="s">
        <v>58</v>
      </c>
      <c r="K37" s="165" t="s">
        <v>58</v>
      </c>
      <c r="L37" s="165" t="s">
        <v>58</v>
      </c>
      <c r="M37" s="165" t="s">
        <v>58</v>
      </c>
    </row>
    <row r="38" spans="1:13" s="210" customFormat="1" ht="12.75">
      <c r="A38" s="245" t="s">
        <v>76</v>
      </c>
      <c r="B38" s="86">
        <v>9</v>
      </c>
      <c r="C38" s="165" t="s">
        <v>58</v>
      </c>
      <c r="D38" s="165" t="s">
        <v>58</v>
      </c>
      <c r="E38" s="165" t="s">
        <v>58</v>
      </c>
      <c r="F38" s="165">
        <v>9</v>
      </c>
      <c r="G38" s="165" t="s">
        <v>58</v>
      </c>
      <c r="H38" s="165" t="s">
        <v>58</v>
      </c>
      <c r="I38" s="165" t="s">
        <v>58</v>
      </c>
      <c r="J38" s="165" t="s">
        <v>58</v>
      </c>
      <c r="K38" s="165" t="s">
        <v>58</v>
      </c>
      <c r="L38" s="165" t="s">
        <v>58</v>
      </c>
      <c r="M38" s="165" t="s">
        <v>58</v>
      </c>
    </row>
    <row r="39" spans="1:13" s="210" customFormat="1" ht="12.75">
      <c r="A39" s="245" t="s">
        <v>50</v>
      </c>
      <c r="B39" s="86">
        <v>12</v>
      </c>
      <c r="C39" s="165" t="s">
        <v>58</v>
      </c>
      <c r="D39" s="165" t="s">
        <v>58</v>
      </c>
      <c r="E39" s="165" t="s">
        <v>58</v>
      </c>
      <c r="F39" s="165" t="s">
        <v>58</v>
      </c>
      <c r="G39" s="165">
        <v>12</v>
      </c>
      <c r="H39" s="165" t="s">
        <v>58</v>
      </c>
      <c r="I39" s="165" t="s">
        <v>58</v>
      </c>
      <c r="J39" s="165" t="s">
        <v>58</v>
      </c>
      <c r="K39" s="165" t="s">
        <v>58</v>
      </c>
      <c r="L39" s="165" t="s">
        <v>58</v>
      </c>
      <c r="M39" s="165" t="s">
        <v>58</v>
      </c>
    </row>
    <row r="40" spans="1:13" s="210" customFormat="1" ht="12.75">
      <c r="A40" s="379" t="s">
        <v>51</v>
      </c>
      <c r="B40" s="86">
        <v>3</v>
      </c>
      <c r="C40" s="165">
        <v>1</v>
      </c>
      <c r="D40" s="165" t="s">
        <v>58</v>
      </c>
      <c r="E40" s="165" t="s">
        <v>58</v>
      </c>
      <c r="F40" s="165" t="s">
        <v>58</v>
      </c>
      <c r="G40" s="165" t="s">
        <v>58</v>
      </c>
      <c r="H40" s="165">
        <v>2</v>
      </c>
      <c r="I40" s="165" t="s">
        <v>58</v>
      </c>
      <c r="J40" s="165" t="s">
        <v>58</v>
      </c>
      <c r="K40" s="165" t="s">
        <v>58</v>
      </c>
      <c r="L40" s="165" t="s">
        <v>58</v>
      </c>
      <c r="M40" s="165" t="s">
        <v>58</v>
      </c>
    </row>
    <row r="41" spans="1:13" s="210" customFormat="1" ht="12.75">
      <c r="A41" s="245" t="s">
        <v>52</v>
      </c>
      <c r="B41" s="86">
        <v>12</v>
      </c>
      <c r="C41" s="165" t="s">
        <v>58</v>
      </c>
      <c r="D41" s="165" t="s">
        <v>58</v>
      </c>
      <c r="E41" s="165">
        <v>1</v>
      </c>
      <c r="F41" s="165" t="s">
        <v>58</v>
      </c>
      <c r="G41" s="165" t="s">
        <v>58</v>
      </c>
      <c r="H41" s="165" t="s">
        <v>58</v>
      </c>
      <c r="I41" s="165">
        <v>11</v>
      </c>
      <c r="J41" s="165" t="s">
        <v>58</v>
      </c>
      <c r="K41" s="165" t="s">
        <v>58</v>
      </c>
      <c r="L41" s="165" t="s">
        <v>58</v>
      </c>
      <c r="M41" s="165" t="s">
        <v>58</v>
      </c>
    </row>
    <row r="42" spans="1:13" s="210" customFormat="1" ht="12.75">
      <c r="A42" s="245" t="s">
        <v>53</v>
      </c>
      <c r="B42" s="86">
        <v>15</v>
      </c>
      <c r="C42" s="165" t="s">
        <v>58</v>
      </c>
      <c r="D42" s="165" t="s">
        <v>58</v>
      </c>
      <c r="E42" s="165" t="s">
        <v>58</v>
      </c>
      <c r="F42" s="165" t="s">
        <v>58</v>
      </c>
      <c r="G42" s="165" t="s">
        <v>58</v>
      </c>
      <c r="H42" s="165" t="s">
        <v>58</v>
      </c>
      <c r="I42" s="165" t="s">
        <v>58</v>
      </c>
      <c r="J42" s="165">
        <v>15</v>
      </c>
      <c r="K42" s="165" t="s">
        <v>58</v>
      </c>
      <c r="L42" s="165" t="s">
        <v>58</v>
      </c>
      <c r="M42" s="165" t="s">
        <v>58</v>
      </c>
    </row>
    <row r="43" spans="1:13" s="210" customFormat="1" ht="12.75">
      <c r="A43" s="245" t="s">
        <v>200</v>
      </c>
      <c r="B43" s="86">
        <v>8</v>
      </c>
      <c r="C43" s="165" t="s">
        <v>58</v>
      </c>
      <c r="D43" s="165" t="s">
        <v>58</v>
      </c>
      <c r="E43" s="165" t="s">
        <v>58</v>
      </c>
      <c r="F43" s="165" t="s">
        <v>58</v>
      </c>
      <c r="G43" s="165" t="s">
        <v>58</v>
      </c>
      <c r="H43" s="165" t="s">
        <v>58</v>
      </c>
      <c r="I43" s="165" t="s">
        <v>58</v>
      </c>
      <c r="J43" s="165">
        <v>1</v>
      </c>
      <c r="K43" s="165">
        <v>7</v>
      </c>
      <c r="L43" s="165" t="s">
        <v>58</v>
      </c>
      <c r="M43" s="165" t="s">
        <v>58</v>
      </c>
    </row>
    <row r="44" spans="1:13" s="210" customFormat="1" ht="12.75">
      <c r="A44" s="245" t="s">
        <v>55</v>
      </c>
      <c r="B44" s="86">
        <v>6</v>
      </c>
      <c r="C44" s="165" t="s">
        <v>58</v>
      </c>
      <c r="D44" s="165" t="s">
        <v>58</v>
      </c>
      <c r="E44" s="165" t="s">
        <v>58</v>
      </c>
      <c r="F44" s="165" t="s">
        <v>58</v>
      </c>
      <c r="G44" s="165" t="s">
        <v>58</v>
      </c>
      <c r="H44" s="165" t="s">
        <v>58</v>
      </c>
      <c r="I44" s="165" t="s">
        <v>58</v>
      </c>
      <c r="J44" s="165" t="s">
        <v>58</v>
      </c>
      <c r="K44" s="165" t="s">
        <v>58</v>
      </c>
      <c r="L44" s="165">
        <v>6</v>
      </c>
      <c r="M44" s="165" t="s">
        <v>58</v>
      </c>
    </row>
    <row r="45" spans="1:13" s="210" customFormat="1" ht="12.75">
      <c r="A45" s="245" t="s">
        <v>56</v>
      </c>
      <c r="B45" s="86">
        <v>3</v>
      </c>
      <c r="C45" s="165" t="s">
        <v>58</v>
      </c>
      <c r="D45" s="165">
        <v>1</v>
      </c>
      <c r="E45" s="165" t="s">
        <v>58</v>
      </c>
      <c r="F45" s="165" t="s">
        <v>58</v>
      </c>
      <c r="G45" s="165" t="s">
        <v>58</v>
      </c>
      <c r="H45" s="165" t="s">
        <v>58</v>
      </c>
      <c r="I45" s="165" t="s">
        <v>58</v>
      </c>
      <c r="J45" s="165" t="s">
        <v>58</v>
      </c>
      <c r="K45" s="165" t="s">
        <v>58</v>
      </c>
      <c r="L45" s="165" t="s">
        <v>58</v>
      </c>
      <c r="M45" s="165">
        <v>2</v>
      </c>
    </row>
    <row r="46" spans="1:13" s="210" customFormat="1" ht="12.75">
      <c r="A46" s="29" t="s">
        <v>60</v>
      </c>
      <c r="B46" s="86">
        <v>29</v>
      </c>
      <c r="C46" s="165">
        <v>7</v>
      </c>
      <c r="D46" s="165">
        <v>9</v>
      </c>
      <c r="E46" s="165">
        <v>2</v>
      </c>
      <c r="F46" s="165">
        <v>1</v>
      </c>
      <c r="G46" s="165">
        <v>4</v>
      </c>
      <c r="H46" s="165" t="s">
        <v>58</v>
      </c>
      <c r="I46" s="165">
        <v>2</v>
      </c>
      <c r="J46" s="165">
        <v>3</v>
      </c>
      <c r="K46" s="165" t="s">
        <v>58</v>
      </c>
      <c r="L46" s="165">
        <v>1</v>
      </c>
      <c r="M46" s="165" t="s">
        <v>58</v>
      </c>
    </row>
    <row r="47" spans="1:13" s="210" customFormat="1" ht="12.75">
      <c r="A47" s="29" t="s">
        <v>66</v>
      </c>
      <c r="B47" s="86">
        <v>7</v>
      </c>
      <c r="C47" s="165">
        <v>2</v>
      </c>
      <c r="D47" s="165" t="s">
        <v>58</v>
      </c>
      <c r="E47" s="165" t="s">
        <v>58</v>
      </c>
      <c r="F47" s="165" t="s">
        <v>58</v>
      </c>
      <c r="G47" s="165">
        <v>2</v>
      </c>
      <c r="H47" s="165" t="s">
        <v>58</v>
      </c>
      <c r="I47" s="165">
        <v>1</v>
      </c>
      <c r="J47" s="165">
        <v>1</v>
      </c>
      <c r="K47" s="165">
        <v>1</v>
      </c>
      <c r="L47" s="165" t="s">
        <v>58</v>
      </c>
      <c r="M47" s="165" t="s">
        <v>58</v>
      </c>
    </row>
    <row r="48" spans="1:13" s="210" customFormat="1" ht="12.75">
      <c r="A48" s="29" t="s">
        <v>62</v>
      </c>
      <c r="B48" s="86">
        <v>1</v>
      </c>
      <c r="C48" s="165" t="s">
        <v>58</v>
      </c>
      <c r="D48" s="165" t="s">
        <v>58</v>
      </c>
      <c r="E48" s="165" t="s">
        <v>58</v>
      </c>
      <c r="F48" s="165" t="s">
        <v>58</v>
      </c>
      <c r="G48" s="165" t="s">
        <v>58</v>
      </c>
      <c r="H48" s="165" t="s">
        <v>58</v>
      </c>
      <c r="I48" s="165" t="s">
        <v>58</v>
      </c>
      <c r="J48" s="165">
        <v>1</v>
      </c>
      <c r="K48" s="165" t="s">
        <v>58</v>
      </c>
      <c r="L48" s="165" t="s">
        <v>58</v>
      </c>
      <c r="M48" s="165" t="s">
        <v>58</v>
      </c>
    </row>
    <row r="49" spans="1:13" s="210" customFormat="1" ht="12.75">
      <c r="A49" s="29" t="s">
        <v>73</v>
      </c>
      <c r="B49" s="86">
        <v>10</v>
      </c>
      <c r="C49" s="165">
        <v>2</v>
      </c>
      <c r="D49" s="165">
        <v>1</v>
      </c>
      <c r="E49" s="165">
        <v>1</v>
      </c>
      <c r="F49" s="165">
        <v>1</v>
      </c>
      <c r="G49" s="165">
        <v>1</v>
      </c>
      <c r="H49" s="165" t="s">
        <v>58</v>
      </c>
      <c r="I49" s="165">
        <v>2</v>
      </c>
      <c r="J49" s="165">
        <v>2</v>
      </c>
      <c r="K49" s="165" t="s">
        <v>58</v>
      </c>
      <c r="L49" s="165" t="s">
        <v>58</v>
      </c>
      <c r="M49" s="165" t="s">
        <v>58</v>
      </c>
    </row>
    <row r="50" spans="1:13" ht="12.75">
      <c r="A50" s="378" t="s">
        <v>23</v>
      </c>
      <c r="B50" s="86">
        <v>3</v>
      </c>
      <c r="C50" s="165">
        <v>2</v>
      </c>
      <c r="D50" s="165" t="s">
        <v>58</v>
      </c>
      <c r="E50" s="165" t="s">
        <v>58</v>
      </c>
      <c r="F50" s="165" t="s">
        <v>58</v>
      </c>
      <c r="G50" s="165" t="s">
        <v>58</v>
      </c>
      <c r="H50" s="165" t="s">
        <v>58</v>
      </c>
      <c r="I50" s="165" t="s">
        <v>58</v>
      </c>
      <c r="J50" s="165">
        <v>1</v>
      </c>
      <c r="K50" s="165" t="s">
        <v>58</v>
      </c>
      <c r="L50" s="165" t="s">
        <v>58</v>
      </c>
      <c r="M50" s="165" t="s">
        <v>58</v>
      </c>
    </row>
  </sheetData>
  <sheetProtection/>
  <mergeCells count="6">
    <mergeCell ref="C30:M30"/>
    <mergeCell ref="C4:M4"/>
    <mergeCell ref="A1:M1"/>
    <mergeCell ref="A3:M3"/>
    <mergeCell ref="A27:M27"/>
    <mergeCell ref="A29:M29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="145" zoomScaleNormal="145" zoomScaleSheetLayoutView="50" zoomScalePageLayoutView="0" workbookViewId="0" topLeftCell="A1">
      <selection activeCell="L4" sqref="L4"/>
    </sheetView>
  </sheetViews>
  <sheetFormatPr defaultColWidth="11.421875" defaultRowHeight="12.75"/>
  <cols>
    <col min="1" max="1" width="7.00390625" style="154" bestFit="1" customWidth="1"/>
    <col min="2" max="2" width="10.57421875" style="154" customWidth="1"/>
    <col min="3" max="3" width="10.57421875" style="183" customWidth="1"/>
    <col min="4" max="8" width="10.57421875" style="154" customWidth="1"/>
    <col min="9" max="9" width="10.57421875" style="183" customWidth="1"/>
    <col min="10" max="11" width="10.57421875" style="154" customWidth="1"/>
    <col min="12" max="16384" width="11.421875" style="183" customWidth="1"/>
  </cols>
  <sheetData>
    <row r="1" spans="1:11" s="154" customFormat="1" ht="12.75">
      <c r="A1" s="417" t="s">
        <v>160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s="154" customFormat="1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154" customFormat="1" ht="12.75">
      <c r="A3" s="418" t="s">
        <v>390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2:11" s="13" customFormat="1" ht="33.75">
      <c r="B4" s="104" t="s">
        <v>490</v>
      </c>
      <c r="C4" s="104" t="s">
        <v>221</v>
      </c>
      <c r="D4" s="488" t="s">
        <v>100</v>
      </c>
      <c r="E4" s="488"/>
      <c r="F4" s="275" t="s">
        <v>391</v>
      </c>
      <c r="G4" s="488" t="s">
        <v>159</v>
      </c>
      <c r="H4" s="488"/>
      <c r="I4" s="488" t="s">
        <v>486</v>
      </c>
      <c r="J4" s="489"/>
      <c r="K4" s="489"/>
    </row>
    <row r="5" spans="1:11" s="13" customFormat="1" ht="22.5">
      <c r="A5" s="249" t="s">
        <v>190</v>
      </c>
      <c r="B5" s="75"/>
      <c r="C5" s="247"/>
      <c r="D5" s="247" t="s">
        <v>157</v>
      </c>
      <c r="E5" s="247" t="s">
        <v>158</v>
      </c>
      <c r="F5" s="308" t="s">
        <v>353</v>
      </c>
      <c r="G5" s="247" t="s">
        <v>157</v>
      </c>
      <c r="H5" s="247" t="s">
        <v>158</v>
      </c>
      <c r="I5" s="247" t="s">
        <v>26</v>
      </c>
      <c r="J5" s="247" t="s">
        <v>157</v>
      </c>
      <c r="K5" s="247" t="s">
        <v>158</v>
      </c>
    </row>
    <row r="6" spans="1:11" s="27" customFormat="1" ht="12.75">
      <c r="A6" s="194">
        <v>2007</v>
      </c>
      <c r="B6" s="167">
        <v>35262</v>
      </c>
      <c r="C6" s="32">
        <v>110</v>
      </c>
      <c r="D6" s="165">
        <v>97</v>
      </c>
      <c r="E6" s="165">
        <v>100</v>
      </c>
      <c r="F6" s="68">
        <v>2.8</v>
      </c>
      <c r="G6" s="140">
        <v>43.52</v>
      </c>
      <c r="H6" s="140">
        <v>41.55</v>
      </c>
      <c r="I6" s="32">
        <v>8</v>
      </c>
      <c r="J6" s="165">
        <v>8</v>
      </c>
      <c r="K6" s="69">
        <v>8</v>
      </c>
    </row>
    <row r="7" spans="1:11" s="27" customFormat="1" ht="12.75">
      <c r="A7" s="194">
        <v>2008</v>
      </c>
      <c r="B7" s="167">
        <v>35473</v>
      </c>
      <c r="C7" s="32">
        <v>110</v>
      </c>
      <c r="D7" s="165">
        <v>97</v>
      </c>
      <c r="E7" s="165">
        <v>101</v>
      </c>
      <c r="F7" s="68">
        <v>2.7</v>
      </c>
      <c r="G7" s="140">
        <v>42.81</v>
      </c>
      <c r="H7" s="140">
        <v>39.91</v>
      </c>
      <c r="I7" s="32">
        <v>3</v>
      </c>
      <c r="J7" s="165">
        <v>3</v>
      </c>
      <c r="K7" s="69">
        <v>3</v>
      </c>
    </row>
    <row r="8" spans="1:11" s="27" customFormat="1" ht="12.75">
      <c r="A8" s="194">
        <v>2009</v>
      </c>
      <c r="B8" s="167">
        <v>35742</v>
      </c>
      <c r="C8" s="32">
        <v>117</v>
      </c>
      <c r="D8" s="165">
        <v>101</v>
      </c>
      <c r="E8" s="165">
        <v>105</v>
      </c>
      <c r="F8" s="68">
        <v>2.8</v>
      </c>
      <c r="G8" s="140">
        <v>44.37</v>
      </c>
      <c r="H8" s="140">
        <v>42.26</v>
      </c>
      <c r="I8" s="32">
        <v>3</v>
      </c>
      <c r="J8" s="165">
        <v>3</v>
      </c>
      <c r="K8" s="69">
        <v>3</v>
      </c>
    </row>
    <row r="9" spans="1:11" s="27" customFormat="1" ht="12.75">
      <c r="A9" s="194">
        <v>2010</v>
      </c>
      <c r="B9" s="167">
        <v>36022</v>
      </c>
      <c r="C9" s="32">
        <v>92</v>
      </c>
      <c r="D9" s="165">
        <v>87</v>
      </c>
      <c r="E9" s="165">
        <v>83</v>
      </c>
      <c r="F9" s="68">
        <v>2.4</v>
      </c>
      <c r="G9" s="140">
        <v>44.63</v>
      </c>
      <c r="H9" s="140">
        <v>40.56</v>
      </c>
      <c r="I9" s="32">
        <v>6</v>
      </c>
      <c r="J9" s="165">
        <v>6</v>
      </c>
      <c r="K9" s="69">
        <v>5</v>
      </c>
    </row>
    <row r="10" spans="1:11" s="27" customFormat="1" ht="12.75">
      <c r="A10" s="194">
        <v>2011</v>
      </c>
      <c r="B10" s="167">
        <v>36312</v>
      </c>
      <c r="C10" s="32">
        <v>101</v>
      </c>
      <c r="D10" s="165">
        <v>91</v>
      </c>
      <c r="E10" s="165">
        <v>88</v>
      </c>
      <c r="F10" s="68">
        <v>2.5</v>
      </c>
      <c r="G10" s="140">
        <v>43.86</v>
      </c>
      <c r="H10" s="140">
        <v>41.7</v>
      </c>
      <c r="I10" s="32">
        <v>3</v>
      </c>
      <c r="J10" s="165">
        <v>3</v>
      </c>
      <c r="K10" s="69">
        <v>2</v>
      </c>
    </row>
    <row r="11" spans="1:11" s="27" customFormat="1" ht="12.75">
      <c r="A11" s="194">
        <v>2012</v>
      </c>
      <c r="B11" s="84">
        <v>36656.5</v>
      </c>
      <c r="C11" s="32">
        <f>99+9</f>
        <v>108</v>
      </c>
      <c r="D11" s="165">
        <f>87+9</f>
        <v>96</v>
      </c>
      <c r="E11" s="165">
        <f>90+2</f>
        <v>92</v>
      </c>
      <c r="F11" s="68">
        <v>2.618907969937119</v>
      </c>
      <c r="G11" s="140">
        <v>44.77</v>
      </c>
      <c r="H11" s="140">
        <v>42.64</v>
      </c>
      <c r="I11" s="32">
        <v>3</v>
      </c>
      <c r="J11" s="165">
        <v>3</v>
      </c>
      <c r="K11" s="69">
        <v>2</v>
      </c>
    </row>
    <row r="12" spans="1:11" s="27" customFormat="1" ht="12.75">
      <c r="A12" s="194">
        <v>2013</v>
      </c>
      <c r="B12" s="84">
        <v>36983.5</v>
      </c>
      <c r="C12" s="32">
        <v>87</v>
      </c>
      <c r="D12" s="165">
        <v>75</v>
      </c>
      <c r="E12" s="165">
        <v>74</v>
      </c>
      <c r="F12" s="68">
        <v>2.0279862096937697</v>
      </c>
      <c r="G12" s="140">
        <v>47.29</v>
      </c>
      <c r="H12" s="140">
        <v>44.75</v>
      </c>
      <c r="I12" s="32">
        <v>6</v>
      </c>
      <c r="J12" s="165">
        <v>5</v>
      </c>
      <c r="K12" s="69">
        <v>6</v>
      </c>
    </row>
    <row r="13" spans="1:11" s="27" customFormat="1" ht="12.75">
      <c r="A13" s="194">
        <v>2014</v>
      </c>
      <c r="B13" s="84">
        <v>37247.5</v>
      </c>
      <c r="C13" s="32">
        <f>94-1</f>
        <v>93</v>
      </c>
      <c r="D13" s="165">
        <f>83-1</f>
        <v>82</v>
      </c>
      <c r="E13" s="165">
        <v>83</v>
      </c>
      <c r="F13" s="68">
        <f>+D13/B13*1000</f>
        <v>2.2014900328881133</v>
      </c>
      <c r="G13" s="140">
        <v>46.86</v>
      </c>
      <c r="H13" s="140">
        <v>42.86</v>
      </c>
      <c r="I13" s="32">
        <v>4</v>
      </c>
      <c r="J13" s="165">
        <v>4</v>
      </c>
      <c r="K13" s="69">
        <v>4</v>
      </c>
    </row>
    <row r="14" spans="1:11" s="27" customFormat="1" ht="12.75">
      <c r="A14" s="194">
        <v>2015</v>
      </c>
      <c r="B14" s="84">
        <v>37494</v>
      </c>
      <c r="C14" s="32">
        <v>109</v>
      </c>
      <c r="D14" s="165">
        <v>98</v>
      </c>
      <c r="E14" s="165">
        <v>97</v>
      </c>
      <c r="F14" s="68">
        <v>2.6</v>
      </c>
      <c r="G14" s="140">
        <v>46.5</v>
      </c>
      <c r="H14" s="140">
        <v>43.49</v>
      </c>
      <c r="I14" s="32">
        <v>5</v>
      </c>
      <c r="J14" s="165">
        <v>5</v>
      </c>
      <c r="K14" s="69">
        <v>5</v>
      </c>
    </row>
    <row r="15" spans="1:11" s="27" customFormat="1" ht="12.75">
      <c r="A15" s="194">
        <v>2016</v>
      </c>
      <c r="B15" s="84">
        <v>37716</v>
      </c>
      <c r="C15" s="32">
        <v>94</v>
      </c>
      <c r="D15" s="165">
        <v>81</v>
      </c>
      <c r="E15" s="165">
        <v>88</v>
      </c>
      <c r="F15" s="68">
        <v>2.1</v>
      </c>
      <c r="G15" s="140">
        <v>44.9</v>
      </c>
      <c r="H15" s="140">
        <v>41.7</v>
      </c>
      <c r="I15" s="32">
        <v>0</v>
      </c>
      <c r="J15" s="165">
        <v>0</v>
      </c>
      <c r="K15" s="69">
        <v>0</v>
      </c>
    </row>
    <row r="16" spans="1:11" s="4" customFormat="1" ht="12.75">
      <c r="A16" s="13"/>
      <c r="B16" s="13"/>
      <c r="D16" s="13"/>
      <c r="E16" s="13"/>
      <c r="F16" s="382"/>
      <c r="G16" s="13"/>
      <c r="H16" s="13"/>
      <c r="J16" s="13"/>
      <c r="K16" s="13"/>
    </row>
    <row r="17" spans="1:11" s="4" customFormat="1" ht="12.75">
      <c r="A17" s="454" t="s">
        <v>332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</row>
    <row r="18" spans="1:11" s="4" customFormat="1" ht="12.75">
      <c r="A18" s="487" t="s">
        <v>224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</row>
  </sheetData>
  <sheetProtection/>
  <mergeCells count="7">
    <mergeCell ref="A1:K1"/>
    <mergeCell ref="A3:K3"/>
    <mergeCell ref="A18:K18"/>
    <mergeCell ref="A17:K17"/>
    <mergeCell ref="I4:K4"/>
    <mergeCell ref="G4:H4"/>
    <mergeCell ref="D4:E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"/>
  <sheetViews>
    <sheetView zoomScale="145" zoomScaleNormal="145" zoomScaleSheetLayoutView="50" workbookViewId="0" topLeftCell="A1">
      <selection activeCell="I5" sqref="I5"/>
    </sheetView>
  </sheetViews>
  <sheetFormatPr defaultColWidth="11.421875" defaultRowHeight="12.75"/>
  <cols>
    <col min="1" max="1" width="6.28125" style="253" customWidth="1"/>
    <col min="2" max="2" width="14.7109375" style="154" customWidth="1"/>
    <col min="3" max="3" width="13.421875" style="183" customWidth="1"/>
    <col min="4" max="5" width="15.28125" style="154" customWidth="1"/>
    <col min="6" max="6" width="12.8515625" style="154" customWidth="1"/>
    <col min="7" max="7" width="16.7109375" style="154" customWidth="1"/>
    <col min="8" max="8" width="15.8515625" style="154" customWidth="1"/>
    <col min="9" max="16384" width="11.421875" style="183" customWidth="1"/>
  </cols>
  <sheetData>
    <row r="1" spans="1:8" s="154" customFormat="1" ht="12.75">
      <c r="A1" s="417" t="s">
        <v>264</v>
      </c>
      <c r="B1" s="417"/>
      <c r="C1" s="417"/>
      <c r="D1" s="417"/>
      <c r="E1" s="417"/>
      <c r="F1" s="417"/>
      <c r="G1" s="417"/>
      <c r="H1" s="417"/>
    </row>
    <row r="2" spans="1:2" s="154" customFormat="1" ht="12.75">
      <c r="A2" s="188"/>
      <c r="B2" s="13"/>
    </row>
    <row r="3" spans="1:8" s="154" customFormat="1" ht="12.75">
      <c r="A3" s="418" t="s">
        <v>328</v>
      </c>
      <c r="B3" s="418"/>
      <c r="C3" s="418"/>
      <c r="D3" s="418"/>
      <c r="E3" s="418"/>
      <c r="F3" s="418"/>
      <c r="G3" s="418"/>
      <c r="H3" s="418"/>
    </row>
    <row r="4" spans="1:8" s="154" customFormat="1" ht="33.75">
      <c r="A4" s="255" t="s">
        <v>75</v>
      </c>
      <c r="B4" s="247" t="s">
        <v>494</v>
      </c>
      <c r="C4" s="247" t="s">
        <v>272</v>
      </c>
      <c r="D4" s="247" t="s">
        <v>330</v>
      </c>
      <c r="E4" s="247" t="s">
        <v>86</v>
      </c>
      <c r="F4" s="247" t="s">
        <v>227</v>
      </c>
      <c r="G4" s="247" t="s">
        <v>331</v>
      </c>
      <c r="H4" s="247" t="s">
        <v>196</v>
      </c>
    </row>
    <row r="5" spans="1:8" s="210" customFormat="1" ht="12.75">
      <c r="A5" s="250">
        <v>2007</v>
      </c>
      <c r="B5" s="167">
        <v>8994</v>
      </c>
      <c r="C5" s="32">
        <v>351</v>
      </c>
      <c r="D5" s="68">
        <v>47.6</v>
      </c>
      <c r="E5" s="68">
        <v>39</v>
      </c>
      <c r="F5" s="33">
        <v>1.4401767463241273</v>
      </c>
      <c r="G5" s="207">
        <v>0.6</v>
      </c>
      <c r="H5" s="68">
        <v>31.2</v>
      </c>
    </row>
    <row r="6" spans="1:8" s="210" customFormat="1" ht="12.75">
      <c r="A6" s="250">
        <v>2008</v>
      </c>
      <c r="B6" s="167">
        <v>8967</v>
      </c>
      <c r="C6" s="32">
        <v>350</v>
      </c>
      <c r="D6" s="68">
        <v>45.7</v>
      </c>
      <c r="E6" s="68">
        <v>39</v>
      </c>
      <c r="F6" s="33">
        <v>1.4536714403629003</v>
      </c>
      <c r="G6" s="207">
        <v>0.6</v>
      </c>
      <c r="H6" s="68">
        <v>31.5</v>
      </c>
    </row>
    <row r="7" spans="1:8" ht="12.75">
      <c r="A7" s="250">
        <v>2009</v>
      </c>
      <c r="B7" s="167">
        <v>8917</v>
      </c>
      <c r="C7" s="32">
        <v>406</v>
      </c>
      <c r="D7" s="68">
        <v>44.3</v>
      </c>
      <c r="E7" s="68">
        <v>45.5</v>
      </c>
      <c r="F7" s="33">
        <v>1.7097558285308467</v>
      </c>
      <c r="G7" s="207">
        <v>0.7</v>
      </c>
      <c r="H7" s="68">
        <v>31.2</v>
      </c>
    </row>
    <row r="8" spans="1:8" ht="12.75">
      <c r="A8" s="250">
        <v>2010</v>
      </c>
      <c r="B8" s="167">
        <v>8872</v>
      </c>
      <c r="C8" s="32">
        <v>329</v>
      </c>
      <c r="D8" s="68">
        <v>49.8</v>
      </c>
      <c r="E8" s="68">
        <v>37.1</v>
      </c>
      <c r="F8" s="33">
        <v>1.403</v>
      </c>
      <c r="G8" s="207">
        <v>0.6</v>
      </c>
      <c r="H8" s="68">
        <v>31.3</v>
      </c>
    </row>
    <row r="9" spans="1:8" ht="12.75">
      <c r="A9" s="250">
        <v>2011</v>
      </c>
      <c r="B9" s="167">
        <v>8867</v>
      </c>
      <c r="C9" s="32">
        <v>395</v>
      </c>
      <c r="D9" s="68">
        <v>48.6</v>
      </c>
      <c r="E9" s="68">
        <v>44.5</v>
      </c>
      <c r="F9" s="33">
        <v>1.6880520532316894</v>
      </c>
      <c r="G9" s="207">
        <v>0.8</v>
      </c>
      <c r="H9" s="68">
        <v>31.4</v>
      </c>
    </row>
    <row r="10" spans="1:8" ht="12.75">
      <c r="A10" s="250">
        <v>2012</v>
      </c>
      <c r="B10" s="84">
        <v>8859.5</v>
      </c>
      <c r="C10" s="32">
        <v>357</v>
      </c>
      <c r="D10" s="68">
        <v>47.0588235294118</v>
      </c>
      <c r="E10" s="68">
        <v>40.295727749873</v>
      </c>
      <c r="F10" s="33">
        <v>1.507779247240553</v>
      </c>
      <c r="G10" s="207">
        <v>0.6636943394096729</v>
      </c>
      <c r="H10" s="68">
        <v>32.322128851540604</v>
      </c>
    </row>
    <row r="11" spans="1:8" ht="12.75">
      <c r="A11" s="250">
        <v>2013</v>
      </c>
      <c r="B11" s="84">
        <v>8838.5</v>
      </c>
      <c r="C11" s="32">
        <v>339</v>
      </c>
      <c r="D11" s="68">
        <v>47.1976401179941</v>
      </c>
      <c r="E11" s="68">
        <v>38.3549244781354</v>
      </c>
      <c r="F11" s="33">
        <v>1.451082181633272</v>
      </c>
      <c r="G11" s="207">
        <v>0.6335916727951582</v>
      </c>
      <c r="H11" s="68">
        <v>31.5073746312684</v>
      </c>
    </row>
    <row r="12" spans="1:8" ht="12.75">
      <c r="A12" s="250">
        <v>2014</v>
      </c>
      <c r="B12" s="84">
        <v>8775</v>
      </c>
      <c r="C12" s="32">
        <v>372</v>
      </c>
      <c r="D12" s="68">
        <v>44.086021505376294</v>
      </c>
      <c r="E12" s="68">
        <v>42.39316239316239</v>
      </c>
      <c r="F12" s="33">
        <v>1.5924179953659026</v>
      </c>
      <c r="G12" s="207">
        <v>0.654131054131054</v>
      </c>
      <c r="H12" s="68">
        <v>31.9543010752688</v>
      </c>
    </row>
    <row r="13" spans="1:8" ht="12.75">
      <c r="A13" s="250">
        <v>2015</v>
      </c>
      <c r="B13" s="84">
        <v>8724</v>
      </c>
      <c r="C13" s="32">
        <v>325</v>
      </c>
      <c r="D13" s="68">
        <v>45.5</v>
      </c>
      <c r="E13" s="68">
        <v>37.13892709766162</v>
      </c>
      <c r="F13" s="33">
        <v>1.3975994408322334</v>
      </c>
      <c r="G13" s="207">
        <v>0.6</v>
      </c>
      <c r="H13" s="68">
        <v>31.4</v>
      </c>
    </row>
    <row r="14" spans="1:8" ht="12.75">
      <c r="A14" s="250">
        <v>2016</v>
      </c>
      <c r="B14" s="84">
        <v>8669</v>
      </c>
      <c r="C14" s="32">
        <v>378</v>
      </c>
      <c r="D14" s="68">
        <v>49.2</v>
      </c>
      <c r="E14" s="68">
        <v>43.6</v>
      </c>
      <c r="F14" s="33">
        <v>1.6105405483334</v>
      </c>
      <c r="G14" s="207">
        <v>0.8</v>
      </c>
      <c r="H14" s="68">
        <v>32</v>
      </c>
    </row>
    <row r="15" spans="1:6" s="154" customFormat="1" ht="12.75">
      <c r="A15" s="250"/>
      <c r="F15" s="353"/>
    </row>
    <row r="16" spans="1:8" s="154" customFormat="1" ht="12.75">
      <c r="A16" s="419" t="s">
        <v>332</v>
      </c>
      <c r="B16" s="419"/>
      <c r="C16" s="419"/>
      <c r="D16" s="419"/>
      <c r="E16" s="419"/>
      <c r="F16" s="419"/>
      <c r="G16" s="419"/>
      <c r="H16" s="419"/>
    </row>
    <row r="17" spans="1:8" ht="12.75">
      <c r="A17" s="420" t="s">
        <v>531</v>
      </c>
      <c r="B17" s="421"/>
      <c r="C17" s="421"/>
      <c r="D17" s="421"/>
      <c r="E17" s="421"/>
      <c r="F17" s="421"/>
      <c r="G17" s="421"/>
      <c r="H17" s="421"/>
    </row>
  </sheetData>
  <sheetProtection/>
  <mergeCells count="4">
    <mergeCell ref="A1:H1"/>
    <mergeCell ref="A16:H16"/>
    <mergeCell ref="A3:H3"/>
    <mergeCell ref="A17:H1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3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4"/>
  <sheetViews>
    <sheetView zoomScale="160" zoomScaleNormal="160" zoomScaleSheetLayoutView="50" zoomScalePageLayoutView="0" workbookViewId="0" topLeftCell="A1">
      <selection activeCell="K22" sqref="K22"/>
    </sheetView>
  </sheetViews>
  <sheetFormatPr defaultColWidth="11.421875" defaultRowHeight="12.75"/>
  <cols>
    <col min="1" max="1" width="6.28125" style="253" customWidth="1"/>
    <col min="2" max="2" width="5.8515625" style="183" customWidth="1"/>
    <col min="3" max="3" width="6.7109375" style="154" bestFit="1" customWidth="1"/>
    <col min="4" max="4" width="5.421875" style="154" bestFit="1" customWidth="1"/>
    <col min="5" max="5" width="7.00390625" style="154" customWidth="1"/>
    <col min="6" max="7" width="6.57421875" style="154" customWidth="1"/>
    <col min="8" max="8" width="6.7109375" style="154" customWidth="1"/>
    <col min="9" max="9" width="5.421875" style="154" bestFit="1" customWidth="1"/>
    <col min="10" max="10" width="8.140625" style="154" customWidth="1"/>
    <col min="11" max="16384" width="11.421875" style="183" customWidth="1"/>
  </cols>
  <sheetData>
    <row r="1" spans="1:11" s="154" customFormat="1" ht="12.75">
      <c r="A1" s="417" t="s">
        <v>207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0" s="154" customFormat="1" ht="12.75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11" s="13" customFormat="1" ht="12.75">
      <c r="A3" s="418" t="s">
        <v>392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1:10" s="13" customFormat="1" ht="12.75">
      <c r="A4" s="162"/>
      <c r="B4" s="277" t="s">
        <v>57</v>
      </c>
      <c r="C4" s="429" t="s">
        <v>570</v>
      </c>
      <c r="D4" s="429"/>
      <c r="E4" s="429"/>
      <c r="F4" s="429"/>
      <c r="G4" s="429"/>
      <c r="H4" s="429"/>
      <c r="I4" s="429"/>
      <c r="J4" s="162"/>
    </row>
    <row r="5" spans="1:11" s="13" customFormat="1" ht="22.5">
      <c r="A5" s="250" t="s">
        <v>75</v>
      </c>
      <c r="C5" s="247" t="s">
        <v>161</v>
      </c>
      <c r="D5" s="248" t="s">
        <v>201</v>
      </c>
      <c r="E5" s="248" t="s">
        <v>126</v>
      </c>
      <c r="F5" s="248" t="s">
        <v>127</v>
      </c>
      <c r="G5" s="248" t="s">
        <v>173</v>
      </c>
      <c r="H5" s="248" t="s">
        <v>176</v>
      </c>
      <c r="I5" s="248" t="s">
        <v>451</v>
      </c>
      <c r="J5" s="248" t="s">
        <v>257</v>
      </c>
      <c r="K5" s="248" t="s">
        <v>530</v>
      </c>
    </row>
    <row r="6" spans="1:11" s="27" customFormat="1" ht="12.75">
      <c r="A6" s="194">
        <v>2007</v>
      </c>
      <c r="B6" s="30">
        <f>SUM(C6:I6)</f>
        <v>97</v>
      </c>
      <c r="C6" s="190">
        <v>11</v>
      </c>
      <c r="D6" s="190">
        <v>12</v>
      </c>
      <c r="E6" s="190">
        <v>29</v>
      </c>
      <c r="F6" s="190">
        <v>11</v>
      </c>
      <c r="G6" s="190">
        <v>11</v>
      </c>
      <c r="H6" s="190">
        <v>17</v>
      </c>
      <c r="I6" s="190">
        <v>6</v>
      </c>
      <c r="J6" s="190">
        <v>0</v>
      </c>
      <c r="K6" s="392">
        <v>12.1</v>
      </c>
    </row>
    <row r="7" spans="1:11" s="27" customFormat="1" ht="12.75">
      <c r="A7" s="194">
        <v>2008</v>
      </c>
      <c r="B7" s="30">
        <f>SUM(C7:I7)</f>
        <v>97</v>
      </c>
      <c r="C7" s="190">
        <v>6</v>
      </c>
      <c r="D7" s="190">
        <v>5</v>
      </c>
      <c r="E7" s="190">
        <v>31</v>
      </c>
      <c r="F7" s="190">
        <v>20</v>
      </c>
      <c r="G7" s="190">
        <v>17</v>
      </c>
      <c r="H7" s="190">
        <v>14</v>
      </c>
      <c r="I7" s="190">
        <v>4</v>
      </c>
      <c r="J7" s="190">
        <v>0</v>
      </c>
      <c r="K7" s="392">
        <v>12.9</v>
      </c>
    </row>
    <row r="8" spans="1:11" s="27" customFormat="1" ht="12.75">
      <c r="A8" s="194">
        <v>2009</v>
      </c>
      <c r="B8" s="30">
        <f>SUM(C8:I8)</f>
        <v>101</v>
      </c>
      <c r="C8" s="190">
        <v>9</v>
      </c>
      <c r="D8" s="190">
        <v>10</v>
      </c>
      <c r="E8" s="190">
        <v>26</v>
      </c>
      <c r="F8" s="190">
        <v>17</v>
      </c>
      <c r="G8" s="190">
        <v>22</v>
      </c>
      <c r="H8" s="190">
        <v>8</v>
      </c>
      <c r="I8" s="190">
        <v>9</v>
      </c>
      <c r="J8" s="190">
        <v>0</v>
      </c>
      <c r="K8" s="392">
        <v>12.9</v>
      </c>
    </row>
    <row r="9" spans="1:11" s="27" customFormat="1" ht="12.75">
      <c r="A9" s="194">
        <v>2010</v>
      </c>
      <c r="B9" s="30">
        <v>87</v>
      </c>
      <c r="C9" s="190">
        <v>3</v>
      </c>
      <c r="D9" s="190">
        <v>7</v>
      </c>
      <c r="E9" s="190">
        <v>21</v>
      </c>
      <c r="F9" s="190">
        <v>26</v>
      </c>
      <c r="G9" s="190">
        <v>9</v>
      </c>
      <c r="H9" s="190">
        <v>16</v>
      </c>
      <c r="I9" s="190">
        <v>5</v>
      </c>
      <c r="J9" s="190">
        <v>0</v>
      </c>
      <c r="K9" s="392">
        <v>13.4</v>
      </c>
    </row>
    <row r="10" spans="1:11" s="27" customFormat="1" ht="12.75">
      <c r="A10" s="194">
        <v>2011</v>
      </c>
      <c r="B10" s="30">
        <v>91</v>
      </c>
      <c r="C10" s="190">
        <v>8</v>
      </c>
      <c r="D10" s="190">
        <v>7</v>
      </c>
      <c r="E10" s="190">
        <v>22</v>
      </c>
      <c r="F10" s="190">
        <v>21</v>
      </c>
      <c r="G10" s="190">
        <v>10</v>
      </c>
      <c r="H10" s="190">
        <v>12</v>
      </c>
      <c r="I10" s="190">
        <v>2</v>
      </c>
      <c r="J10" s="190">
        <v>9</v>
      </c>
      <c r="K10" s="392">
        <v>11.9</v>
      </c>
    </row>
    <row r="11" spans="1:11" s="27" customFormat="1" ht="12.75">
      <c r="A11" s="194">
        <v>2012</v>
      </c>
      <c r="B11" s="30">
        <f>SUM(C11:J11)</f>
        <v>96</v>
      </c>
      <c r="C11" s="190">
        <v>11</v>
      </c>
      <c r="D11" s="190">
        <v>6</v>
      </c>
      <c r="E11" s="190">
        <v>31</v>
      </c>
      <c r="F11" s="190">
        <v>10</v>
      </c>
      <c r="G11" s="190">
        <v>14</v>
      </c>
      <c r="H11" s="190">
        <v>10</v>
      </c>
      <c r="I11" s="190">
        <v>5</v>
      </c>
      <c r="J11" s="190">
        <v>9</v>
      </c>
      <c r="K11" s="392">
        <v>11.8</v>
      </c>
    </row>
    <row r="12" spans="1:11" s="13" customFormat="1" ht="12.75">
      <c r="A12" s="194">
        <v>2013</v>
      </c>
      <c r="B12" s="30">
        <f>SUM(C12:J12)</f>
        <v>75</v>
      </c>
      <c r="C12" s="190">
        <v>6</v>
      </c>
      <c r="D12" s="190">
        <v>3</v>
      </c>
      <c r="E12" s="190">
        <v>22</v>
      </c>
      <c r="F12" s="190">
        <v>11</v>
      </c>
      <c r="G12" s="190">
        <v>9</v>
      </c>
      <c r="H12" s="190">
        <v>17</v>
      </c>
      <c r="I12" s="190">
        <v>3</v>
      </c>
      <c r="J12" s="190">
        <v>4</v>
      </c>
      <c r="K12" s="392">
        <v>13.4</v>
      </c>
    </row>
    <row r="13" spans="1:11" s="13" customFormat="1" ht="12.75">
      <c r="A13" s="194">
        <v>2014</v>
      </c>
      <c r="B13" s="30">
        <f>SUM(C13:J13)</f>
        <v>82</v>
      </c>
      <c r="C13" s="190">
        <v>8</v>
      </c>
      <c r="D13" s="190">
        <v>6</v>
      </c>
      <c r="E13" s="190">
        <v>20</v>
      </c>
      <c r="F13" s="190">
        <v>17</v>
      </c>
      <c r="G13" s="190">
        <v>7</v>
      </c>
      <c r="H13" s="190">
        <v>15</v>
      </c>
      <c r="I13" s="190">
        <v>4</v>
      </c>
      <c r="J13" s="190">
        <v>5</v>
      </c>
      <c r="K13" s="392">
        <v>12.6</v>
      </c>
    </row>
    <row r="14" spans="1:11" s="13" customFormat="1" ht="12.75">
      <c r="A14" s="194">
        <v>2015</v>
      </c>
      <c r="B14" s="30">
        <f>SUM(C14:J14)</f>
        <v>98</v>
      </c>
      <c r="C14" s="190">
        <v>3</v>
      </c>
      <c r="D14" s="190">
        <v>11</v>
      </c>
      <c r="E14" s="190">
        <v>29</v>
      </c>
      <c r="F14" s="190">
        <v>21</v>
      </c>
      <c r="G14" s="190">
        <v>10</v>
      </c>
      <c r="H14" s="190">
        <v>14</v>
      </c>
      <c r="I14" s="190">
        <v>10</v>
      </c>
      <c r="J14" s="190">
        <v>0</v>
      </c>
      <c r="K14" s="392">
        <v>14.30236489</v>
      </c>
    </row>
    <row r="15" spans="1:11" s="13" customFormat="1" ht="12.75">
      <c r="A15" s="194">
        <v>2016</v>
      </c>
      <c r="B15" s="30">
        <f>SUM(C15:J15)</f>
        <v>81</v>
      </c>
      <c r="C15" s="190">
        <v>4</v>
      </c>
      <c r="D15" s="190">
        <v>8</v>
      </c>
      <c r="E15" s="190">
        <v>23</v>
      </c>
      <c r="F15" s="190">
        <v>17</v>
      </c>
      <c r="G15" s="190">
        <v>15</v>
      </c>
      <c r="H15" s="190">
        <v>6</v>
      </c>
      <c r="I15" s="190">
        <v>8</v>
      </c>
      <c r="J15" s="190">
        <v>0</v>
      </c>
      <c r="K15" s="392">
        <v>13.94</v>
      </c>
    </row>
    <row r="16" s="13" customFormat="1" ht="12.75">
      <c r="A16" s="251"/>
    </row>
    <row r="17" s="154" customFormat="1" ht="12.75">
      <c r="A17" s="252"/>
    </row>
    <row r="18" s="154" customFormat="1" ht="12.75">
      <c r="A18" s="252"/>
    </row>
    <row r="19" s="154" customFormat="1" ht="12.75">
      <c r="A19" s="253"/>
    </row>
    <row r="20" spans="1:10" s="154" customFormat="1" ht="12.75">
      <c r="A20" s="417" t="s">
        <v>5</v>
      </c>
      <c r="B20" s="417"/>
      <c r="C20" s="417"/>
      <c r="D20" s="417"/>
      <c r="E20" s="417"/>
      <c r="F20" s="417"/>
      <c r="G20" s="417"/>
      <c r="H20" s="417"/>
      <c r="I20" s="417"/>
      <c r="J20" s="417"/>
    </row>
    <row r="21" spans="1:10" s="154" customFormat="1" ht="12.75">
      <c r="A21" s="188"/>
      <c r="B21" s="188"/>
      <c r="C21" s="188"/>
      <c r="D21" s="188"/>
      <c r="E21" s="188"/>
      <c r="F21" s="188"/>
      <c r="G21" s="188"/>
      <c r="H21" s="188"/>
      <c r="I21" s="188"/>
      <c r="J21" s="188"/>
    </row>
    <row r="22" spans="1:10" s="154" customFormat="1" ht="12.75">
      <c r="A22" s="418" t="s">
        <v>393</v>
      </c>
      <c r="B22" s="418"/>
      <c r="C22" s="418"/>
      <c r="D22" s="418"/>
      <c r="E22" s="418"/>
      <c r="F22" s="418"/>
      <c r="G22" s="418"/>
      <c r="H22" s="418"/>
      <c r="I22" s="418"/>
      <c r="J22" s="418"/>
    </row>
    <row r="23" spans="1:9" s="13" customFormat="1" ht="12.75" customHeight="1">
      <c r="A23" s="254"/>
      <c r="B23" s="277" t="s">
        <v>57</v>
      </c>
      <c r="C23" s="429" t="s">
        <v>570</v>
      </c>
      <c r="D23" s="429"/>
      <c r="E23" s="429"/>
      <c r="F23" s="429"/>
      <c r="G23" s="429"/>
      <c r="H23" s="429"/>
      <c r="I23" s="429"/>
    </row>
    <row r="24" spans="1:10" s="13" customFormat="1" ht="12.75">
      <c r="A24" s="250" t="s">
        <v>75</v>
      </c>
      <c r="C24" s="247" t="s">
        <v>161</v>
      </c>
      <c r="D24" s="248" t="s">
        <v>201</v>
      </c>
      <c r="E24" s="248" t="s">
        <v>126</v>
      </c>
      <c r="F24" s="248" t="s">
        <v>127</v>
      </c>
      <c r="G24" s="248" t="s">
        <v>173</v>
      </c>
      <c r="H24" s="248" t="s">
        <v>176</v>
      </c>
      <c r="I24" s="248" t="s">
        <v>451</v>
      </c>
      <c r="J24" s="248" t="s">
        <v>257</v>
      </c>
    </row>
    <row r="25" spans="1:10" s="27" customFormat="1" ht="12.75">
      <c r="A25" s="194">
        <v>2007</v>
      </c>
      <c r="B25" s="49">
        <f>SUM(C25:I25)</f>
        <v>1</v>
      </c>
      <c r="C25" s="74">
        <f aca="true" t="shared" si="0" ref="C25:I26">C6/$B6</f>
        <v>0.1134020618556701</v>
      </c>
      <c r="D25" s="74">
        <f t="shared" si="0"/>
        <v>0.12371134020618557</v>
      </c>
      <c r="E25" s="74">
        <f t="shared" si="0"/>
        <v>0.29896907216494845</v>
      </c>
      <c r="F25" s="74">
        <f t="shared" si="0"/>
        <v>0.1134020618556701</v>
      </c>
      <c r="G25" s="74">
        <f t="shared" si="0"/>
        <v>0.1134020618556701</v>
      </c>
      <c r="H25" s="74">
        <f t="shared" si="0"/>
        <v>0.17525773195876287</v>
      </c>
      <c r="I25" s="74">
        <f t="shared" si="0"/>
        <v>0.061855670103092786</v>
      </c>
      <c r="J25" s="45">
        <v>0</v>
      </c>
    </row>
    <row r="26" spans="1:10" s="27" customFormat="1" ht="12.75">
      <c r="A26" s="194">
        <v>2008</v>
      </c>
      <c r="B26" s="49">
        <f>SUM(C26:I26)</f>
        <v>0.9999999999999999</v>
      </c>
      <c r="C26" s="74">
        <f t="shared" si="0"/>
        <v>0.061855670103092786</v>
      </c>
      <c r="D26" s="74">
        <f t="shared" si="0"/>
        <v>0.05154639175257732</v>
      </c>
      <c r="E26" s="74">
        <f t="shared" si="0"/>
        <v>0.31958762886597936</v>
      </c>
      <c r="F26" s="74">
        <f t="shared" si="0"/>
        <v>0.20618556701030927</v>
      </c>
      <c r="G26" s="74">
        <f t="shared" si="0"/>
        <v>0.17525773195876287</v>
      </c>
      <c r="H26" s="74">
        <f t="shared" si="0"/>
        <v>0.14432989690721648</v>
      </c>
      <c r="I26" s="74">
        <f t="shared" si="0"/>
        <v>0.041237113402061855</v>
      </c>
      <c r="J26" s="45">
        <v>0</v>
      </c>
    </row>
    <row r="27" spans="1:10" s="27" customFormat="1" ht="12.75">
      <c r="A27" s="194">
        <v>2009</v>
      </c>
      <c r="B27" s="49">
        <f>SUM(C27:I27)</f>
        <v>0.9999999999999999</v>
      </c>
      <c r="C27" s="74">
        <f aca="true" t="shared" si="1" ref="C27:C34">C8/$B8</f>
        <v>0.0891089108910891</v>
      </c>
      <c r="D27" s="74">
        <f aca="true" t="shared" si="2" ref="D27:F34">D8/$B8</f>
        <v>0.09900990099009901</v>
      </c>
      <c r="E27" s="74">
        <f t="shared" si="2"/>
        <v>0.25742574257425743</v>
      </c>
      <c r="F27" s="74">
        <f t="shared" si="2"/>
        <v>0.16831683168316833</v>
      </c>
      <c r="G27" s="74">
        <f aca="true" t="shared" si="3" ref="G27:J34">G8/$B8</f>
        <v>0.21782178217821782</v>
      </c>
      <c r="H27" s="74">
        <f t="shared" si="3"/>
        <v>0.07920792079207921</v>
      </c>
      <c r="I27" s="74">
        <f t="shared" si="3"/>
        <v>0.0891089108910891</v>
      </c>
      <c r="J27" s="45">
        <v>0</v>
      </c>
    </row>
    <row r="28" spans="1:10" s="27" customFormat="1" ht="12.75">
      <c r="A28" s="194">
        <v>2010</v>
      </c>
      <c r="B28" s="49">
        <f>SUM(C28:I28)</f>
        <v>1</v>
      </c>
      <c r="C28" s="74">
        <f t="shared" si="1"/>
        <v>0.034482758620689655</v>
      </c>
      <c r="D28" s="74">
        <f t="shared" si="2"/>
        <v>0.08045977011494253</v>
      </c>
      <c r="E28" s="74">
        <f t="shared" si="2"/>
        <v>0.2413793103448276</v>
      </c>
      <c r="F28" s="74">
        <f t="shared" si="2"/>
        <v>0.2988505747126437</v>
      </c>
      <c r="G28" s="74">
        <f t="shared" si="3"/>
        <v>0.10344827586206896</v>
      </c>
      <c r="H28" s="74">
        <f t="shared" si="3"/>
        <v>0.1839080459770115</v>
      </c>
      <c r="I28" s="74">
        <f t="shared" si="3"/>
        <v>0.05747126436781609</v>
      </c>
      <c r="J28" s="45">
        <v>0</v>
      </c>
    </row>
    <row r="29" spans="1:10" s="4" customFormat="1" ht="12.75">
      <c r="A29" s="194">
        <v>2011</v>
      </c>
      <c r="B29" s="49">
        <f aca="true" t="shared" si="4" ref="B29:B34">SUM(C29:J29)</f>
        <v>1</v>
      </c>
      <c r="C29" s="74">
        <f t="shared" si="1"/>
        <v>0.08791208791208792</v>
      </c>
      <c r="D29" s="74">
        <f t="shared" si="2"/>
        <v>0.07692307692307693</v>
      </c>
      <c r="E29" s="74">
        <f t="shared" si="2"/>
        <v>0.24175824175824176</v>
      </c>
      <c r="F29" s="74">
        <f t="shared" si="2"/>
        <v>0.23076923076923078</v>
      </c>
      <c r="G29" s="74">
        <f t="shared" si="3"/>
        <v>0.10989010989010989</v>
      </c>
      <c r="H29" s="74">
        <f t="shared" si="3"/>
        <v>0.13186813186813187</v>
      </c>
      <c r="I29" s="74">
        <f t="shared" si="3"/>
        <v>0.02197802197802198</v>
      </c>
      <c r="J29" s="395">
        <f t="shared" si="3"/>
        <v>0.0989010989010989</v>
      </c>
    </row>
    <row r="30" spans="1:10" s="4" customFormat="1" ht="12.75">
      <c r="A30" s="194">
        <v>2012</v>
      </c>
      <c r="B30" s="49">
        <f t="shared" si="4"/>
        <v>1</v>
      </c>
      <c r="C30" s="74">
        <f t="shared" si="1"/>
        <v>0.11458333333333333</v>
      </c>
      <c r="D30" s="74">
        <f t="shared" si="2"/>
        <v>0.0625</v>
      </c>
      <c r="E30" s="74">
        <f t="shared" si="2"/>
        <v>0.3229166666666667</v>
      </c>
      <c r="F30" s="74">
        <f t="shared" si="2"/>
        <v>0.10416666666666667</v>
      </c>
      <c r="G30" s="74">
        <f t="shared" si="3"/>
        <v>0.14583333333333334</v>
      </c>
      <c r="H30" s="74">
        <f t="shared" si="3"/>
        <v>0.10416666666666667</v>
      </c>
      <c r="I30" s="74">
        <f t="shared" si="3"/>
        <v>0.052083333333333336</v>
      </c>
      <c r="J30" s="395">
        <f>J11/$B11</f>
        <v>0.09375</v>
      </c>
    </row>
    <row r="31" spans="1:10" ht="12.75">
      <c r="A31" s="194">
        <v>2013</v>
      </c>
      <c r="B31" s="49">
        <f t="shared" si="4"/>
        <v>1</v>
      </c>
      <c r="C31" s="74">
        <f t="shared" si="1"/>
        <v>0.08</v>
      </c>
      <c r="D31" s="74">
        <f t="shared" si="2"/>
        <v>0.04</v>
      </c>
      <c r="E31" s="74">
        <f t="shared" si="2"/>
        <v>0.29333333333333333</v>
      </c>
      <c r="F31" s="74">
        <f t="shared" si="2"/>
        <v>0.14666666666666667</v>
      </c>
      <c r="G31" s="74">
        <f t="shared" si="3"/>
        <v>0.12</v>
      </c>
      <c r="H31" s="74">
        <f t="shared" si="3"/>
        <v>0.22666666666666666</v>
      </c>
      <c r="I31" s="74">
        <f t="shared" si="3"/>
        <v>0.04</v>
      </c>
      <c r="J31" s="395">
        <f>J12/$B12</f>
        <v>0.05333333333333334</v>
      </c>
    </row>
    <row r="32" spans="1:10" ht="12.75">
      <c r="A32" s="194">
        <v>2014</v>
      </c>
      <c r="B32" s="49">
        <f t="shared" si="4"/>
        <v>1</v>
      </c>
      <c r="C32" s="74">
        <f t="shared" si="1"/>
        <v>0.0975609756097561</v>
      </c>
      <c r="D32" s="74">
        <f t="shared" si="2"/>
        <v>0.07317073170731707</v>
      </c>
      <c r="E32" s="74">
        <f t="shared" si="2"/>
        <v>0.24390243902439024</v>
      </c>
      <c r="F32" s="74">
        <f t="shared" si="2"/>
        <v>0.2073170731707317</v>
      </c>
      <c r="G32" s="74">
        <f t="shared" si="3"/>
        <v>0.08536585365853659</v>
      </c>
      <c r="H32" s="74">
        <f t="shared" si="3"/>
        <v>0.18292682926829268</v>
      </c>
      <c r="I32" s="74">
        <f t="shared" si="3"/>
        <v>0.04878048780487805</v>
      </c>
      <c r="J32" s="395">
        <f>J13/$B13</f>
        <v>0.06097560975609756</v>
      </c>
    </row>
    <row r="33" spans="1:10" ht="12.75">
      <c r="A33" s="194">
        <v>2015</v>
      </c>
      <c r="B33" s="49">
        <f t="shared" si="4"/>
        <v>0.9999999999999999</v>
      </c>
      <c r="C33" s="74">
        <f t="shared" si="1"/>
        <v>0.030612244897959183</v>
      </c>
      <c r="D33" s="74">
        <f t="shared" si="2"/>
        <v>0.11224489795918367</v>
      </c>
      <c r="E33" s="74">
        <f t="shared" si="2"/>
        <v>0.29591836734693877</v>
      </c>
      <c r="F33" s="74">
        <f t="shared" si="2"/>
        <v>0.21428571428571427</v>
      </c>
      <c r="G33" s="74">
        <f t="shared" si="3"/>
        <v>0.10204081632653061</v>
      </c>
      <c r="H33" s="74">
        <f t="shared" si="3"/>
        <v>0.14285714285714285</v>
      </c>
      <c r="I33" s="74">
        <f t="shared" si="3"/>
        <v>0.10204081632653061</v>
      </c>
      <c r="J33" s="45">
        <v>0</v>
      </c>
    </row>
    <row r="34" spans="1:10" ht="12.75">
      <c r="A34" s="194">
        <v>2016</v>
      </c>
      <c r="B34" s="49">
        <f t="shared" si="4"/>
        <v>0.9999999999999999</v>
      </c>
      <c r="C34" s="74">
        <f t="shared" si="1"/>
        <v>0.04938271604938271</v>
      </c>
      <c r="D34" s="74">
        <f t="shared" si="2"/>
        <v>0.09876543209876543</v>
      </c>
      <c r="E34" s="74">
        <f t="shared" si="2"/>
        <v>0.2839506172839506</v>
      </c>
      <c r="F34" s="74">
        <f t="shared" si="2"/>
        <v>0.20987654320987653</v>
      </c>
      <c r="G34" s="74">
        <f t="shared" si="3"/>
        <v>0.18518518518518517</v>
      </c>
      <c r="H34" s="74">
        <f t="shared" si="3"/>
        <v>0.07407407407407407</v>
      </c>
      <c r="I34" s="74">
        <f t="shared" si="3"/>
        <v>0.09876543209876543</v>
      </c>
      <c r="J34" s="45">
        <v>0</v>
      </c>
    </row>
  </sheetData>
  <sheetProtection/>
  <mergeCells count="6">
    <mergeCell ref="C23:I23"/>
    <mergeCell ref="A20:J20"/>
    <mergeCell ref="A22:J22"/>
    <mergeCell ref="C4:I4"/>
    <mergeCell ref="A3:K3"/>
    <mergeCell ref="A1:K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ignoredErrors>
    <ignoredError sqref="F5 F24" twoDigitTextYear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60" zoomScaleNormal="160" zoomScalePageLayoutView="0" workbookViewId="0" topLeftCell="A19">
      <selection activeCell="P26" sqref="P26"/>
    </sheetView>
  </sheetViews>
  <sheetFormatPr defaultColWidth="11.421875" defaultRowHeight="12.75"/>
  <cols>
    <col min="1" max="1" width="6.28125" style="253" customWidth="1"/>
    <col min="2" max="2" width="11.7109375" style="265" customWidth="1"/>
    <col min="3" max="7" width="5.7109375" style="264" customWidth="1"/>
    <col min="8" max="10" width="5.8515625" style="264" customWidth="1"/>
    <col min="11" max="11" width="5.7109375" style="264" customWidth="1"/>
    <col min="12" max="12" width="6.00390625" style="264" customWidth="1"/>
    <col min="13" max="14" width="5.7109375" style="264" customWidth="1"/>
    <col min="15" max="16384" width="11.421875" style="24" customWidth="1"/>
  </cols>
  <sheetData>
    <row r="1" spans="1:14" s="72" customFormat="1" ht="12.75">
      <c r="A1" s="417" t="s">
        <v>163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72" customFormat="1" ht="12.75">
      <c r="A2" s="475" t="s">
        <v>260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s="72" customFormat="1" ht="12.75">
      <c r="A3" s="20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s="72" customFormat="1" ht="12.75">
      <c r="A4" s="418" t="s">
        <v>394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s="72" customFormat="1" ht="12.75">
      <c r="A5" s="254"/>
      <c r="B5" s="277" t="s">
        <v>57</v>
      </c>
      <c r="C5" s="455" t="s">
        <v>501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 s="72" customFormat="1" ht="12.75">
      <c r="A6" s="250" t="s">
        <v>75</v>
      </c>
      <c r="C6" s="247" t="s">
        <v>173</v>
      </c>
      <c r="D6" s="247" t="s">
        <v>174</v>
      </c>
      <c r="E6" s="248" t="s">
        <v>164</v>
      </c>
      <c r="F6" s="247" t="s">
        <v>165</v>
      </c>
      <c r="G6" s="247" t="s">
        <v>166</v>
      </c>
      <c r="H6" s="247" t="s">
        <v>167</v>
      </c>
      <c r="I6" s="247" t="s">
        <v>168</v>
      </c>
      <c r="J6" s="247" t="s">
        <v>169</v>
      </c>
      <c r="K6" s="247" t="s">
        <v>170</v>
      </c>
      <c r="L6" s="247" t="s">
        <v>171</v>
      </c>
      <c r="M6" s="247" t="s">
        <v>81</v>
      </c>
      <c r="N6" s="247" t="s">
        <v>33</v>
      </c>
    </row>
    <row r="7" spans="1:14" s="227" customFormat="1" ht="12.75">
      <c r="A7" s="250">
        <v>2007</v>
      </c>
      <c r="B7" s="278">
        <f aca="true" t="shared" si="0" ref="B7:B13">SUM(C7:N7)</f>
        <v>97</v>
      </c>
      <c r="C7" s="279">
        <v>0</v>
      </c>
      <c r="D7" s="279">
        <v>0</v>
      </c>
      <c r="E7" s="279">
        <v>10</v>
      </c>
      <c r="F7" s="279">
        <v>9</v>
      </c>
      <c r="G7" s="279">
        <v>18</v>
      </c>
      <c r="H7" s="279">
        <v>17</v>
      </c>
      <c r="I7" s="279">
        <v>16</v>
      </c>
      <c r="J7" s="279">
        <v>17</v>
      </c>
      <c r="K7" s="279">
        <v>7</v>
      </c>
      <c r="L7" s="279">
        <v>3</v>
      </c>
      <c r="M7" s="279">
        <v>0</v>
      </c>
      <c r="N7" s="279">
        <v>0</v>
      </c>
    </row>
    <row r="8" spans="1:14" s="227" customFormat="1" ht="12.75">
      <c r="A8" s="250">
        <v>2008</v>
      </c>
      <c r="B8" s="278">
        <f t="shared" si="0"/>
        <v>97</v>
      </c>
      <c r="C8" s="279">
        <v>0</v>
      </c>
      <c r="D8" s="279">
        <v>0</v>
      </c>
      <c r="E8" s="279">
        <v>5</v>
      </c>
      <c r="F8" s="279">
        <v>12</v>
      </c>
      <c r="G8" s="279">
        <v>28</v>
      </c>
      <c r="H8" s="279">
        <v>18</v>
      </c>
      <c r="I8" s="279">
        <v>12</v>
      </c>
      <c r="J8" s="279">
        <v>12</v>
      </c>
      <c r="K8" s="279">
        <v>4</v>
      </c>
      <c r="L8" s="279">
        <v>4</v>
      </c>
      <c r="M8" s="279">
        <v>1</v>
      </c>
      <c r="N8" s="279">
        <v>1</v>
      </c>
    </row>
    <row r="9" spans="1:14" s="227" customFormat="1" ht="12.75">
      <c r="A9" s="250">
        <v>2009</v>
      </c>
      <c r="B9" s="278">
        <f t="shared" si="0"/>
        <v>101</v>
      </c>
      <c r="C9" s="279">
        <v>0</v>
      </c>
      <c r="D9" s="279">
        <v>4</v>
      </c>
      <c r="E9" s="279">
        <v>5</v>
      </c>
      <c r="F9" s="279">
        <v>9</v>
      </c>
      <c r="G9" s="279">
        <v>19</v>
      </c>
      <c r="H9" s="279">
        <v>18</v>
      </c>
      <c r="I9" s="279">
        <v>17</v>
      </c>
      <c r="J9" s="279">
        <v>12</v>
      </c>
      <c r="K9" s="279">
        <v>9</v>
      </c>
      <c r="L9" s="279">
        <v>3</v>
      </c>
      <c r="M9" s="279">
        <v>4</v>
      </c>
      <c r="N9" s="279">
        <v>1</v>
      </c>
    </row>
    <row r="10" spans="1:14" s="227" customFormat="1" ht="12.75">
      <c r="A10" s="250">
        <v>2010</v>
      </c>
      <c r="B10" s="278">
        <f t="shared" si="0"/>
        <v>87</v>
      </c>
      <c r="C10" s="279">
        <v>0</v>
      </c>
      <c r="D10" s="279">
        <v>0</v>
      </c>
      <c r="E10" s="279">
        <v>6</v>
      </c>
      <c r="F10" s="279">
        <v>12</v>
      </c>
      <c r="G10" s="279">
        <v>15</v>
      </c>
      <c r="H10" s="279">
        <v>9</v>
      </c>
      <c r="I10" s="279">
        <v>20</v>
      </c>
      <c r="J10" s="279">
        <v>14</v>
      </c>
      <c r="K10" s="279">
        <v>3</v>
      </c>
      <c r="L10" s="279">
        <v>5</v>
      </c>
      <c r="M10" s="279">
        <v>1</v>
      </c>
      <c r="N10" s="279">
        <v>2</v>
      </c>
    </row>
    <row r="11" spans="1:14" s="227" customFormat="1" ht="12.75">
      <c r="A11" s="250">
        <v>2011</v>
      </c>
      <c r="B11" s="278">
        <f t="shared" si="0"/>
        <v>91</v>
      </c>
      <c r="C11" s="279">
        <v>0</v>
      </c>
      <c r="D11" s="279">
        <v>3</v>
      </c>
      <c r="E11" s="279">
        <v>4</v>
      </c>
      <c r="F11" s="279">
        <v>11</v>
      </c>
      <c r="G11" s="279">
        <v>20</v>
      </c>
      <c r="H11" s="279">
        <v>12</v>
      </c>
      <c r="I11" s="279">
        <v>17</v>
      </c>
      <c r="J11" s="279">
        <v>10</v>
      </c>
      <c r="K11" s="279">
        <v>8</v>
      </c>
      <c r="L11" s="279">
        <v>2</v>
      </c>
      <c r="M11" s="279">
        <v>2</v>
      </c>
      <c r="N11" s="279">
        <v>2</v>
      </c>
    </row>
    <row r="12" spans="1:14" s="227" customFormat="1" ht="12.75">
      <c r="A12" s="250">
        <v>2012</v>
      </c>
      <c r="B12" s="278">
        <f t="shared" si="0"/>
        <v>96</v>
      </c>
      <c r="C12" s="279">
        <v>0</v>
      </c>
      <c r="D12" s="279">
        <v>0</v>
      </c>
      <c r="E12" s="279">
        <f>7+2</f>
        <v>9</v>
      </c>
      <c r="F12" s="279">
        <v>13</v>
      </c>
      <c r="G12" s="279">
        <f>12+3</f>
        <v>15</v>
      </c>
      <c r="H12" s="279">
        <v>14</v>
      </c>
      <c r="I12" s="279">
        <f>12+1</f>
        <v>13</v>
      </c>
      <c r="J12" s="279">
        <f>13+1</f>
        <v>14</v>
      </c>
      <c r="K12" s="279">
        <f>8+1</f>
        <v>9</v>
      </c>
      <c r="L12" s="279">
        <f>6+1</f>
        <v>7</v>
      </c>
      <c r="M12" s="279">
        <v>1</v>
      </c>
      <c r="N12" s="279">
        <v>1</v>
      </c>
    </row>
    <row r="13" spans="1:14" s="72" customFormat="1" ht="12.75">
      <c r="A13" s="250">
        <v>2013</v>
      </c>
      <c r="B13" s="278">
        <f t="shared" si="0"/>
        <v>75</v>
      </c>
      <c r="C13" s="279">
        <v>0</v>
      </c>
      <c r="D13" s="279">
        <v>2</v>
      </c>
      <c r="E13" s="279">
        <v>2</v>
      </c>
      <c r="F13" s="279">
        <v>8</v>
      </c>
      <c r="G13" s="279">
        <v>10</v>
      </c>
      <c r="H13" s="279">
        <v>6</v>
      </c>
      <c r="I13" s="279">
        <v>17</v>
      </c>
      <c r="J13" s="279">
        <v>13</v>
      </c>
      <c r="K13" s="279">
        <v>8</v>
      </c>
      <c r="L13" s="279">
        <v>5</v>
      </c>
      <c r="M13" s="279">
        <v>3</v>
      </c>
      <c r="N13" s="279">
        <v>1</v>
      </c>
    </row>
    <row r="14" spans="1:14" s="72" customFormat="1" ht="12.75">
      <c r="A14" s="250">
        <v>2014</v>
      </c>
      <c r="B14" s="278">
        <v>82</v>
      </c>
      <c r="C14" s="279">
        <v>0</v>
      </c>
      <c r="D14" s="279">
        <v>1</v>
      </c>
      <c r="E14" s="279">
        <v>5</v>
      </c>
      <c r="F14" s="279">
        <v>7</v>
      </c>
      <c r="G14" s="279">
        <v>11</v>
      </c>
      <c r="H14" s="279">
        <f>14-1</f>
        <v>13</v>
      </c>
      <c r="I14" s="279">
        <v>13</v>
      </c>
      <c r="J14" s="279">
        <v>12</v>
      </c>
      <c r="K14" s="279">
        <v>11</v>
      </c>
      <c r="L14" s="279">
        <v>2</v>
      </c>
      <c r="M14" s="279">
        <v>4</v>
      </c>
      <c r="N14" s="279">
        <v>3</v>
      </c>
    </row>
    <row r="15" spans="1:14" s="72" customFormat="1" ht="12.75">
      <c r="A15" s="250">
        <v>2015</v>
      </c>
      <c r="B15" s="278">
        <v>98</v>
      </c>
      <c r="C15" s="279">
        <v>0</v>
      </c>
      <c r="D15" s="279">
        <v>0</v>
      </c>
      <c r="E15" s="279">
        <v>3</v>
      </c>
      <c r="F15" s="279">
        <v>7</v>
      </c>
      <c r="G15" s="279">
        <v>20</v>
      </c>
      <c r="H15" s="279">
        <v>16</v>
      </c>
      <c r="I15" s="279">
        <v>17</v>
      </c>
      <c r="J15" s="279">
        <v>16</v>
      </c>
      <c r="K15" s="279">
        <v>11</v>
      </c>
      <c r="L15" s="279">
        <v>5</v>
      </c>
      <c r="M15" s="279">
        <v>1</v>
      </c>
      <c r="N15" s="279">
        <v>2</v>
      </c>
    </row>
    <row r="16" spans="1:14" s="72" customFormat="1" ht="12.75">
      <c r="A16" s="250">
        <v>2016</v>
      </c>
      <c r="B16" s="278">
        <v>81</v>
      </c>
      <c r="C16" s="279">
        <v>0</v>
      </c>
      <c r="D16" s="279">
        <v>0</v>
      </c>
      <c r="E16" s="279">
        <v>9</v>
      </c>
      <c r="F16" s="279">
        <v>5</v>
      </c>
      <c r="G16" s="279">
        <v>9</v>
      </c>
      <c r="H16" s="279">
        <v>15</v>
      </c>
      <c r="I16" s="279">
        <v>13</v>
      </c>
      <c r="J16" s="279">
        <v>16</v>
      </c>
      <c r="K16" s="279">
        <v>6</v>
      </c>
      <c r="L16" s="279">
        <v>7</v>
      </c>
      <c r="M16" s="279">
        <v>0</v>
      </c>
      <c r="N16" s="279">
        <v>1</v>
      </c>
    </row>
    <row r="17" spans="1:14" s="72" customFormat="1" ht="12.75">
      <c r="A17" s="27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72" customFormat="1" ht="12.75">
      <c r="A18" s="27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s="72" customFormat="1" ht="12.75">
      <c r="A19" s="27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s="72" customFormat="1" ht="12.75">
      <c r="A20" s="273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</row>
    <row r="21" spans="1:14" s="72" customFormat="1" ht="12.75">
      <c r="A21" s="417" t="s">
        <v>172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</row>
    <row r="22" spans="1:14" s="72" customFormat="1" ht="12.75">
      <c r="A22" s="475" t="s">
        <v>260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</row>
    <row r="23" spans="1:14" s="72" customFormat="1" ht="12.75">
      <c r="A23" s="20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</row>
    <row r="24" spans="1:14" s="72" customFormat="1" ht="12.75">
      <c r="A24" s="418" t="s">
        <v>395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</row>
    <row r="25" spans="1:14" s="72" customFormat="1" ht="12.75" customHeight="1">
      <c r="A25" s="415" t="s">
        <v>75</v>
      </c>
      <c r="B25" s="277" t="s">
        <v>57</v>
      </c>
      <c r="C25" s="455" t="s">
        <v>501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</row>
    <row r="26" spans="1:14" s="72" customFormat="1" ht="12.75">
      <c r="A26" s="416"/>
      <c r="C26" s="247" t="s">
        <v>173</v>
      </c>
      <c r="D26" s="248" t="s">
        <v>174</v>
      </c>
      <c r="E26" s="247" t="s">
        <v>164</v>
      </c>
      <c r="F26" s="247" t="s">
        <v>165</v>
      </c>
      <c r="G26" s="247" t="s">
        <v>166</v>
      </c>
      <c r="H26" s="247" t="s">
        <v>167</v>
      </c>
      <c r="I26" s="247" t="s">
        <v>168</v>
      </c>
      <c r="J26" s="247" t="s">
        <v>169</v>
      </c>
      <c r="K26" s="247" t="s">
        <v>170</v>
      </c>
      <c r="L26" s="247" t="s">
        <v>171</v>
      </c>
      <c r="M26" s="247" t="s">
        <v>81</v>
      </c>
      <c r="N26" s="247" t="s">
        <v>33</v>
      </c>
    </row>
    <row r="27" spans="1:14" s="227" customFormat="1" ht="12.75">
      <c r="A27" s="250">
        <v>2007</v>
      </c>
      <c r="B27" s="278">
        <f aca="true" t="shared" si="1" ref="B27:B33">SUM(C27:N27)</f>
        <v>100</v>
      </c>
      <c r="C27" s="279">
        <v>0</v>
      </c>
      <c r="D27" s="279">
        <v>4</v>
      </c>
      <c r="E27" s="279">
        <v>10</v>
      </c>
      <c r="F27" s="279">
        <v>15</v>
      </c>
      <c r="G27" s="279">
        <v>15</v>
      </c>
      <c r="H27" s="279">
        <v>19</v>
      </c>
      <c r="I27" s="279">
        <v>13</v>
      </c>
      <c r="J27" s="279">
        <v>19</v>
      </c>
      <c r="K27" s="279">
        <v>3</v>
      </c>
      <c r="L27" s="279">
        <v>1</v>
      </c>
      <c r="M27" s="279">
        <v>0</v>
      </c>
      <c r="N27" s="279">
        <v>1</v>
      </c>
    </row>
    <row r="28" spans="1:14" s="227" customFormat="1" ht="12.75">
      <c r="A28" s="250">
        <v>2008</v>
      </c>
      <c r="B28" s="278">
        <f t="shared" si="1"/>
        <v>101</v>
      </c>
      <c r="C28" s="279">
        <v>0</v>
      </c>
      <c r="D28" s="279">
        <v>3</v>
      </c>
      <c r="E28" s="279">
        <v>8</v>
      </c>
      <c r="F28" s="279">
        <v>21</v>
      </c>
      <c r="G28" s="279">
        <v>23</v>
      </c>
      <c r="H28" s="279">
        <v>22</v>
      </c>
      <c r="I28" s="279">
        <v>11</v>
      </c>
      <c r="J28" s="279">
        <v>7</v>
      </c>
      <c r="K28" s="279">
        <v>4</v>
      </c>
      <c r="L28" s="279">
        <v>0</v>
      </c>
      <c r="M28" s="279">
        <v>1</v>
      </c>
      <c r="N28" s="279">
        <v>1</v>
      </c>
    </row>
    <row r="29" spans="1:14" s="227" customFormat="1" ht="12.75">
      <c r="A29" s="250">
        <v>2009</v>
      </c>
      <c r="B29" s="278">
        <f t="shared" si="1"/>
        <v>105</v>
      </c>
      <c r="C29" s="279">
        <v>0</v>
      </c>
      <c r="D29" s="279">
        <v>2</v>
      </c>
      <c r="E29" s="279">
        <v>8</v>
      </c>
      <c r="F29" s="279">
        <v>15</v>
      </c>
      <c r="G29" s="279">
        <v>14</v>
      </c>
      <c r="H29" s="279">
        <v>28</v>
      </c>
      <c r="I29" s="279">
        <v>18</v>
      </c>
      <c r="J29" s="279">
        <v>11</v>
      </c>
      <c r="K29" s="279">
        <v>5</v>
      </c>
      <c r="L29" s="279">
        <v>3</v>
      </c>
      <c r="M29" s="279">
        <v>1</v>
      </c>
      <c r="N29" s="279">
        <v>0</v>
      </c>
    </row>
    <row r="30" spans="1:14" s="227" customFormat="1" ht="12.75">
      <c r="A30" s="250">
        <v>2010</v>
      </c>
      <c r="B30" s="278">
        <f t="shared" si="1"/>
        <v>83</v>
      </c>
      <c r="C30" s="279">
        <v>0</v>
      </c>
      <c r="D30" s="279">
        <v>1</v>
      </c>
      <c r="E30" s="279">
        <v>13</v>
      </c>
      <c r="F30" s="279">
        <v>10</v>
      </c>
      <c r="G30" s="279">
        <v>19</v>
      </c>
      <c r="H30" s="279">
        <v>13</v>
      </c>
      <c r="I30" s="279">
        <v>13</v>
      </c>
      <c r="J30" s="279">
        <v>9</v>
      </c>
      <c r="K30" s="279">
        <v>1</v>
      </c>
      <c r="L30" s="279">
        <v>4</v>
      </c>
      <c r="M30" s="279">
        <v>0</v>
      </c>
      <c r="N30" s="279">
        <v>0</v>
      </c>
    </row>
    <row r="31" spans="1:14" s="227" customFormat="1" ht="12.75">
      <c r="A31" s="250">
        <v>2011</v>
      </c>
      <c r="B31" s="278">
        <f t="shared" si="1"/>
        <v>88</v>
      </c>
      <c r="C31" s="279">
        <v>0</v>
      </c>
      <c r="D31" s="279">
        <v>2</v>
      </c>
      <c r="E31" s="279">
        <v>9</v>
      </c>
      <c r="F31" s="279">
        <v>12</v>
      </c>
      <c r="G31" s="279">
        <v>17</v>
      </c>
      <c r="H31" s="279">
        <v>16</v>
      </c>
      <c r="I31" s="279">
        <v>12</v>
      </c>
      <c r="J31" s="279">
        <v>12</v>
      </c>
      <c r="K31" s="279">
        <v>5</v>
      </c>
      <c r="L31" s="279">
        <v>3</v>
      </c>
      <c r="M31" s="279">
        <v>0</v>
      </c>
      <c r="N31" s="279">
        <v>0</v>
      </c>
    </row>
    <row r="32" spans="1:14" s="227" customFormat="1" ht="12.75">
      <c r="A32" s="250">
        <v>2012</v>
      </c>
      <c r="B32" s="278">
        <f t="shared" si="1"/>
        <v>92</v>
      </c>
      <c r="C32" s="279">
        <v>0</v>
      </c>
      <c r="D32" s="279">
        <v>1</v>
      </c>
      <c r="E32" s="279">
        <v>9</v>
      </c>
      <c r="F32" s="279">
        <f>12+1</f>
        <v>13</v>
      </c>
      <c r="G32" s="279">
        <v>14</v>
      </c>
      <c r="H32" s="279">
        <v>16</v>
      </c>
      <c r="I32" s="279">
        <f>18+1</f>
        <v>19</v>
      </c>
      <c r="J32" s="279">
        <v>10</v>
      </c>
      <c r="K32" s="279">
        <v>5</v>
      </c>
      <c r="L32" s="279">
        <v>5</v>
      </c>
      <c r="M32" s="279">
        <v>0</v>
      </c>
      <c r="N32" s="279">
        <v>0</v>
      </c>
    </row>
    <row r="33" spans="1:14" ht="12.75">
      <c r="A33" s="250">
        <v>2013</v>
      </c>
      <c r="B33" s="278">
        <f t="shared" si="1"/>
        <v>74</v>
      </c>
      <c r="C33" s="279">
        <v>0</v>
      </c>
      <c r="D33" s="279">
        <v>1</v>
      </c>
      <c r="E33" s="279">
        <v>6</v>
      </c>
      <c r="F33" s="279">
        <v>7</v>
      </c>
      <c r="G33" s="279">
        <v>9</v>
      </c>
      <c r="H33" s="279">
        <v>11</v>
      </c>
      <c r="I33" s="279">
        <v>17</v>
      </c>
      <c r="J33" s="279">
        <v>12</v>
      </c>
      <c r="K33" s="279">
        <v>6</v>
      </c>
      <c r="L33" s="279">
        <v>2</v>
      </c>
      <c r="M33" s="279">
        <v>2</v>
      </c>
      <c r="N33" s="279">
        <v>1</v>
      </c>
    </row>
    <row r="34" spans="1:14" ht="12.75">
      <c r="A34" s="250">
        <v>2014</v>
      </c>
      <c r="B34" s="278">
        <v>83</v>
      </c>
      <c r="C34" s="279">
        <v>0</v>
      </c>
      <c r="D34" s="279">
        <v>2</v>
      </c>
      <c r="E34" s="279">
        <v>7</v>
      </c>
      <c r="F34" s="279">
        <v>13</v>
      </c>
      <c r="G34" s="279">
        <v>10</v>
      </c>
      <c r="H34" s="279">
        <v>22</v>
      </c>
      <c r="I34" s="279">
        <v>7</v>
      </c>
      <c r="J34" s="279">
        <v>10</v>
      </c>
      <c r="K34" s="279">
        <v>7</v>
      </c>
      <c r="L34" s="279">
        <v>3</v>
      </c>
      <c r="M34" s="279">
        <v>1</v>
      </c>
      <c r="N34" s="279">
        <v>1</v>
      </c>
    </row>
    <row r="35" spans="1:14" ht="12.75">
      <c r="A35" s="250">
        <v>2015</v>
      </c>
      <c r="B35" s="278">
        <v>97</v>
      </c>
      <c r="C35" s="279">
        <v>0</v>
      </c>
      <c r="D35" s="279">
        <v>0</v>
      </c>
      <c r="E35" s="279">
        <v>7</v>
      </c>
      <c r="F35" s="279">
        <v>14</v>
      </c>
      <c r="G35" s="279">
        <v>20</v>
      </c>
      <c r="H35" s="279">
        <v>16</v>
      </c>
      <c r="I35" s="279">
        <v>16</v>
      </c>
      <c r="J35" s="279">
        <v>14</v>
      </c>
      <c r="K35" s="279">
        <v>4</v>
      </c>
      <c r="L35" s="279">
        <v>4</v>
      </c>
      <c r="M35" s="279">
        <v>1</v>
      </c>
      <c r="N35" s="279">
        <v>1</v>
      </c>
    </row>
    <row r="36" spans="1:14" ht="12.75">
      <c r="A36" s="250">
        <v>2016</v>
      </c>
      <c r="B36" s="278">
        <v>88</v>
      </c>
      <c r="C36" s="279">
        <v>0</v>
      </c>
      <c r="D36" s="279">
        <v>4</v>
      </c>
      <c r="E36" s="279">
        <v>7</v>
      </c>
      <c r="F36" s="279">
        <v>11</v>
      </c>
      <c r="G36" s="279">
        <v>17</v>
      </c>
      <c r="H36" s="279">
        <v>14</v>
      </c>
      <c r="I36" s="279">
        <v>15</v>
      </c>
      <c r="J36" s="279">
        <v>12</v>
      </c>
      <c r="K36" s="279">
        <v>5</v>
      </c>
      <c r="L36" s="279">
        <v>1</v>
      </c>
      <c r="M36" s="279">
        <v>2</v>
      </c>
      <c r="N36" s="279">
        <v>0</v>
      </c>
    </row>
  </sheetData>
  <sheetProtection/>
  <mergeCells count="9">
    <mergeCell ref="A25:A26"/>
    <mergeCell ref="C5:N5"/>
    <mergeCell ref="C25:N25"/>
    <mergeCell ref="A1:N1"/>
    <mergeCell ref="A2:N2"/>
    <mergeCell ref="A4:N4"/>
    <mergeCell ref="A21:N21"/>
    <mergeCell ref="A22:N22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5"/>
  <sheetViews>
    <sheetView zoomScaleSheetLayoutView="50" zoomScalePageLayoutView="0" workbookViewId="0" topLeftCell="A1">
      <selection activeCell="J49" sqref="J49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1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E47"/>
  <sheetViews>
    <sheetView zoomScale="160" zoomScaleNormal="160" zoomScaleSheetLayoutView="50" zoomScalePageLayoutView="0" workbookViewId="0" topLeftCell="A1">
      <selection activeCell="G27" sqref="G27"/>
    </sheetView>
  </sheetViews>
  <sheetFormatPr defaultColWidth="11.421875" defaultRowHeight="12.75"/>
  <cols>
    <col min="1" max="1" width="7.57421875" style="253" customWidth="1"/>
    <col min="2" max="2" width="9.8515625" style="265" customWidth="1"/>
    <col min="3" max="5" width="10.7109375" style="264" customWidth="1"/>
    <col min="6" max="16384" width="11.421875" style="183" customWidth="1"/>
  </cols>
  <sheetData>
    <row r="1" spans="1:5" s="154" customFormat="1" ht="12.75">
      <c r="A1" s="417" t="s">
        <v>104</v>
      </c>
      <c r="B1" s="417"/>
      <c r="C1" s="417"/>
      <c r="D1" s="417"/>
      <c r="E1" s="417"/>
    </row>
    <row r="2" spans="1:5" s="154" customFormat="1" ht="12.75">
      <c r="A2" s="456" t="s">
        <v>216</v>
      </c>
      <c r="B2" s="456"/>
      <c r="C2" s="456"/>
      <c r="D2" s="456"/>
      <c r="E2" s="456"/>
    </row>
    <row r="3" spans="1:5" s="154" customFormat="1" ht="12.75">
      <c r="A3" s="200"/>
      <c r="B3" s="256"/>
      <c r="C3" s="256"/>
      <c r="D3" s="256"/>
      <c r="E3" s="256"/>
    </row>
    <row r="4" spans="1:5" s="154" customFormat="1" ht="12.75">
      <c r="A4" s="418" t="s">
        <v>396</v>
      </c>
      <c r="B4" s="418"/>
      <c r="C4" s="418"/>
      <c r="D4" s="418"/>
      <c r="E4" s="418"/>
    </row>
    <row r="5" spans="1:5" s="13" customFormat="1" ht="22.5">
      <c r="A5" s="132" t="s">
        <v>75</v>
      </c>
      <c r="B5" s="104" t="s">
        <v>59</v>
      </c>
      <c r="C5" s="104" t="s">
        <v>60</v>
      </c>
      <c r="D5" s="104" t="s">
        <v>66</v>
      </c>
      <c r="E5" s="104" t="s">
        <v>62</v>
      </c>
    </row>
    <row r="6" spans="1:5" s="27" customFormat="1" ht="12.75">
      <c r="A6" s="194" t="s">
        <v>28</v>
      </c>
      <c r="B6" s="257">
        <v>13.4</v>
      </c>
      <c r="C6" s="140">
        <v>9.1</v>
      </c>
      <c r="D6" s="140">
        <v>6</v>
      </c>
      <c r="E6" s="140">
        <v>6</v>
      </c>
    </row>
    <row r="7" spans="1:5" s="27" customFormat="1" ht="12.75">
      <c r="A7" s="194" t="s">
        <v>37</v>
      </c>
      <c r="B7" s="257">
        <v>12.3</v>
      </c>
      <c r="C7" s="140">
        <v>8.5</v>
      </c>
      <c r="D7" s="140">
        <v>4.3</v>
      </c>
      <c r="E7" s="140">
        <v>4.1</v>
      </c>
    </row>
    <row r="8" spans="1:5" s="27" customFormat="1" ht="12.75">
      <c r="A8" s="194" t="s">
        <v>38</v>
      </c>
      <c r="B8" s="257">
        <v>9.4</v>
      </c>
      <c r="C8" s="140">
        <v>5.6</v>
      </c>
      <c r="D8" s="140">
        <v>1.1</v>
      </c>
      <c r="E8" s="140">
        <v>-0.7</v>
      </c>
    </row>
    <row r="9" spans="1:5" s="27" customFormat="1" ht="12.75">
      <c r="A9" s="194" t="s">
        <v>39</v>
      </c>
      <c r="B9" s="257">
        <v>6.5</v>
      </c>
      <c r="C9" s="140">
        <v>2.7</v>
      </c>
      <c r="D9" s="140">
        <v>-0.8</v>
      </c>
      <c r="E9" s="140">
        <v>-0.2</v>
      </c>
    </row>
    <row r="10" spans="1:5" s="27" customFormat="1" ht="12.75">
      <c r="A10" s="194" t="s">
        <v>40</v>
      </c>
      <c r="B10" s="257">
        <v>8.2</v>
      </c>
      <c r="C10" s="140">
        <v>2.3</v>
      </c>
      <c r="D10" s="140">
        <v>0</v>
      </c>
      <c r="E10" s="140">
        <v>-1.2</v>
      </c>
    </row>
    <row r="11" spans="1:5" s="27" customFormat="1" ht="12.75">
      <c r="A11" s="194" t="s">
        <v>41</v>
      </c>
      <c r="B11" s="257">
        <v>7</v>
      </c>
      <c r="C11" s="140">
        <v>2.7</v>
      </c>
      <c r="D11" s="140">
        <v>0.3</v>
      </c>
      <c r="E11" s="140">
        <v>-0.7</v>
      </c>
    </row>
    <row r="12" spans="1:5" s="27" customFormat="1" ht="12.75">
      <c r="A12" s="194" t="s">
        <v>42</v>
      </c>
      <c r="B12" s="257">
        <v>6.8</v>
      </c>
      <c r="C12" s="140">
        <v>3.2</v>
      </c>
      <c r="D12" s="140">
        <v>1.4</v>
      </c>
      <c r="E12" s="140">
        <v>-1</v>
      </c>
    </row>
    <row r="13" spans="1:5" s="27" customFormat="1" ht="12.75">
      <c r="A13" s="194" t="s">
        <v>199</v>
      </c>
      <c r="B13" s="257">
        <v>6.4</v>
      </c>
      <c r="C13" s="140">
        <v>2.5</v>
      </c>
      <c r="D13" s="140">
        <v>0.6</v>
      </c>
      <c r="E13" s="140">
        <v>-1</v>
      </c>
    </row>
    <row r="14" spans="1:5" s="27" customFormat="1" ht="12.75">
      <c r="A14" s="194" t="s">
        <v>256</v>
      </c>
      <c r="B14" s="257">
        <v>5.040000000000001</v>
      </c>
      <c r="C14" s="140">
        <v>1.6600000000000001</v>
      </c>
      <c r="D14" s="140">
        <v>0.24000000000000005</v>
      </c>
      <c r="E14" s="140">
        <v>-1.3399999999999999</v>
      </c>
    </row>
    <row r="15" spans="1:5" s="27" customFormat="1" ht="12.75">
      <c r="A15" s="194" t="s">
        <v>575</v>
      </c>
      <c r="B15" s="257">
        <v>4.279999999999999</v>
      </c>
      <c r="C15" s="140">
        <v>1.8199999999999998</v>
      </c>
      <c r="D15" s="140">
        <v>0.24</v>
      </c>
      <c r="E15" s="140">
        <v>-1.92</v>
      </c>
    </row>
    <row r="16" spans="1:5" s="27" customFormat="1" ht="12.75">
      <c r="A16" s="194">
        <v>2010</v>
      </c>
      <c r="B16" s="257">
        <v>2.5</v>
      </c>
      <c r="C16" s="141">
        <v>2.3</v>
      </c>
      <c r="D16" s="141">
        <v>0.2</v>
      </c>
      <c r="E16" s="141">
        <v>-2.2</v>
      </c>
    </row>
    <row r="17" spans="1:5" s="27" customFormat="1" ht="12.75">
      <c r="A17" s="194">
        <v>2011</v>
      </c>
      <c r="B17" s="257">
        <v>4</v>
      </c>
      <c r="C17" s="141">
        <v>2.4</v>
      </c>
      <c r="D17" s="141">
        <v>0.2</v>
      </c>
      <c r="E17" s="141">
        <v>-2.3</v>
      </c>
    </row>
    <row r="18" spans="1:5" s="27" customFormat="1" ht="12.75">
      <c r="A18" s="194">
        <v>2012</v>
      </c>
      <c r="B18" s="257">
        <v>3.6282787500170497</v>
      </c>
      <c r="C18" s="141">
        <v>2.2</v>
      </c>
      <c r="D18" s="141">
        <v>-0.1</v>
      </c>
      <c r="E18" s="141">
        <v>-2.4</v>
      </c>
    </row>
    <row r="19" spans="1:5" s="27" customFormat="1" ht="12.75">
      <c r="A19" s="194">
        <v>2013</v>
      </c>
      <c r="B19" s="257">
        <v>2.51463490475482</v>
      </c>
      <c r="C19" s="141">
        <v>2.2</v>
      </c>
      <c r="D19" s="141">
        <v>0</v>
      </c>
      <c r="E19" s="141">
        <v>-2.6</v>
      </c>
    </row>
    <row r="20" spans="1:5" s="27" customFormat="1" ht="12.75">
      <c r="A20" s="194">
        <v>2014</v>
      </c>
      <c r="B20" s="257">
        <v>2.8</v>
      </c>
      <c r="C20" s="141">
        <v>2.6</v>
      </c>
      <c r="D20" s="141">
        <v>0.4</v>
      </c>
      <c r="E20" s="141">
        <v>-1.9</v>
      </c>
    </row>
    <row r="21" spans="1:5" s="27" customFormat="1" ht="12.75">
      <c r="A21" s="194">
        <v>2015</v>
      </c>
      <c r="B21" s="257">
        <v>1.9</v>
      </c>
      <c r="C21" s="141">
        <v>2.3</v>
      </c>
      <c r="D21" s="141">
        <v>0.2</v>
      </c>
      <c r="E21" s="141">
        <v>-2.3</v>
      </c>
    </row>
    <row r="22" spans="1:5" s="27" customFormat="1" ht="12.75">
      <c r="A22" s="194">
        <v>2016</v>
      </c>
      <c r="B22" s="257">
        <v>2.8</v>
      </c>
      <c r="C22" s="377">
        <v>2.7</v>
      </c>
      <c r="D22" s="377">
        <v>0.8</v>
      </c>
      <c r="E22" s="377">
        <v>-1.8</v>
      </c>
    </row>
    <row r="23" spans="1:5" s="13" customFormat="1" ht="12.75">
      <c r="A23" s="273"/>
      <c r="B23" s="142"/>
      <c r="C23" s="142"/>
      <c r="D23" s="142"/>
      <c r="E23" s="142"/>
    </row>
    <row r="24" spans="1:5" s="13" customFormat="1" ht="12.75">
      <c r="A24" s="251"/>
      <c r="B24" s="142"/>
      <c r="C24" s="142"/>
      <c r="D24" s="142"/>
      <c r="E24" s="142"/>
    </row>
    <row r="25" spans="1:5" s="13" customFormat="1" ht="12.75">
      <c r="A25" s="203"/>
      <c r="B25" s="264"/>
      <c r="C25" s="264"/>
      <c r="D25" s="264"/>
      <c r="E25" s="264"/>
    </row>
    <row r="26" spans="1:5" s="13" customFormat="1" ht="12.75">
      <c r="A26" s="253"/>
      <c r="B26" s="264"/>
      <c r="C26" s="264"/>
      <c r="D26" s="264"/>
      <c r="E26" s="264"/>
    </row>
    <row r="27" spans="1:5" s="13" customFormat="1" ht="12.75">
      <c r="A27" s="417" t="s">
        <v>230</v>
      </c>
      <c r="B27" s="417"/>
      <c r="C27" s="417"/>
      <c r="D27" s="417"/>
      <c r="E27" s="417"/>
    </row>
    <row r="28" spans="1:5" s="13" customFormat="1" ht="12.75">
      <c r="A28" s="188"/>
      <c r="B28" s="263"/>
      <c r="C28" s="263"/>
      <c r="D28" s="263"/>
      <c r="E28" s="263"/>
    </row>
    <row r="29" spans="1:5" s="13" customFormat="1" ht="12.75">
      <c r="A29" s="418" t="s">
        <v>397</v>
      </c>
      <c r="B29" s="418"/>
      <c r="C29" s="418"/>
      <c r="D29" s="418"/>
      <c r="E29" s="418"/>
    </row>
    <row r="30" spans="1:5" s="13" customFormat="1" ht="22.5">
      <c r="A30" s="132" t="s">
        <v>75</v>
      </c>
      <c r="B30" s="104" t="s">
        <v>59</v>
      </c>
      <c r="C30" s="104" t="s">
        <v>60</v>
      </c>
      <c r="D30" s="104" t="s">
        <v>66</v>
      </c>
      <c r="E30" s="104" t="s">
        <v>62</v>
      </c>
    </row>
    <row r="31" spans="1:5" s="27" customFormat="1" ht="12.75">
      <c r="A31" s="194">
        <v>1960</v>
      </c>
      <c r="B31" s="258" t="s">
        <v>209</v>
      </c>
      <c r="C31" s="259">
        <v>2.44</v>
      </c>
      <c r="D31" s="259">
        <v>2.69</v>
      </c>
      <c r="E31" s="259">
        <v>2.37</v>
      </c>
    </row>
    <row r="32" spans="1:5" s="27" customFormat="1" ht="12.75">
      <c r="A32" s="194">
        <v>1965</v>
      </c>
      <c r="B32" s="258" t="s">
        <v>209</v>
      </c>
      <c r="C32" s="259">
        <v>2.6</v>
      </c>
      <c r="D32" s="259">
        <v>2.7</v>
      </c>
      <c r="E32" s="259">
        <v>2.5</v>
      </c>
    </row>
    <row r="33" spans="1:5" s="27" customFormat="1" ht="12.75">
      <c r="A33" s="194">
        <v>1970</v>
      </c>
      <c r="B33" s="258" t="s">
        <v>209</v>
      </c>
      <c r="C33" s="259">
        <v>2.1</v>
      </c>
      <c r="D33" s="259">
        <v>2.29</v>
      </c>
      <c r="E33" s="259">
        <v>2.03</v>
      </c>
    </row>
    <row r="34" spans="1:5" s="27" customFormat="1" ht="12.75">
      <c r="A34" s="194">
        <v>1975</v>
      </c>
      <c r="B34" s="258">
        <v>1.47</v>
      </c>
      <c r="C34" s="259">
        <v>1.61</v>
      </c>
      <c r="D34" s="259">
        <v>1.83</v>
      </c>
      <c r="E34" s="259">
        <v>1.48</v>
      </c>
    </row>
    <row r="35" spans="1:5" s="27" customFormat="1" ht="12.75">
      <c r="A35" s="194">
        <v>1980</v>
      </c>
      <c r="B35" s="258">
        <v>1.75</v>
      </c>
      <c r="C35" s="259">
        <v>1.55</v>
      </c>
      <c r="D35" s="259">
        <v>1.65</v>
      </c>
      <c r="E35" s="259">
        <v>1.56</v>
      </c>
    </row>
    <row r="36" spans="1:5" s="27" customFormat="1" ht="12.75">
      <c r="A36" s="194">
        <v>1985</v>
      </c>
      <c r="B36" s="258">
        <v>1.5</v>
      </c>
      <c r="C36" s="259">
        <v>1.52</v>
      </c>
      <c r="D36" s="259">
        <v>1.47</v>
      </c>
      <c r="E36" s="259">
        <v>1.37</v>
      </c>
    </row>
    <row r="37" spans="1:5" s="27" customFormat="1" ht="12.75">
      <c r="A37" s="194">
        <v>1990</v>
      </c>
      <c r="B37" s="258">
        <v>1.45</v>
      </c>
      <c r="C37" s="259">
        <v>1.59</v>
      </c>
      <c r="D37" s="259">
        <v>1.46</v>
      </c>
      <c r="E37" s="259">
        <v>1.45</v>
      </c>
    </row>
    <row r="38" spans="1:5" s="27" customFormat="1" ht="12.75">
      <c r="A38" s="194">
        <v>1995</v>
      </c>
      <c r="B38" s="258">
        <v>1.2</v>
      </c>
      <c r="C38" s="259">
        <v>1.48</v>
      </c>
      <c r="D38" s="259">
        <v>1.42</v>
      </c>
      <c r="E38" s="259">
        <v>1.25</v>
      </c>
    </row>
    <row r="39" spans="1:5" s="27" customFormat="1" ht="12.75">
      <c r="A39" s="194">
        <v>2000</v>
      </c>
      <c r="B39" s="258">
        <v>1.58</v>
      </c>
      <c r="C39" s="259">
        <v>1.5</v>
      </c>
      <c r="D39" s="259">
        <v>1.36</v>
      </c>
      <c r="E39" s="259">
        <v>1.38</v>
      </c>
    </row>
    <row r="40" spans="1:5" s="27" customFormat="1" ht="12.75">
      <c r="A40" s="194">
        <v>2005</v>
      </c>
      <c r="B40" s="258">
        <v>1.51</v>
      </c>
      <c r="C40" s="259">
        <v>1.42</v>
      </c>
      <c r="D40" s="259">
        <v>1.41</v>
      </c>
      <c r="E40" s="259">
        <v>1.34</v>
      </c>
    </row>
    <row r="41" spans="1:5" s="27" customFormat="1" ht="12.75">
      <c r="A41" s="194">
        <v>2010</v>
      </c>
      <c r="B41" s="258">
        <v>1.4</v>
      </c>
      <c r="C41" s="259">
        <v>1.54</v>
      </c>
      <c r="D41" s="259">
        <v>1.44</v>
      </c>
      <c r="E41" s="259">
        <v>1.393</v>
      </c>
    </row>
    <row r="42" spans="1:5" s="27" customFormat="1" ht="12.75">
      <c r="A42" s="194">
        <v>2011</v>
      </c>
      <c r="B42" s="258">
        <v>1.69</v>
      </c>
      <c r="C42" s="259">
        <v>1.52</v>
      </c>
      <c r="D42" s="259">
        <v>1.43</v>
      </c>
      <c r="E42" s="259">
        <v>1.39</v>
      </c>
    </row>
    <row r="43" spans="1:5" s="27" customFormat="1" ht="12.75">
      <c r="A43" s="194">
        <v>2012</v>
      </c>
      <c r="B43" s="258">
        <v>1.507779247240553</v>
      </c>
      <c r="C43" s="259">
        <v>1.5255681784</v>
      </c>
      <c r="D43" s="259">
        <v>1.44</v>
      </c>
      <c r="E43" s="259">
        <v>1.41</v>
      </c>
    </row>
    <row r="44" spans="1:5" s="76" customFormat="1" ht="12.75">
      <c r="A44" s="194">
        <v>2013</v>
      </c>
      <c r="B44" s="258">
        <v>1.451082181633272</v>
      </c>
      <c r="C44" s="259">
        <v>1.52</v>
      </c>
      <c r="D44" s="259">
        <v>1.44</v>
      </c>
      <c r="E44" s="259">
        <v>1.42</v>
      </c>
    </row>
    <row r="45" spans="1:5" s="76" customFormat="1" ht="12.75">
      <c r="A45" s="194">
        <v>2014</v>
      </c>
      <c r="B45" s="258">
        <v>1.5924179953659026</v>
      </c>
      <c r="C45" s="259">
        <v>1.54</v>
      </c>
      <c r="D45" s="259">
        <v>1.46</v>
      </c>
      <c r="E45" s="259">
        <v>1.47</v>
      </c>
    </row>
    <row r="46" spans="1:5" s="76" customFormat="1" ht="12.75">
      <c r="A46" s="194">
        <v>2015</v>
      </c>
      <c r="B46" s="258">
        <v>1.3975994408322334</v>
      </c>
      <c r="C46" s="259">
        <v>1.54</v>
      </c>
      <c r="D46" s="259">
        <v>1.49</v>
      </c>
      <c r="E46" s="259">
        <v>1.5</v>
      </c>
    </row>
    <row r="47" spans="1:5" s="76" customFormat="1" ht="12.75">
      <c r="A47" s="194">
        <v>2016</v>
      </c>
      <c r="B47" s="258">
        <v>1.6105405483334</v>
      </c>
      <c r="C47" s="259">
        <v>1.55</v>
      </c>
      <c r="D47" s="259">
        <v>1.53</v>
      </c>
      <c r="E47" s="259" t="s">
        <v>557</v>
      </c>
    </row>
  </sheetData>
  <sheetProtection/>
  <mergeCells count="5">
    <mergeCell ref="A29:E29"/>
    <mergeCell ref="A2:E2"/>
    <mergeCell ref="A1:E1"/>
    <mergeCell ref="A4:E4"/>
    <mergeCell ref="A27:E2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4"/>
  <drawing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zoomScale="160" zoomScaleNormal="160" zoomScaleSheetLayoutView="50" zoomScalePageLayoutView="0" workbookViewId="0" topLeftCell="A1">
      <selection activeCell="G5" sqref="G5"/>
    </sheetView>
  </sheetViews>
  <sheetFormatPr defaultColWidth="11.421875" defaultRowHeight="12.75"/>
  <cols>
    <col min="1" max="1" width="6.28125" style="10" customWidth="1"/>
    <col min="2" max="2" width="9.8515625" style="0" customWidth="1"/>
    <col min="3" max="4" width="10.7109375" style="10" customWidth="1"/>
    <col min="5" max="5" width="11.8515625" style="10" customWidth="1"/>
  </cols>
  <sheetData>
    <row r="1" spans="1:6" s="11" customFormat="1" ht="12.75">
      <c r="A1" s="433" t="s">
        <v>105</v>
      </c>
      <c r="B1" s="433"/>
      <c r="C1" s="433"/>
      <c r="D1" s="433"/>
      <c r="E1" s="433"/>
      <c r="F1" s="433"/>
    </row>
    <row r="2" spans="1:5" s="11" customFormat="1" ht="12.75">
      <c r="A2" s="198"/>
      <c r="B2" s="198"/>
      <c r="C2" s="198"/>
      <c r="D2" s="198"/>
      <c r="E2" s="198"/>
    </row>
    <row r="3" spans="1:5" s="11" customFormat="1" ht="12.75">
      <c r="A3" s="434" t="s">
        <v>398</v>
      </c>
      <c r="B3" s="434"/>
      <c r="C3" s="434"/>
      <c r="D3" s="434"/>
      <c r="E3" s="434"/>
    </row>
    <row r="4" spans="1:5" s="11" customFormat="1" ht="22.5">
      <c r="A4" s="132" t="s">
        <v>75</v>
      </c>
      <c r="B4" s="260" t="s">
        <v>59</v>
      </c>
      <c r="C4" s="260" t="s">
        <v>60</v>
      </c>
      <c r="D4" s="260" t="s">
        <v>66</v>
      </c>
      <c r="E4" s="260" t="s">
        <v>62</v>
      </c>
    </row>
    <row r="5" spans="1:5" s="9" customFormat="1" ht="12.75">
      <c r="A5" s="161">
        <v>1960</v>
      </c>
      <c r="B5" s="258" t="s">
        <v>209</v>
      </c>
      <c r="C5" s="262">
        <v>28.7</v>
      </c>
      <c r="D5" s="262">
        <v>27.6</v>
      </c>
      <c r="E5" s="262">
        <v>27.5</v>
      </c>
    </row>
    <row r="6" spans="1:5" s="9" customFormat="1" ht="12.75">
      <c r="A6" s="161">
        <v>1965</v>
      </c>
      <c r="B6" s="258" t="s">
        <v>209</v>
      </c>
      <c r="C6" s="262">
        <v>28.2</v>
      </c>
      <c r="D6" s="262">
        <v>27.3</v>
      </c>
      <c r="E6" s="262">
        <v>27.1</v>
      </c>
    </row>
    <row r="7" spans="1:5" s="9" customFormat="1" ht="12.75">
      <c r="A7" s="161">
        <v>1970</v>
      </c>
      <c r="B7" s="258" t="s">
        <v>209</v>
      </c>
      <c r="C7" s="262">
        <v>27.8</v>
      </c>
      <c r="D7" s="262">
        <v>26.7</v>
      </c>
      <c r="E7" s="262">
        <v>26.6</v>
      </c>
    </row>
    <row r="8" spans="1:5" s="9" customFormat="1" ht="12.75">
      <c r="A8" s="161">
        <v>1975</v>
      </c>
      <c r="B8" s="261">
        <v>28.3</v>
      </c>
      <c r="C8" s="262">
        <v>27.6</v>
      </c>
      <c r="D8" s="262">
        <v>26.3</v>
      </c>
      <c r="E8" s="262">
        <v>26.3</v>
      </c>
    </row>
    <row r="9" spans="1:5" s="9" customFormat="1" ht="12.75">
      <c r="A9" s="161">
        <v>1980</v>
      </c>
      <c r="B9" s="261">
        <v>27.6</v>
      </c>
      <c r="C9" s="262">
        <v>27.9</v>
      </c>
      <c r="D9" s="262">
        <v>26.3</v>
      </c>
      <c r="E9" s="262">
        <v>26.4</v>
      </c>
    </row>
    <row r="10" spans="1:5" s="9" customFormat="1" ht="12.75">
      <c r="A10" s="161">
        <v>1985</v>
      </c>
      <c r="B10" s="261">
        <v>28.3</v>
      </c>
      <c r="C10" s="262">
        <v>28.4</v>
      </c>
      <c r="D10" s="262">
        <v>26.7</v>
      </c>
      <c r="E10" s="262">
        <v>27.1</v>
      </c>
    </row>
    <row r="11" spans="1:5" s="9" customFormat="1" ht="12.75">
      <c r="A11" s="161">
        <v>1990</v>
      </c>
      <c r="B11" s="261">
        <v>28.6</v>
      </c>
      <c r="C11" s="262">
        <v>29</v>
      </c>
      <c r="D11" s="262">
        <v>27.2</v>
      </c>
      <c r="E11" s="262">
        <v>27.6</v>
      </c>
    </row>
    <row r="12" spans="1:5" s="9" customFormat="1" ht="12.75">
      <c r="A12" s="161">
        <v>1995</v>
      </c>
      <c r="B12" s="261">
        <v>30</v>
      </c>
      <c r="C12" s="262">
        <v>29.4</v>
      </c>
      <c r="D12" s="262">
        <v>27.7</v>
      </c>
      <c r="E12" s="262">
        <v>28.3</v>
      </c>
    </row>
    <row r="13" spans="1:5" s="9" customFormat="1" ht="12.75">
      <c r="A13" s="161">
        <v>2000</v>
      </c>
      <c r="B13" s="261">
        <v>30.1</v>
      </c>
      <c r="C13" s="262">
        <v>29.8</v>
      </c>
      <c r="D13" s="262">
        <v>28.2</v>
      </c>
      <c r="E13" s="262">
        <v>28.7</v>
      </c>
    </row>
    <row r="14" spans="1:5" s="9" customFormat="1" ht="12.75">
      <c r="A14" s="161">
        <v>2005</v>
      </c>
      <c r="B14" s="261">
        <v>31.3</v>
      </c>
      <c r="C14" s="93">
        <v>30.51</v>
      </c>
      <c r="D14" s="93">
        <v>28.98</v>
      </c>
      <c r="E14" s="93">
        <v>30.1</v>
      </c>
    </row>
    <row r="15" spans="1:5" s="9" customFormat="1" ht="12.75">
      <c r="A15" s="161">
        <v>2010</v>
      </c>
      <c r="B15" s="261">
        <v>31.3</v>
      </c>
      <c r="C15" s="93">
        <v>31.2</v>
      </c>
      <c r="D15" s="93">
        <v>29.8</v>
      </c>
      <c r="E15" s="140">
        <v>30.5</v>
      </c>
    </row>
    <row r="16" spans="1:5" s="1" customFormat="1" ht="12.75">
      <c r="A16" s="161">
        <v>2011</v>
      </c>
      <c r="B16" s="261">
        <v>31.4</v>
      </c>
      <c r="C16" s="93">
        <v>31.4</v>
      </c>
      <c r="D16" s="93">
        <v>30</v>
      </c>
      <c r="E16" s="140">
        <v>30.6</v>
      </c>
    </row>
    <row r="17" spans="1:5" s="1" customFormat="1" ht="12.75">
      <c r="A17" s="161">
        <v>2012</v>
      </c>
      <c r="B17" s="261">
        <v>32.322128851540604</v>
      </c>
      <c r="C17" s="93">
        <v>31.5</v>
      </c>
      <c r="D17" s="93">
        <v>30.2</v>
      </c>
      <c r="E17" s="140">
        <v>30.7</v>
      </c>
    </row>
    <row r="18" spans="1:5" ht="12.75">
      <c r="A18" s="161">
        <v>2013</v>
      </c>
      <c r="B18" s="261">
        <v>31.5073746312684</v>
      </c>
      <c r="C18" s="93">
        <v>31.6</v>
      </c>
      <c r="D18" s="93">
        <v>30.3</v>
      </c>
      <c r="E18" s="140">
        <v>30.8</v>
      </c>
    </row>
    <row r="19" spans="1:5" ht="12.75">
      <c r="A19" s="161">
        <v>2014</v>
      </c>
      <c r="B19" s="261">
        <v>31.9543010752688</v>
      </c>
      <c r="C19" s="93">
        <v>31.7</v>
      </c>
      <c r="D19" s="93">
        <v>30.4</v>
      </c>
      <c r="E19" s="140">
        <v>30.9</v>
      </c>
    </row>
    <row r="20" spans="1:5" ht="12.75">
      <c r="A20" s="161">
        <v>2015</v>
      </c>
      <c r="B20" s="261">
        <v>31.4</v>
      </c>
      <c r="C20" s="93">
        <v>31.8</v>
      </c>
      <c r="D20" s="93">
        <v>30.6</v>
      </c>
      <c r="E20" s="140">
        <v>31</v>
      </c>
    </row>
    <row r="21" spans="1:5" ht="12.75">
      <c r="A21" s="161">
        <v>2016</v>
      </c>
      <c r="B21" s="261">
        <v>32</v>
      </c>
      <c r="C21" s="93">
        <v>31.8</v>
      </c>
      <c r="D21" s="93">
        <v>30.6</v>
      </c>
      <c r="E21" s="259" t="s">
        <v>557</v>
      </c>
    </row>
  </sheetData>
  <sheetProtection/>
  <mergeCells count="2">
    <mergeCell ref="A3:E3"/>
    <mergeCell ref="A1:F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4"/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8"/>
  <sheetViews>
    <sheetView zoomScale="130" zoomScaleNormal="130" zoomScaleSheetLayoutView="50" zoomScalePageLayoutView="0" workbookViewId="0" topLeftCell="A1">
      <selection activeCell="G27" sqref="G27"/>
    </sheetView>
  </sheetViews>
  <sheetFormatPr defaultColWidth="11.421875" defaultRowHeight="12.75"/>
  <cols>
    <col min="1" max="1" width="6.28125" style="267" customWidth="1"/>
    <col min="2" max="2" width="11.28125" style="265" customWidth="1"/>
    <col min="3" max="5" width="11.28125" style="264" customWidth="1"/>
    <col min="6" max="16384" width="11.421875" style="183" customWidth="1"/>
  </cols>
  <sheetData>
    <row r="1" spans="1:6" s="13" customFormat="1" ht="12.75">
      <c r="A1" s="417" t="s">
        <v>504</v>
      </c>
      <c r="B1" s="417"/>
      <c r="C1" s="417"/>
      <c r="D1" s="417"/>
      <c r="E1" s="417"/>
      <c r="F1" s="417"/>
    </row>
    <row r="2" spans="1:5" s="13" customFormat="1" ht="12.75">
      <c r="A2" s="188"/>
      <c r="B2" s="263"/>
      <c r="C2" s="263"/>
      <c r="D2" s="263"/>
      <c r="E2" s="263"/>
    </row>
    <row r="3" spans="1:5" s="13" customFormat="1" ht="12.75">
      <c r="A3" s="418" t="s">
        <v>399</v>
      </c>
      <c r="B3" s="418"/>
      <c r="C3" s="418"/>
      <c r="D3" s="418"/>
      <c r="E3" s="418"/>
    </row>
    <row r="4" spans="1:5" s="13" customFormat="1" ht="12.75">
      <c r="A4" s="484" t="s">
        <v>75</v>
      </c>
      <c r="B4" s="485"/>
      <c r="C4" s="485"/>
      <c r="D4" s="485"/>
      <c r="E4" s="485"/>
    </row>
    <row r="5" spans="1:5" s="13" customFormat="1" ht="12.75">
      <c r="A5" s="484"/>
      <c r="B5" s="247" t="s">
        <v>59</v>
      </c>
      <c r="C5" s="247" t="s">
        <v>60</v>
      </c>
      <c r="D5" s="247" t="s">
        <v>66</v>
      </c>
      <c r="E5" s="247" t="s">
        <v>62</v>
      </c>
    </row>
    <row r="6" spans="1:5" s="27" customFormat="1" ht="12.75">
      <c r="A6" s="250">
        <v>1960</v>
      </c>
      <c r="B6" s="257">
        <v>3.7</v>
      </c>
      <c r="C6" s="140">
        <v>3.8</v>
      </c>
      <c r="D6" s="140">
        <v>13</v>
      </c>
      <c r="E6" s="140">
        <v>7.6</v>
      </c>
    </row>
    <row r="7" spans="1:5" s="27" customFormat="1" ht="12.75">
      <c r="A7" s="250">
        <v>1965</v>
      </c>
      <c r="B7" s="257">
        <v>4.6</v>
      </c>
      <c r="C7" s="140">
        <v>3.9</v>
      </c>
      <c r="D7" s="140">
        <v>11.2</v>
      </c>
      <c r="E7" s="140">
        <v>5.8</v>
      </c>
    </row>
    <row r="8" spans="1:5" s="27" customFormat="1" ht="12.75">
      <c r="A8" s="250">
        <v>1970</v>
      </c>
      <c r="B8" s="257">
        <v>4.5</v>
      </c>
      <c r="C8" s="140">
        <v>3.8</v>
      </c>
      <c r="D8" s="140">
        <v>12.8</v>
      </c>
      <c r="E8" s="140">
        <v>7.2</v>
      </c>
    </row>
    <row r="9" spans="1:5" s="27" customFormat="1" ht="12.75">
      <c r="A9" s="250">
        <v>1975</v>
      </c>
      <c r="B9" s="257">
        <v>3.6</v>
      </c>
      <c r="C9" s="140">
        <v>3.7</v>
      </c>
      <c r="D9" s="140">
        <v>13.5</v>
      </c>
      <c r="E9" s="140">
        <v>8.5</v>
      </c>
    </row>
    <row r="10" spans="1:5" s="27" customFormat="1" ht="12.75">
      <c r="A10" s="250">
        <v>1980</v>
      </c>
      <c r="B10" s="257">
        <v>5.3</v>
      </c>
      <c r="C10" s="140">
        <v>4.7</v>
      </c>
      <c r="D10" s="140">
        <v>17.8</v>
      </c>
      <c r="E10" s="140">
        <v>11.9</v>
      </c>
    </row>
    <row r="11" spans="1:5" s="27" customFormat="1" ht="12.75">
      <c r="A11" s="250">
        <v>1985</v>
      </c>
      <c r="B11" s="257">
        <v>5.4</v>
      </c>
      <c r="C11" s="140">
        <v>5.6</v>
      </c>
      <c r="D11" s="140">
        <v>22.4</v>
      </c>
      <c r="E11" s="140">
        <v>16.2</v>
      </c>
    </row>
    <row r="12" spans="1:5" s="27" customFormat="1" ht="12.75">
      <c r="A12" s="250">
        <v>1990</v>
      </c>
      <c r="B12" s="257">
        <v>6.9</v>
      </c>
      <c r="C12" s="140">
        <v>6.1</v>
      </c>
      <c r="D12" s="140">
        <v>23.5</v>
      </c>
      <c r="E12" s="140">
        <v>15.3</v>
      </c>
    </row>
    <row r="13" spans="1:5" s="27" customFormat="1" ht="12.75">
      <c r="A13" s="250">
        <v>1995</v>
      </c>
      <c r="B13" s="257">
        <v>10.1</v>
      </c>
      <c r="C13" s="140">
        <v>6.8</v>
      </c>
      <c r="D13" s="140">
        <v>27.4</v>
      </c>
      <c r="E13" s="140">
        <v>16.1</v>
      </c>
    </row>
    <row r="14" spans="1:5" s="27" customFormat="1" ht="12.75">
      <c r="A14" s="250">
        <v>2000</v>
      </c>
      <c r="B14" s="257">
        <v>15.7</v>
      </c>
      <c r="C14" s="140">
        <v>10.7</v>
      </c>
      <c r="D14" s="140">
        <v>31.3</v>
      </c>
      <c r="E14" s="140">
        <v>23.4</v>
      </c>
    </row>
    <row r="15" spans="1:5" s="27" customFormat="1" ht="12.75">
      <c r="A15" s="250">
        <v>2005</v>
      </c>
      <c r="B15" s="257">
        <v>18.9</v>
      </c>
      <c r="C15" s="140">
        <v>13.7</v>
      </c>
      <c r="D15" s="140">
        <v>36.5</v>
      </c>
      <c r="E15" s="140">
        <v>29.2</v>
      </c>
    </row>
    <row r="16" spans="1:5" s="27" customFormat="1" ht="12.75">
      <c r="A16" s="250">
        <v>2010</v>
      </c>
      <c r="B16" s="257">
        <v>21.27659574468085</v>
      </c>
      <c r="C16" s="140">
        <v>18.9</v>
      </c>
      <c r="D16" s="140">
        <v>40.1</v>
      </c>
      <c r="E16" s="140">
        <v>33.3</v>
      </c>
    </row>
    <row r="17" spans="1:5" s="27" customFormat="1" ht="12.75">
      <c r="A17" s="250">
        <v>2011</v>
      </c>
      <c r="B17" s="257">
        <v>23.5</v>
      </c>
      <c r="C17" s="140">
        <v>19.3</v>
      </c>
      <c r="D17" s="140">
        <v>40.4</v>
      </c>
      <c r="E17" s="140">
        <v>33.9</v>
      </c>
    </row>
    <row r="18" spans="1:5" s="27" customFormat="1" ht="12.75">
      <c r="A18" s="250">
        <v>2012</v>
      </c>
      <c r="B18" s="257">
        <v>19.88795518207283</v>
      </c>
      <c r="C18" s="140">
        <v>20.2</v>
      </c>
      <c r="D18" s="140">
        <v>41.5</v>
      </c>
      <c r="E18" s="140">
        <v>34.5</v>
      </c>
    </row>
    <row r="19" spans="1:5" s="27" customFormat="1" ht="12.75">
      <c r="A19" s="250">
        <v>2013</v>
      </c>
      <c r="B19" s="257">
        <v>15.9</v>
      </c>
      <c r="C19" s="140">
        <v>21.1</v>
      </c>
      <c r="D19" s="140">
        <v>41.4</v>
      </c>
      <c r="E19" s="140">
        <v>34.8</v>
      </c>
    </row>
    <row r="20" spans="1:5" s="27" customFormat="1" ht="12.75">
      <c r="A20" s="250">
        <v>2014</v>
      </c>
      <c r="B20" s="257">
        <v>21.774193548387096</v>
      </c>
      <c r="C20" s="140">
        <v>21.7</v>
      </c>
      <c r="D20" s="140">
        <v>41.7</v>
      </c>
      <c r="E20" s="140">
        <v>35</v>
      </c>
    </row>
    <row r="21" spans="1:5" s="27" customFormat="1" ht="12.75">
      <c r="A21" s="250">
        <v>2015</v>
      </c>
      <c r="B21" s="257">
        <v>15.076923076923077</v>
      </c>
      <c r="C21" s="140">
        <v>22.9</v>
      </c>
      <c r="D21" s="140">
        <v>42.1</v>
      </c>
      <c r="E21" s="140">
        <v>35</v>
      </c>
    </row>
    <row r="22" spans="1:5" s="27" customFormat="1" ht="12.75">
      <c r="A22" s="250">
        <v>2016</v>
      </c>
      <c r="B22" s="257">
        <v>22.22222222222222</v>
      </c>
      <c r="C22" s="140">
        <v>24.2</v>
      </c>
      <c r="D22" s="140">
        <v>42.2</v>
      </c>
      <c r="E22" s="259" t="s">
        <v>557</v>
      </c>
    </row>
    <row r="23" spans="1:5" s="13" customFormat="1" ht="12.75">
      <c r="A23" s="251"/>
      <c r="B23" s="142"/>
      <c r="C23" s="142"/>
      <c r="D23" s="142"/>
      <c r="E23" s="142"/>
    </row>
    <row r="24" spans="1:5" s="13" customFormat="1" ht="12.75">
      <c r="A24" s="253"/>
      <c r="B24" s="264"/>
      <c r="C24" s="264"/>
      <c r="D24" s="264"/>
      <c r="E24" s="264"/>
    </row>
    <row r="25" spans="1:6" s="13" customFormat="1" ht="12.75">
      <c r="A25" s="417" t="s">
        <v>401</v>
      </c>
      <c r="B25" s="417"/>
      <c r="C25" s="417"/>
      <c r="D25" s="417"/>
      <c r="E25" s="417"/>
      <c r="F25" s="417"/>
    </row>
    <row r="26" spans="1:5" s="13" customFormat="1" ht="12.75">
      <c r="A26" s="188"/>
      <c r="B26" s="263"/>
      <c r="C26" s="263"/>
      <c r="D26" s="263"/>
      <c r="E26" s="263"/>
    </row>
    <row r="27" spans="1:5" s="13" customFormat="1" ht="12.75">
      <c r="A27" s="418" t="s">
        <v>400</v>
      </c>
      <c r="B27" s="418"/>
      <c r="C27" s="418"/>
      <c r="D27" s="418"/>
      <c r="E27" s="418"/>
    </row>
    <row r="28" spans="1:5" s="4" customFormat="1" ht="12.75">
      <c r="A28" s="254" t="s">
        <v>75</v>
      </c>
      <c r="B28" s="247" t="s">
        <v>59</v>
      </c>
      <c r="C28" s="247" t="s">
        <v>60</v>
      </c>
      <c r="D28" s="247" t="s">
        <v>66</v>
      </c>
      <c r="E28" s="247" t="s">
        <v>62</v>
      </c>
    </row>
    <row r="29" spans="1:5" s="27" customFormat="1" ht="12.75">
      <c r="A29" s="250">
        <v>1960</v>
      </c>
      <c r="B29" s="257">
        <v>5.7</v>
      </c>
      <c r="C29" s="140">
        <v>7.8</v>
      </c>
      <c r="D29" s="140">
        <v>8.3</v>
      </c>
      <c r="E29" s="140">
        <v>9.5</v>
      </c>
    </row>
    <row r="30" spans="1:5" s="27" customFormat="1" ht="12.75">
      <c r="A30" s="250">
        <v>1965</v>
      </c>
      <c r="B30" s="257">
        <v>6.9</v>
      </c>
      <c r="C30" s="140">
        <v>7.7</v>
      </c>
      <c r="D30" s="140">
        <v>7.8</v>
      </c>
      <c r="E30" s="140">
        <v>8.2</v>
      </c>
    </row>
    <row r="31" spans="1:5" s="27" customFormat="1" ht="12.75">
      <c r="A31" s="250">
        <v>1970</v>
      </c>
      <c r="B31" s="257">
        <v>5.9</v>
      </c>
      <c r="C31" s="140">
        <v>7.6</v>
      </c>
      <c r="D31" s="140">
        <v>7.1</v>
      </c>
      <c r="E31" s="140">
        <v>7.4</v>
      </c>
    </row>
    <row r="32" spans="1:5" s="27" customFormat="1" ht="12.75">
      <c r="A32" s="250">
        <v>1975</v>
      </c>
      <c r="B32" s="257">
        <v>6.8</v>
      </c>
      <c r="C32" s="140">
        <v>5.6</v>
      </c>
      <c r="D32" s="140">
        <v>6.1</v>
      </c>
      <c r="E32" s="140">
        <v>6.7</v>
      </c>
    </row>
    <row r="33" spans="1:5" s="27" customFormat="1" ht="12.75">
      <c r="A33" s="250">
        <v>1980</v>
      </c>
      <c r="B33" s="257">
        <v>7.1</v>
      </c>
      <c r="C33" s="140">
        <v>5.7</v>
      </c>
      <c r="D33" s="140">
        <v>6.2</v>
      </c>
      <c r="E33" s="140">
        <v>6.3</v>
      </c>
    </row>
    <row r="34" spans="1:5" s="27" customFormat="1" ht="12.75">
      <c r="A34" s="250">
        <v>1985</v>
      </c>
      <c r="B34" s="257">
        <v>6.5</v>
      </c>
      <c r="C34" s="140">
        <v>6</v>
      </c>
      <c r="D34" s="140">
        <v>5.9</v>
      </c>
      <c r="E34" s="140">
        <v>6.4</v>
      </c>
    </row>
    <row r="35" spans="1:5" s="27" customFormat="1" ht="12.75">
      <c r="A35" s="250">
        <v>1990</v>
      </c>
      <c r="B35" s="257">
        <v>5.6</v>
      </c>
      <c r="C35" s="140">
        <v>6.9</v>
      </c>
      <c r="D35" s="140">
        <v>5.9</v>
      </c>
      <c r="E35" s="140">
        <v>6.5</v>
      </c>
    </row>
    <row r="36" spans="1:5" s="27" customFormat="1" ht="12.75">
      <c r="A36" s="250">
        <v>1995</v>
      </c>
      <c r="B36" s="257">
        <v>6.7</v>
      </c>
      <c r="C36" s="140">
        <v>5.8</v>
      </c>
      <c r="D36" s="140">
        <v>5.4</v>
      </c>
      <c r="E36" s="140">
        <v>5.3</v>
      </c>
    </row>
    <row r="37" spans="1:5" s="27" customFormat="1" ht="12.75">
      <c r="A37" s="250">
        <v>2000</v>
      </c>
      <c r="B37" s="257">
        <v>7.2</v>
      </c>
      <c r="C37" s="140">
        <v>5.5</v>
      </c>
      <c r="D37" s="140">
        <v>4.9</v>
      </c>
      <c r="E37" s="140">
        <v>5.1</v>
      </c>
    </row>
    <row r="38" spans="1:5" s="27" customFormat="1" ht="12.75">
      <c r="A38" s="250">
        <v>2005</v>
      </c>
      <c r="B38" s="257">
        <v>5.4</v>
      </c>
      <c r="C38" s="140">
        <v>5.4</v>
      </c>
      <c r="D38" s="140">
        <v>4.8</v>
      </c>
      <c r="E38" s="140">
        <v>4.7</v>
      </c>
    </row>
    <row r="39" spans="1:5" s="27" customFormat="1" ht="12.75">
      <c r="A39" s="250">
        <v>2010</v>
      </c>
      <c r="B39" s="257">
        <v>5.2</v>
      </c>
      <c r="C39" s="140">
        <v>5.5</v>
      </c>
      <c r="D39" s="140">
        <v>4.5</v>
      </c>
      <c r="E39" s="140">
        <v>4.7</v>
      </c>
    </row>
    <row r="40" spans="1:5" s="27" customFormat="1" ht="12.75">
      <c r="A40" s="250">
        <v>2011</v>
      </c>
      <c r="B40" s="257">
        <v>4.5</v>
      </c>
      <c r="C40" s="140">
        <v>5.3</v>
      </c>
      <c r="D40" s="140">
        <v>4.3</v>
      </c>
      <c r="E40" s="140">
        <v>4.7</v>
      </c>
    </row>
    <row r="41" spans="1:5" s="27" customFormat="1" ht="12.75">
      <c r="A41" s="250">
        <v>2012</v>
      </c>
      <c r="B41" s="257">
        <v>5.046853900399659</v>
      </c>
      <c r="C41" s="140">
        <v>5.3</v>
      </c>
      <c r="D41" s="140">
        <v>4.6</v>
      </c>
      <c r="E41" s="140">
        <v>4.8</v>
      </c>
    </row>
    <row r="42" spans="1:5" s="27" customFormat="1" ht="12.75">
      <c r="A42" s="250">
        <v>2013</v>
      </c>
      <c r="B42" s="257">
        <v>5.70540120327182</v>
      </c>
      <c r="C42" s="140">
        <v>4.9</v>
      </c>
      <c r="D42" s="140">
        <v>4.3</v>
      </c>
      <c r="E42" s="140">
        <v>4.6</v>
      </c>
    </row>
    <row r="43" spans="1:5" s="27" customFormat="1" ht="12.75">
      <c r="A43" s="250">
        <v>2014</v>
      </c>
      <c r="B43" s="257">
        <v>5.584267400496679</v>
      </c>
      <c r="C43" s="140">
        <v>5.1</v>
      </c>
      <c r="D43" s="140">
        <v>4.4</v>
      </c>
      <c r="E43" s="140">
        <v>4.8</v>
      </c>
    </row>
    <row r="44" spans="1:5" s="27" customFormat="1" ht="12.75">
      <c r="A44" s="250">
        <v>2015</v>
      </c>
      <c r="B44" s="257">
        <v>5.5</v>
      </c>
      <c r="C44" s="140">
        <v>5.003020864976753</v>
      </c>
      <c r="D44" s="140">
        <v>5.2</v>
      </c>
      <c r="E44" s="140">
        <v>4.9</v>
      </c>
    </row>
    <row r="45" spans="1:5" s="27" customFormat="1" ht="12.75">
      <c r="A45" s="250">
        <v>2016</v>
      </c>
      <c r="B45" s="257">
        <v>5.2</v>
      </c>
      <c r="C45" s="140">
        <v>5.003020864976753</v>
      </c>
      <c r="D45" s="140">
        <v>5.1</v>
      </c>
      <c r="E45" s="140" t="s">
        <v>557</v>
      </c>
    </row>
    <row r="46" spans="1:5" s="13" customFormat="1" ht="12.75">
      <c r="A46" s="251"/>
      <c r="B46" s="142"/>
      <c r="C46" s="142"/>
      <c r="D46" s="142"/>
      <c r="E46" s="142"/>
    </row>
    <row r="47" spans="1:5" s="13" customFormat="1" ht="12.75">
      <c r="A47" s="419" t="s">
        <v>332</v>
      </c>
      <c r="B47" s="419"/>
      <c r="C47" s="419"/>
      <c r="D47" s="419"/>
      <c r="E47" s="419"/>
    </row>
    <row r="48" spans="1:6" s="13" customFormat="1" ht="12.75">
      <c r="A48" s="490" t="s">
        <v>20</v>
      </c>
      <c r="B48" s="416"/>
      <c r="C48" s="416"/>
      <c r="D48" s="416"/>
      <c r="E48" s="416"/>
      <c r="F48" s="416"/>
    </row>
  </sheetData>
  <sheetProtection/>
  <mergeCells count="8">
    <mergeCell ref="A1:F1"/>
    <mergeCell ref="A48:F48"/>
    <mergeCell ref="A3:E3"/>
    <mergeCell ref="A27:E27"/>
    <mergeCell ref="A47:E47"/>
    <mergeCell ref="A4:A5"/>
    <mergeCell ref="B4:E4"/>
    <mergeCell ref="A25:F2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6"/>
  <sheetViews>
    <sheetView zoomScale="145" zoomScaleNormal="145" zoomScaleSheetLayoutView="50" zoomScalePageLayoutView="0" workbookViewId="0" topLeftCell="A1">
      <selection activeCell="H26" sqref="H26"/>
    </sheetView>
  </sheetViews>
  <sheetFormatPr defaultColWidth="11.421875" defaultRowHeight="12.75"/>
  <cols>
    <col min="1" max="1" width="6.28125" style="253" customWidth="1"/>
    <col min="2" max="2" width="13.140625" style="183" bestFit="1" customWidth="1"/>
    <col min="3" max="5" width="11.421875" style="154" customWidth="1"/>
    <col min="6" max="16384" width="11.421875" style="183" customWidth="1"/>
  </cols>
  <sheetData>
    <row r="1" spans="1:6" s="154" customFormat="1" ht="12.75">
      <c r="A1" s="417" t="s">
        <v>107</v>
      </c>
      <c r="B1" s="417"/>
      <c r="C1" s="417"/>
      <c r="D1" s="417"/>
      <c r="E1" s="417"/>
      <c r="F1" s="417"/>
    </row>
    <row r="2" spans="1:5" s="154" customFormat="1" ht="12.75">
      <c r="A2" s="188"/>
      <c r="B2" s="188"/>
      <c r="C2" s="188"/>
      <c r="D2" s="188"/>
      <c r="E2" s="188"/>
    </row>
    <row r="3" spans="1:5" s="154" customFormat="1" ht="12.75">
      <c r="A3" s="418" t="s">
        <v>402</v>
      </c>
      <c r="B3" s="418"/>
      <c r="C3" s="418"/>
      <c r="D3" s="418"/>
      <c r="E3" s="418"/>
    </row>
    <row r="4" spans="1:5" s="154" customFormat="1" ht="12.75">
      <c r="A4" s="484" t="s">
        <v>75</v>
      </c>
      <c r="B4" s="485" t="s">
        <v>108</v>
      </c>
      <c r="C4" s="485"/>
      <c r="D4" s="485"/>
      <c r="E4" s="485"/>
    </row>
    <row r="5" spans="1:6" s="154" customFormat="1" ht="12.75">
      <c r="A5" s="484"/>
      <c r="B5" s="104" t="s">
        <v>59</v>
      </c>
      <c r="C5" s="104" t="s">
        <v>60</v>
      </c>
      <c r="D5" s="104" t="s">
        <v>66</v>
      </c>
      <c r="E5" s="104" t="s">
        <v>62</v>
      </c>
      <c r="F5" s="104"/>
    </row>
    <row r="6" spans="1:5" s="210" customFormat="1" ht="12.75">
      <c r="A6" s="250">
        <v>1960</v>
      </c>
      <c r="B6" s="258" t="s">
        <v>209</v>
      </c>
      <c r="C6" s="74">
        <f>87.8/100</f>
        <v>0.878</v>
      </c>
      <c r="D6" s="74">
        <f>83.5/100</f>
        <v>0.835</v>
      </c>
      <c r="E6" s="74">
        <f>85.8/100</f>
        <v>0.858</v>
      </c>
    </row>
    <row r="7" spans="1:5" s="210" customFormat="1" ht="12.75">
      <c r="A7" s="250">
        <v>1965</v>
      </c>
      <c r="B7" s="258" t="s">
        <v>209</v>
      </c>
      <c r="C7" s="74">
        <f>88.3/100</f>
        <v>0.883</v>
      </c>
      <c r="D7" s="74">
        <f>84.9/100</f>
        <v>0.8490000000000001</v>
      </c>
      <c r="E7" s="74">
        <f>84.9/100</f>
        <v>0.8490000000000001</v>
      </c>
    </row>
    <row r="8" spans="1:5" s="210" customFormat="1" ht="12.75">
      <c r="A8" s="250">
        <v>1970</v>
      </c>
      <c r="B8" s="258" t="s">
        <v>209</v>
      </c>
      <c r="C8" s="74">
        <f>89/100</f>
        <v>0.89</v>
      </c>
      <c r="D8" s="74">
        <f>84.3/100</f>
        <v>0.843</v>
      </c>
      <c r="E8" s="74">
        <f>83.9/100</f>
        <v>0.8390000000000001</v>
      </c>
    </row>
    <row r="9" spans="1:5" s="210" customFormat="1" ht="12.75">
      <c r="A9" s="250">
        <v>1975</v>
      </c>
      <c r="B9" s="258" t="s">
        <v>209</v>
      </c>
      <c r="C9" s="74">
        <f>86.7/100</f>
        <v>0.867</v>
      </c>
      <c r="D9" s="74">
        <f>83.2/100</f>
        <v>0.8320000000000001</v>
      </c>
      <c r="E9" s="74">
        <f>81.3/100</f>
        <v>0.813</v>
      </c>
    </row>
    <row r="10" spans="1:5" s="210" customFormat="1" ht="12.75">
      <c r="A10" s="250">
        <v>1980</v>
      </c>
      <c r="B10" s="258" t="s">
        <v>209</v>
      </c>
      <c r="C10" s="74">
        <f>84.6/100</f>
        <v>0.846</v>
      </c>
      <c r="D10" s="74">
        <f>82.8/100</f>
        <v>0.828</v>
      </c>
      <c r="E10" s="74">
        <f>80.8/100</f>
        <v>0.8079999999999999</v>
      </c>
    </row>
    <row r="11" spans="1:5" s="210" customFormat="1" ht="12.75">
      <c r="A11" s="250">
        <v>1985</v>
      </c>
      <c r="B11" s="258" t="s">
        <v>209</v>
      </c>
      <c r="C11" s="74">
        <f>83.1/100</f>
        <v>0.831</v>
      </c>
      <c r="D11" s="74">
        <f>81/100</f>
        <v>0.81</v>
      </c>
      <c r="E11" s="74">
        <f>78.1/100</f>
        <v>0.7809999999999999</v>
      </c>
    </row>
    <row r="12" spans="1:5" s="210" customFormat="1" ht="12.75">
      <c r="A12" s="250">
        <v>1990</v>
      </c>
      <c r="B12" s="258" t="s">
        <v>209</v>
      </c>
      <c r="C12" s="74">
        <f>82.2/100</f>
        <v>0.8220000000000001</v>
      </c>
      <c r="D12" s="74">
        <f>79.5/100</f>
        <v>0.795</v>
      </c>
      <c r="E12" s="74">
        <f>77.8/100</f>
        <v>0.778</v>
      </c>
    </row>
    <row r="13" spans="1:5" s="210" customFormat="1" ht="12.75">
      <c r="A13" s="250">
        <v>1995</v>
      </c>
      <c r="B13" s="258" t="s">
        <v>209</v>
      </c>
      <c r="C13" s="74">
        <f>80.1/100</f>
        <v>0.8009999999999999</v>
      </c>
      <c r="D13" s="74">
        <f>79.2/100</f>
        <v>0.792</v>
      </c>
      <c r="E13" s="74">
        <f>77/100</f>
        <v>0.77</v>
      </c>
    </row>
    <row r="14" spans="1:5" s="210" customFormat="1" ht="12.75">
      <c r="A14" s="250">
        <v>2000</v>
      </c>
      <c r="B14" s="82">
        <f>73.7/100</f>
        <v>0.737</v>
      </c>
      <c r="C14" s="74">
        <f>76.6/100</f>
        <v>0.7659999999999999</v>
      </c>
      <c r="D14" s="74">
        <f>76.2/100</f>
        <v>0.762</v>
      </c>
      <c r="E14" s="74">
        <f>74.2/100</f>
        <v>0.742</v>
      </c>
    </row>
    <row r="15" spans="1:5" s="210" customFormat="1" ht="12.75">
      <c r="A15" s="250">
        <v>2005</v>
      </c>
      <c r="B15" s="82">
        <f>76.5/100</f>
        <v>0.765</v>
      </c>
      <c r="C15" s="74">
        <f>76.1/100</f>
        <v>0.7609999999999999</v>
      </c>
      <c r="D15" s="74">
        <f>73/100</f>
        <v>0.73</v>
      </c>
      <c r="E15" s="74">
        <f>72.9/100</f>
        <v>0.7290000000000001</v>
      </c>
    </row>
    <row r="16" spans="1:5" s="210" customFormat="1" ht="12.75">
      <c r="A16" s="250">
        <v>2010</v>
      </c>
      <c r="B16" s="82">
        <f>78/100</f>
        <v>0.78</v>
      </c>
      <c r="C16" s="74">
        <f>76.7/100</f>
        <v>0.767</v>
      </c>
      <c r="D16" s="74">
        <f>74.6/100</f>
        <v>0.746</v>
      </c>
      <c r="E16" s="74">
        <f>73.9/100</f>
        <v>0.7390000000000001</v>
      </c>
    </row>
    <row r="17" spans="1:5" s="210" customFormat="1" ht="12.75">
      <c r="A17" s="250">
        <v>2011</v>
      </c>
      <c r="B17" s="82">
        <f>71.8/100</f>
        <v>0.718</v>
      </c>
      <c r="C17" s="74">
        <f>76.5/100</f>
        <v>0.765</v>
      </c>
      <c r="D17" s="74">
        <f>74.9/100</f>
        <v>0.7490000000000001</v>
      </c>
      <c r="E17" s="74">
        <f>73.8/100</f>
        <v>0.738</v>
      </c>
    </row>
    <row r="18" spans="1:5" s="210" customFormat="1" ht="12.75">
      <c r="A18" s="250">
        <v>2012</v>
      </c>
      <c r="B18" s="82">
        <f>78.3783783783784/100</f>
        <v>0.783783783783784</v>
      </c>
      <c r="C18" s="74">
        <f>77.7/100</f>
        <v>0.777</v>
      </c>
      <c r="D18" s="74">
        <f>75.9/100</f>
        <v>0.759</v>
      </c>
      <c r="E18" s="74">
        <f>74.3/100</f>
        <v>0.743</v>
      </c>
    </row>
    <row r="19" spans="1:5" s="210" customFormat="1" ht="12.75">
      <c r="A19" s="250">
        <v>2013</v>
      </c>
      <c r="B19" s="82">
        <f>69.1943127962085/100</f>
        <v>0.6919431279620849</v>
      </c>
      <c r="C19" s="74">
        <v>0.777</v>
      </c>
      <c r="D19" s="74">
        <v>0.765</v>
      </c>
      <c r="E19" s="74">
        <v>0.747</v>
      </c>
    </row>
    <row r="20" spans="1:5" s="210" customFormat="1" ht="12.75">
      <c r="A20" s="250">
        <v>2014</v>
      </c>
      <c r="B20" s="82">
        <f>71.6346153846154%</f>
        <v>0.716346153846154</v>
      </c>
      <c r="C20" s="74">
        <v>0.783</v>
      </c>
      <c r="D20" s="74">
        <v>0.768</v>
      </c>
      <c r="E20" s="74">
        <v>0.755</v>
      </c>
    </row>
    <row r="21" spans="1:5" s="210" customFormat="1" ht="12.75">
      <c r="A21" s="250">
        <v>2015</v>
      </c>
      <c r="B21" s="82">
        <f>76.1/100</f>
        <v>0.7609999999999999</v>
      </c>
      <c r="C21" s="74">
        <v>0.7824649467866882</v>
      </c>
      <c r="D21" s="74">
        <v>0.7703</v>
      </c>
      <c r="E21" s="74">
        <v>0.76</v>
      </c>
    </row>
    <row r="22" spans="1:5" s="210" customFormat="1" ht="12.75">
      <c r="A22" s="250">
        <v>2016</v>
      </c>
      <c r="B22" s="82">
        <v>0.717</v>
      </c>
      <c r="C22" s="74">
        <v>0.789</v>
      </c>
      <c r="D22" s="74">
        <v>0.776</v>
      </c>
      <c r="E22" s="74" t="s">
        <v>557</v>
      </c>
    </row>
    <row r="23" s="154" customFormat="1" ht="12.75">
      <c r="A23" s="253"/>
    </row>
    <row r="24" s="154" customFormat="1" ht="12.75">
      <c r="A24" s="253"/>
    </row>
    <row r="25" spans="1:6" s="154" customFormat="1" ht="12.75">
      <c r="A25" s="417" t="s">
        <v>109</v>
      </c>
      <c r="B25" s="417"/>
      <c r="C25" s="417"/>
      <c r="D25" s="417"/>
      <c r="E25" s="417"/>
      <c r="F25" s="417"/>
    </row>
    <row r="26" spans="1:5" s="154" customFormat="1" ht="12.75">
      <c r="A26" s="188"/>
      <c r="B26" s="188"/>
      <c r="C26" s="188"/>
      <c r="D26" s="188"/>
      <c r="E26" s="188"/>
    </row>
    <row r="27" spans="1:5" s="154" customFormat="1" ht="12.75">
      <c r="A27" s="418" t="s">
        <v>403</v>
      </c>
      <c r="B27" s="418"/>
      <c r="C27" s="418"/>
      <c r="D27" s="418"/>
      <c r="E27" s="418"/>
    </row>
    <row r="28" spans="1:5" s="154" customFormat="1" ht="12.75">
      <c r="A28" s="484" t="s">
        <v>75</v>
      </c>
      <c r="B28" s="485" t="s">
        <v>108</v>
      </c>
      <c r="C28" s="485"/>
      <c r="D28" s="485"/>
      <c r="E28" s="485"/>
    </row>
    <row r="29" spans="1:5" s="13" customFormat="1" ht="12.75">
      <c r="A29" s="484"/>
      <c r="B29" s="104" t="s">
        <v>59</v>
      </c>
      <c r="C29" s="104" t="s">
        <v>60</v>
      </c>
      <c r="D29" s="104" t="s">
        <v>66</v>
      </c>
      <c r="E29" s="104" t="s">
        <v>62</v>
      </c>
    </row>
    <row r="30" spans="1:5" s="27" customFormat="1" ht="12.75">
      <c r="A30" s="250">
        <v>1960</v>
      </c>
      <c r="B30" s="258" t="s">
        <v>209</v>
      </c>
      <c r="C30" s="74">
        <f>90.7/100</f>
        <v>0.907</v>
      </c>
      <c r="D30" s="74">
        <f>87.3/100</f>
        <v>0.873</v>
      </c>
      <c r="E30" s="74">
        <f>89.1/100</f>
        <v>0.8909999999999999</v>
      </c>
    </row>
    <row r="31" spans="1:5" s="27" customFormat="1" ht="12.75">
      <c r="A31" s="250">
        <v>1965</v>
      </c>
      <c r="B31" s="258" t="s">
        <v>209</v>
      </c>
      <c r="C31" s="74">
        <f>91.1/100</f>
        <v>0.9109999999999999</v>
      </c>
      <c r="D31" s="74">
        <f>87.8/100</f>
        <v>0.878</v>
      </c>
      <c r="E31" s="74">
        <f>87.4/100</f>
        <v>0.8740000000000001</v>
      </c>
    </row>
    <row r="32" spans="1:5" s="27" customFormat="1" ht="12.75">
      <c r="A32" s="250">
        <v>1970</v>
      </c>
      <c r="B32" s="258" t="s">
        <v>209</v>
      </c>
      <c r="C32" s="74">
        <f>91.2/100</f>
        <v>0.912</v>
      </c>
      <c r="D32" s="74">
        <f>86.8/100</f>
        <v>0.868</v>
      </c>
      <c r="E32" s="74">
        <f>85.9/100</f>
        <v>0.8590000000000001</v>
      </c>
    </row>
    <row r="33" spans="1:5" s="27" customFormat="1" ht="12.75">
      <c r="A33" s="250">
        <v>1975</v>
      </c>
      <c r="B33" s="258" t="s">
        <v>209</v>
      </c>
      <c r="C33" s="74">
        <f>89.2/100</f>
        <v>0.892</v>
      </c>
      <c r="D33" s="74">
        <f>85.5/100</f>
        <v>0.855</v>
      </c>
      <c r="E33" s="74">
        <f>83/100</f>
        <v>0.83</v>
      </c>
    </row>
    <row r="34" spans="1:5" s="27" customFormat="1" ht="12.75">
      <c r="A34" s="250">
        <v>1980</v>
      </c>
      <c r="B34" s="258" t="s">
        <v>209</v>
      </c>
      <c r="C34" s="74">
        <f>87.3/100</f>
        <v>0.873</v>
      </c>
      <c r="D34" s="74">
        <f>85.3/100</f>
        <v>0.853</v>
      </c>
      <c r="E34" s="74">
        <f>82/100</f>
        <v>0.82</v>
      </c>
    </row>
    <row r="35" spans="1:5" s="27" customFormat="1" ht="12.75">
      <c r="A35" s="250">
        <v>1985</v>
      </c>
      <c r="B35" s="258" t="s">
        <v>209</v>
      </c>
      <c r="C35" s="74">
        <f>86/100</f>
        <v>0.86</v>
      </c>
      <c r="D35" s="74">
        <f>83.3/100</f>
        <v>0.833</v>
      </c>
      <c r="E35" s="74">
        <f>79.2/100</f>
        <v>0.792</v>
      </c>
    </row>
    <row r="36" spans="1:5" s="27" customFormat="1" ht="12.75">
      <c r="A36" s="250">
        <v>1990</v>
      </c>
      <c r="B36" s="258" t="s">
        <v>209</v>
      </c>
      <c r="C36" s="74">
        <f>85/100</f>
        <v>0.85</v>
      </c>
      <c r="D36" s="74">
        <f>80.9/100</f>
        <v>0.809</v>
      </c>
      <c r="E36" s="74">
        <f>78.1/100</f>
        <v>0.7809999999999999</v>
      </c>
    </row>
    <row r="37" spans="1:5" s="27" customFormat="1" ht="12.75">
      <c r="A37" s="250">
        <v>1995</v>
      </c>
      <c r="B37" s="258" t="s">
        <v>209</v>
      </c>
      <c r="C37" s="74">
        <f>82.7/100</f>
        <v>0.8270000000000001</v>
      </c>
      <c r="D37" s="74">
        <f>79.8/100</f>
        <v>0.7979999999999999</v>
      </c>
      <c r="E37" s="74">
        <f>76.1/100</f>
        <v>0.7609999999999999</v>
      </c>
    </row>
    <row r="38" spans="1:5" s="27" customFormat="1" ht="12.75">
      <c r="A38" s="250">
        <v>2000</v>
      </c>
      <c r="B38" s="82">
        <f>77.6/100</f>
        <v>0.7759999999999999</v>
      </c>
      <c r="C38" s="74">
        <f>79.3/100</f>
        <v>0.7929999999999999</v>
      </c>
      <c r="D38" s="74">
        <f>77/100</f>
        <v>0.77</v>
      </c>
      <c r="E38" s="74">
        <f>73/100</f>
        <v>0.73</v>
      </c>
    </row>
    <row r="39" spans="1:5" s="27" customFormat="1" ht="12.75">
      <c r="A39" s="250">
        <v>2005</v>
      </c>
      <c r="B39" s="82">
        <f>76.5/100</f>
        <v>0.765</v>
      </c>
      <c r="C39" s="74">
        <f>78.3/100</f>
        <v>0.7829999999999999</v>
      </c>
      <c r="D39" s="74">
        <f>73.2/100</f>
        <v>0.732</v>
      </c>
      <c r="E39" s="74">
        <f>72.3/100</f>
        <v>0.723</v>
      </c>
    </row>
    <row r="40" spans="1:5" s="27" customFormat="1" ht="12.75">
      <c r="A40" s="250">
        <v>2010</v>
      </c>
      <c r="B40" s="82">
        <f>82.35/100</f>
        <v>0.8234999999999999</v>
      </c>
      <c r="C40" s="74">
        <f>79.5/100</f>
        <v>0.795</v>
      </c>
      <c r="D40" s="74">
        <f>76.4/100</f>
        <v>0.764</v>
      </c>
      <c r="E40" s="74">
        <f>74.3/100</f>
        <v>0.743</v>
      </c>
    </row>
    <row r="41" spans="1:5" s="4" customFormat="1" ht="12.75">
      <c r="A41" s="250">
        <v>2011</v>
      </c>
      <c r="B41" s="82">
        <f>79.5/100</f>
        <v>0.795</v>
      </c>
      <c r="C41" s="74">
        <f>79.6/100</f>
        <v>0.7959999999999999</v>
      </c>
      <c r="D41" s="74">
        <f>76.4/100</f>
        <v>0.764</v>
      </c>
      <c r="E41" s="74">
        <f>74.2/100</f>
        <v>0.742</v>
      </c>
    </row>
    <row r="42" spans="1:5" s="4" customFormat="1" ht="12.75">
      <c r="A42" s="250">
        <v>2012</v>
      </c>
      <c r="B42" s="82">
        <f>81.7073170731707/100</f>
        <v>0.817073170731707</v>
      </c>
      <c r="C42" s="74">
        <f>80.4/100</f>
        <v>0.804</v>
      </c>
      <c r="D42" s="74">
        <f>77.5/100</f>
        <v>0.775</v>
      </c>
      <c r="E42" s="74">
        <f>74.6/100</f>
        <v>0.746</v>
      </c>
    </row>
    <row r="43" spans="1:5" ht="12.75">
      <c r="A43" s="250">
        <v>2013</v>
      </c>
      <c r="B43" s="82">
        <f>72.9411764705882%</f>
        <v>0.729411764705882</v>
      </c>
      <c r="C43" s="74">
        <v>0.806</v>
      </c>
      <c r="D43" s="74">
        <v>0.776</v>
      </c>
      <c r="E43" s="74">
        <v>0.752</v>
      </c>
    </row>
    <row r="44" spans="1:5" ht="12.75">
      <c r="A44" s="250">
        <v>2014</v>
      </c>
      <c r="B44" s="82">
        <f>81.5384615384615%</f>
        <v>0.815384615384615</v>
      </c>
      <c r="C44" s="74">
        <v>0.811</v>
      </c>
      <c r="D44" s="74">
        <v>0.782</v>
      </c>
      <c r="E44" s="74">
        <v>0.759</v>
      </c>
    </row>
    <row r="45" spans="1:5" ht="12.75">
      <c r="A45" s="250">
        <v>2015</v>
      </c>
      <c r="B45" s="82">
        <v>0.8</v>
      </c>
      <c r="C45" s="74">
        <v>0.8112556410937085</v>
      </c>
      <c r="D45" s="74">
        <v>0.783</v>
      </c>
      <c r="E45" s="74">
        <v>0.762</v>
      </c>
    </row>
    <row r="46" spans="1:5" ht="12.75">
      <c r="A46" s="250">
        <v>2016</v>
      </c>
      <c r="B46" s="82">
        <v>0.782</v>
      </c>
      <c r="C46" s="74">
        <v>0.816</v>
      </c>
      <c r="D46" s="74">
        <v>0.787</v>
      </c>
      <c r="E46" s="74" t="s">
        <v>557</v>
      </c>
    </row>
  </sheetData>
  <sheetProtection/>
  <mergeCells count="8">
    <mergeCell ref="A1:F1"/>
    <mergeCell ref="A25:F25"/>
    <mergeCell ref="A28:A29"/>
    <mergeCell ref="B28:E28"/>
    <mergeCell ref="A4:A5"/>
    <mergeCell ref="B4:E4"/>
    <mergeCell ref="A3:E3"/>
    <mergeCell ref="A27:E2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6"/>
  <sheetViews>
    <sheetView zoomScale="160" zoomScaleNormal="160" zoomScaleSheetLayoutView="50" zoomScalePageLayoutView="0" workbookViewId="0" topLeftCell="A4">
      <selection activeCell="F27" sqref="F27"/>
    </sheetView>
  </sheetViews>
  <sheetFormatPr defaultColWidth="11.421875" defaultRowHeight="12.75"/>
  <cols>
    <col min="1" max="1" width="6.28125" style="267" customWidth="1"/>
    <col min="2" max="2" width="11.421875" style="265" customWidth="1"/>
    <col min="3" max="5" width="11.421875" style="264" customWidth="1"/>
    <col min="6" max="6" width="11.421875" style="154" customWidth="1"/>
    <col min="7" max="16384" width="11.421875" style="183" customWidth="1"/>
  </cols>
  <sheetData>
    <row r="1" spans="1:6" s="13" customFormat="1" ht="12.75">
      <c r="A1" s="417" t="s">
        <v>110</v>
      </c>
      <c r="B1" s="417"/>
      <c r="C1" s="417"/>
      <c r="D1" s="417"/>
      <c r="E1" s="417"/>
      <c r="F1" s="417"/>
    </row>
    <row r="2" spans="1:6" s="13" customFormat="1" ht="12.75">
      <c r="A2" s="188"/>
      <c r="B2" s="263"/>
      <c r="C2" s="263"/>
      <c r="D2" s="263"/>
      <c r="E2" s="263"/>
      <c r="F2" s="188"/>
    </row>
    <row r="3" spans="1:6" s="13" customFormat="1" ht="12.75">
      <c r="A3" s="418" t="s">
        <v>404</v>
      </c>
      <c r="B3" s="418"/>
      <c r="C3" s="418"/>
      <c r="D3" s="418"/>
      <c r="E3" s="418"/>
      <c r="F3" s="214"/>
    </row>
    <row r="4" spans="2:5" s="13" customFormat="1" ht="12.75">
      <c r="B4" s="485" t="s">
        <v>571</v>
      </c>
      <c r="C4" s="485"/>
      <c r="D4" s="485"/>
      <c r="E4" s="485"/>
    </row>
    <row r="5" spans="1:5" s="13" customFormat="1" ht="12.75">
      <c r="A5" s="204" t="s">
        <v>75</v>
      </c>
      <c r="B5" s="104" t="s">
        <v>59</v>
      </c>
      <c r="C5" s="104" t="s">
        <v>60</v>
      </c>
      <c r="D5" s="104" t="s">
        <v>66</v>
      </c>
      <c r="E5" s="104" t="s">
        <v>62</v>
      </c>
    </row>
    <row r="6" spans="1:6" s="27" customFormat="1" ht="12.75">
      <c r="A6" s="250">
        <v>1960</v>
      </c>
      <c r="B6" s="258" t="s">
        <v>209</v>
      </c>
      <c r="C6" s="140">
        <v>27.5</v>
      </c>
      <c r="D6" s="140">
        <v>26.7</v>
      </c>
      <c r="E6" s="140">
        <v>25.4</v>
      </c>
      <c r="F6" s="76"/>
    </row>
    <row r="7" spans="1:6" s="27" customFormat="1" ht="12.75">
      <c r="A7" s="250">
        <v>1965</v>
      </c>
      <c r="B7" s="258" t="s">
        <v>209</v>
      </c>
      <c r="C7" s="140">
        <v>27</v>
      </c>
      <c r="D7" s="140">
        <v>26.1</v>
      </c>
      <c r="E7" s="140">
        <v>25.7</v>
      </c>
      <c r="F7" s="76"/>
    </row>
    <row r="8" spans="1:6" s="27" customFormat="1" ht="12.75">
      <c r="A8" s="250">
        <v>1970</v>
      </c>
      <c r="B8" s="258" t="s">
        <v>209</v>
      </c>
      <c r="C8" s="140">
        <v>26.5</v>
      </c>
      <c r="D8" s="140">
        <v>25.6</v>
      </c>
      <c r="E8" s="140">
        <v>24.9</v>
      </c>
      <c r="F8" s="76"/>
    </row>
    <row r="9" spans="1:6" s="27" customFormat="1" ht="12.75">
      <c r="A9" s="250">
        <v>1975</v>
      </c>
      <c r="B9" s="258" t="s">
        <v>209</v>
      </c>
      <c r="C9" s="140">
        <v>26.6</v>
      </c>
      <c r="D9" s="140">
        <v>25.5</v>
      </c>
      <c r="E9" s="140">
        <v>24.8</v>
      </c>
      <c r="F9" s="76"/>
    </row>
    <row r="10" spans="1:6" s="27" customFormat="1" ht="12.75">
      <c r="A10" s="250">
        <v>1980</v>
      </c>
      <c r="B10" s="258" t="s">
        <v>209</v>
      </c>
      <c r="C10" s="140">
        <v>27.4</v>
      </c>
      <c r="D10" s="140">
        <v>25.9</v>
      </c>
      <c r="E10" s="140">
        <v>25.7</v>
      </c>
      <c r="F10" s="76"/>
    </row>
    <row r="11" spans="1:6" s="27" customFormat="1" ht="12.75">
      <c r="A11" s="250">
        <v>1985</v>
      </c>
      <c r="B11" s="258" t="s">
        <v>209</v>
      </c>
      <c r="C11" s="140">
        <v>28.4</v>
      </c>
      <c r="D11" s="140">
        <v>26.7</v>
      </c>
      <c r="E11" s="140">
        <v>26.6</v>
      </c>
      <c r="F11" s="76"/>
    </row>
    <row r="12" spans="1:6" s="27" customFormat="1" ht="12.75">
      <c r="A12" s="250">
        <v>1990</v>
      </c>
      <c r="B12" s="258" t="s">
        <v>209</v>
      </c>
      <c r="C12" s="140">
        <v>29.2</v>
      </c>
      <c r="D12" s="140">
        <v>27.4</v>
      </c>
      <c r="E12" s="140">
        <v>27.9</v>
      </c>
      <c r="F12" s="76"/>
    </row>
    <row r="13" spans="1:6" s="27" customFormat="1" ht="12.75">
      <c r="A13" s="250">
        <v>1995</v>
      </c>
      <c r="B13" s="258" t="s">
        <v>209</v>
      </c>
      <c r="C13" s="140">
        <v>29.8</v>
      </c>
      <c r="D13" s="140">
        <v>28.6</v>
      </c>
      <c r="E13" s="140">
        <v>29.7</v>
      </c>
      <c r="F13" s="76"/>
    </row>
    <row r="14" spans="1:6" s="27" customFormat="1" ht="12.75">
      <c r="A14" s="250">
        <v>2000</v>
      </c>
      <c r="B14" s="257">
        <v>31.4</v>
      </c>
      <c r="C14" s="140">
        <v>30.3</v>
      </c>
      <c r="D14" s="140">
        <v>29.6</v>
      </c>
      <c r="E14" s="140">
        <v>31.2</v>
      </c>
      <c r="F14" s="76"/>
    </row>
    <row r="15" spans="1:6" s="27" customFormat="1" ht="12.75">
      <c r="A15" s="250">
        <v>2005</v>
      </c>
      <c r="B15" s="257">
        <v>32.6</v>
      </c>
      <c r="C15" s="140">
        <v>31</v>
      </c>
      <c r="D15" s="140">
        <v>31.01</v>
      </c>
      <c r="E15" s="140">
        <v>32.6</v>
      </c>
      <c r="F15" s="76"/>
    </row>
    <row r="16" spans="1:6" s="27" customFormat="1" ht="12.75">
      <c r="A16" s="250">
        <v>2010</v>
      </c>
      <c r="B16" s="257">
        <v>33</v>
      </c>
      <c r="C16" s="140">
        <v>31.6</v>
      </c>
      <c r="D16" s="140">
        <v>31.9</v>
      </c>
      <c r="E16" s="140">
        <v>33.2</v>
      </c>
      <c r="F16" s="76"/>
    </row>
    <row r="17" spans="1:6" s="27" customFormat="1" ht="12.75">
      <c r="A17" s="250">
        <v>2011</v>
      </c>
      <c r="B17" s="257">
        <v>32.5</v>
      </c>
      <c r="C17" s="140">
        <v>31.8</v>
      </c>
      <c r="D17" s="140">
        <v>32</v>
      </c>
      <c r="E17" s="140">
        <v>33.3</v>
      </c>
      <c r="F17" s="76"/>
    </row>
    <row r="18" spans="1:6" s="27" customFormat="1" ht="12.75">
      <c r="A18" s="250">
        <v>2012</v>
      </c>
      <c r="B18" s="257">
        <v>33.420689655172396</v>
      </c>
      <c r="C18" s="140">
        <v>31.7</v>
      </c>
      <c r="D18" s="140">
        <v>32.2</v>
      </c>
      <c r="E18" s="140">
        <v>33.5</v>
      </c>
      <c r="F18" s="76"/>
    </row>
    <row r="19" spans="1:6" s="27" customFormat="1" ht="12.75">
      <c r="A19" s="250">
        <v>2013</v>
      </c>
      <c r="B19" s="257">
        <v>33.2</v>
      </c>
      <c r="C19" s="140">
        <v>31.816414</v>
      </c>
      <c r="D19" s="140">
        <v>32.2</v>
      </c>
      <c r="E19" s="140">
        <v>33.6</v>
      </c>
      <c r="F19" s="76"/>
    </row>
    <row r="20" spans="1:6" s="27" customFormat="1" ht="12.75">
      <c r="A20" s="250">
        <v>2014</v>
      </c>
      <c r="B20" s="257">
        <v>32.9664429530201</v>
      </c>
      <c r="C20" s="140">
        <v>31.816414</v>
      </c>
      <c r="D20" s="140">
        <v>32.4</v>
      </c>
      <c r="E20" s="140">
        <v>33.7</v>
      </c>
      <c r="F20" s="76"/>
    </row>
    <row r="21" spans="1:6" s="27" customFormat="1" ht="12.75">
      <c r="A21" s="250">
        <v>2015</v>
      </c>
      <c r="B21" s="257">
        <v>33.6</v>
      </c>
      <c r="C21" s="140">
        <v>31.9</v>
      </c>
      <c r="D21" s="140">
        <v>32.6</v>
      </c>
      <c r="E21" s="140">
        <v>33.8</v>
      </c>
      <c r="F21" s="76"/>
    </row>
    <row r="22" spans="1:6" s="27" customFormat="1" ht="12.75">
      <c r="A22" s="250">
        <v>2016</v>
      </c>
      <c r="B22" s="257">
        <v>33.1</v>
      </c>
      <c r="C22" s="140">
        <v>32</v>
      </c>
      <c r="D22" s="140">
        <v>32.6</v>
      </c>
      <c r="E22" s="140" t="s">
        <v>557</v>
      </c>
      <c r="F22" s="76"/>
    </row>
    <row r="23" spans="1:5" s="13" customFormat="1" ht="12.75">
      <c r="A23" s="251"/>
      <c r="B23" s="142"/>
      <c r="C23" s="142"/>
      <c r="D23" s="142"/>
      <c r="E23" s="140"/>
    </row>
    <row r="24" spans="1:5" s="13" customFormat="1" ht="12.75">
      <c r="A24" s="203"/>
      <c r="B24" s="264"/>
      <c r="C24" s="264"/>
      <c r="D24" s="264"/>
      <c r="E24" s="264"/>
    </row>
    <row r="25" spans="1:6" s="13" customFormat="1" ht="12.75">
      <c r="A25" s="417" t="s">
        <v>111</v>
      </c>
      <c r="B25" s="417"/>
      <c r="C25" s="417"/>
      <c r="D25" s="417"/>
      <c r="E25" s="417"/>
      <c r="F25" s="417"/>
    </row>
    <row r="26" spans="1:6" s="13" customFormat="1" ht="12.75">
      <c r="A26" s="188"/>
      <c r="B26" s="263"/>
      <c r="C26" s="263"/>
      <c r="D26" s="263"/>
      <c r="E26" s="263"/>
      <c r="F26" s="188"/>
    </row>
    <row r="27" spans="1:6" s="13" customFormat="1" ht="12.75">
      <c r="A27" s="418" t="s">
        <v>405</v>
      </c>
      <c r="B27" s="418"/>
      <c r="C27" s="418"/>
      <c r="D27" s="418"/>
      <c r="E27" s="418"/>
      <c r="F27" s="214"/>
    </row>
    <row r="28" spans="2:5" s="13" customFormat="1" ht="12.75">
      <c r="B28" s="485" t="s">
        <v>571</v>
      </c>
      <c r="C28" s="485"/>
      <c r="D28" s="485"/>
      <c r="E28" s="485"/>
    </row>
    <row r="29" spans="1:5" s="13" customFormat="1" ht="12.75">
      <c r="A29" s="204" t="s">
        <v>75</v>
      </c>
      <c r="B29" s="104" t="s">
        <v>59</v>
      </c>
      <c r="C29" s="104" t="s">
        <v>60</v>
      </c>
      <c r="D29" s="104" t="s">
        <v>66</v>
      </c>
      <c r="E29" s="104" t="s">
        <v>62</v>
      </c>
    </row>
    <row r="30" spans="1:6" s="27" customFormat="1" ht="12.75">
      <c r="A30" s="250">
        <v>1960</v>
      </c>
      <c r="B30" s="258" t="s">
        <v>209</v>
      </c>
      <c r="C30" s="140">
        <v>24.9</v>
      </c>
      <c r="D30" s="140">
        <v>24</v>
      </c>
      <c r="E30" s="140">
        <v>23.4</v>
      </c>
      <c r="F30" s="76"/>
    </row>
    <row r="31" spans="1:6" s="27" customFormat="1" ht="12.75">
      <c r="A31" s="250">
        <v>1965</v>
      </c>
      <c r="B31" s="258" t="s">
        <v>209</v>
      </c>
      <c r="C31" s="140">
        <v>24.6</v>
      </c>
      <c r="D31" s="140">
        <v>23.3</v>
      </c>
      <c r="E31" s="140">
        <v>23.5</v>
      </c>
      <c r="F31" s="76"/>
    </row>
    <row r="32" spans="1:6" s="27" customFormat="1" ht="12.75">
      <c r="A32" s="250">
        <v>1970</v>
      </c>
      <c r="B32" s="257">
        <v>23.1</v>
      </c>
      <c r="C32" s="140">
        <v>24.2</v>
      </c>
      <c r="D32" s="140">
        <v>22.9</v>
      </c>
      <c r="E32" s="140">
        <v>22.5</v>
      </c>
      <c r="F32" s="76"/>
    </row>
    <row r="33" spans="1:6" s="27" customFormat="1" ht="12.75">
      <c r="A33" s="250">
        <v>1975</v>
      </c>
      <c r="B33" s="257">
        <v>25.1</v>
      </c>
      <c r="C33" s="140">
        <v>24.3</v>
      </c>
      <c r="D33" s="140">
        <v>22.8</v>
      </c>
      <c r="E33" s="140">
        <v>22.3</v>
      </c>
      <c r="F33" s="76"/>
    </row>
    <row r="34" spans="1:6" s="27" customFormat="1" ht="12.75">
      <c r="A34" s="250">
        <v>1980</v>
      </c>
      <c r="B34" s="257">
        <v>25.6</v>
      </c>
      <c r="C34" s="140">
        <v>25.1</v>
      </c>
      <c r="D34" s="140">
        <v>23.2</v>
      </c>
      <c r="E34" s="140">
        <v>22.9</v>
      </c>
      <c r="F34" s="76"/>
    </row>
    <row r="35" spans="1:6" s="27" customFormat="1" ht="12.75">
      <c r="A35" s="250">
        <v>1985</v>
      </c>
      <c r="B35" s="257">
        <v>26</v>
      </c>
      <c r="C35" s="140">
        <v>26.1</v>
      </c>
      <c r="D35" s="140">
        <v>24.1</v>
      </c>
      <c r="E35" s="140">
        <v>24.1</v>
      </c>
      <c r="F35" s="76"/>
    </row>
    <row r="36" spans="1:6" s="27" customFormat="1" ht="12.75">
      <c r="A36" s="250">
        <v>1990</v>
      </c>
      <c r="B36" s="258" t="s">
        <v>209</v>
      </c>
      <c r="C36" s="140">
        <v>26.8</v>
      </c>
      <c r="D36" s="140">
        <v>24.9</v>
      </c>
      <c r="E36" s="140">
        <v>25.5</v>
      </c>
      <c r="F36" s="76"/>
    </row>
    <row r="37" spans="1:6" s="27" customFormat="1" ht="12.75">
      <c r="A37" s="250">
        <v>1995</v>
      </c>
      <c r="B37" s="258" t="s">
        <v>209</v>
      </c>
      <c r="C37" s="140">
        <v>27.4</v>
      </c>
      <c r="D37" s="140">
        <v>26.1</v>
      </c>
      <c r="E37" s="140">
        <v>27.3</v>
      </c>
      <c r="F37" s="76"/>
    </row>
    <row r="38" spans="1:6" s="27" customFormat="1" ht="12.75">
      <c r="A38" s="250">
        <v>2000</v>
      </c>
      <c r="B38" s="257">
        <v>29</v>
      </c>
      <c r="C38" s="140">
        <v>27.9</v>
      </c>
      <c r="D38" s="140">
        <v>27.2</v>
      </c>
      <c r="E38" s="140">
        <v>28.4</v>
      </c>
      <c r="F38" s="76"/>
    </row>
    <row r="39" spans="1:6" s="27" customFormat="1" ht="12.75">
      <c r="A39" s="250">
        <v>2005</v>
      </c>
      <c r="B39" s="257">
        <v>30.4</v>
      </c>
      <c r="C39" s="140">
        <v>28.7</v>
      </c>
      <c r="D39" s="140">
        <v>28.2</v>
      </c>
      <c r="E39" s="140">
        <v>29.6</v>
      </c>
      <c r="F39" s="76"/>
    </row>
    <row r="40" spans="1:6" s="27" customFormat="1" ht="12.75">
      <c r="A40" s="250">
        <v>2010</v>
      </c>
      <c r="B40" s="257">
        <v>30.5</v>
      </c>
      <c r="C40" s="140">
        <v>29.4</v>
      </c>
      <c r="D40" s="140">
        <v>29.3</v>
      </c>
      <c r="E40" s="140">
        <v>30.3</v>
      </c>
      <c r="F40" s="76"/>
    </row>
    <row r="41" spans="1:6" s="27" customFormat="1" ht="12.75">
      <c r="A41" s="250">
        <v>2011</v>
      </c>
      <c r="B41" s="257">
        <v>30.8</v>
      </c>
      <c r="C41" s="140">
        <v>29.5</v>
      </c>
      <c r="D41" s="140">
        <v>29.5</v>
      </c>
      <c r="E41" s="140">
        <v>30.5</v>
      </c>
      <c r="F41" s="76"/>
    </row>
    <row r="42" spans="1:6" s="27" customFormat="1" ht="12.75">
      <c r="A42" s="250">
        <v>2012</v>
      </c>
      <c r="B42" s="257">
        <v>31.5298507462687</v>
      </c>
      <c r="C42" s="140">
        <v>29.5</v>
      </c>
      <c r="D42" s="140">
        <v>29.8</v>
      </c>
      <c r="E42" s="140">
        <v>30.7</v>
      </c>
      <c r="F42" s="76"/>
    </row>
    <row r="43" spans="1:5" ht="12.75">
      <c r="A43" s="250">
        <v>2013</v>
      </c>
      <c r="B43" s="257">
        <v>30</v>
      </c>
      <c r="C43" s="140">
        <v>29.600613</v>
      </c>
      <c r="D43" s="140">
        <v>29.8</v>
      </c>
      <c r="E43" s="140">
        <v>30.9</v>
      </c>
    </row>
    <row r="44" spans="1:5" ht="12.75">
      <c r="A44" s="250">
        <v>2014</v>
      </c>
      <c r="B44" s="257">
        <v>30.672955974842797</v>
      </c>
      <c r="C44" s="140">
        <v>29</v>
      </c>
      <c r="D44" s="140">
        <v>30</v>
      </c>
      <c r="E44" s="140">
        <v>31</v>
      </c>
    </row>
    <row r="45" spans="1:5" ht="12.75">
      <c r="A45" s="250">
        <v>2015</v>
      </c>
      <c r="B45" s="257">
        <v>31.4</v>
      </c>
      <c r="C45" s="140">
        <v>29.6</v>
      </c>
      <c r="D45" s="140">
        <v>30.3</v>
      </c>
      <c r="E45" s="140">
        <v>31.2</v>
      </c>
    </row>
    <row r="46" spans="1:5" ht="12.75">
      <c r="A46" s="250">
        <v>2016</v>
      </c>
      <c r="B46" s="257">
        <v>30.3</v>
      </c>
      <c r="C46" s="140">
        <v>29.8</v>
      </c>
      <c r="D46" s="140">
        <v>30.3</v>
      </c>
      <c r="E46" s="140" t="s">
        <v>557</v>
      </c>
    </row>
  </sheetData>
  <sheetProtection/>
  <mergeCells count="6">
    <mergeCell ref="B4:E4"/>
    <mergeCell ref="B28:E28"/>
    <mergeCell ref="A1:F1"/>
    <mergeCell ref="A25:F25"/>
    <mergeCell ref="A27:E27"/>
    <mergeCell ref="A3:E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zoomScale="160" zoomScaleNormal="160" zoomScaleSheetLayoutView="50" zoomScalePageLayoutView="0" workbookViewId="0" topLeftCell="A1">
      <selection activeCell="G26" sqref="G26"/>
    </sheetView>
  </sheetViews>
  <sheetFormatPr defaultColWidth="11.421875" defaultRowHeight="12.75"/>
  <cols>
    <col min="1" max="1" width="6.28125" style="253" customWidth="1"/>
    <col min="2" max="2" width="11.57421875" style="265" customWidth="1"/>
    <col min="3" max="5" width="11.57421875" style="264" customWidth="1"/>
    <col min="6" max="16384" width="11.421875" style="183" customWidth="1"/>
  </cols>
  <sheetData>
    <row r="1" spans="1:5" s="13" customFormat="1" ht="12.75">
      <c r="A1" s="417" t="s">
        <v>547</v>
      </c>
      <c r="B1" s="417"/>
      <c r="C1" s="417"/>
      <c r="D1" s="417"/>
      <c r="E1" s="417"/>
    </row>
    <row r="2" spans="1:5" s="13" customFormat="1" ht="12.75">
      <c r="A2" s="188"/>
      <c r="B2" s="264"/>
      <c r="C2" s="264"/>
      <c r="D2" s="264"/>
      <c r="E2" s="264"/>
    </row>
    <row r="3" spans="1:5" s="13" customFormat="1" ht="12.75">
      <c r="A3" s="418" t="s">
        <v>406</v>
      </c>
      <c r="B3" s="418"/>
      <c r="C3" s="418"/>
      <c r="D3" s="418"/>
      <c r="E3" s="418"/>
    </row>
    <row r="4" spans="2:5" s="13" customFormat="1" ht="12.75">
      <c r="B4" s="485" t="s">
        <v>502</v>
      </c>
      <c r="C4" s="485"/>
      <c r="D4" s="485"/>
      <c r="E4" s="485"/>
    </row>
    <row r="5" spans="1:5" s="13" customFormat="1" ht="12.75">
      <c r="A5" s="204" t="s">
        <v>75</v>
      </c>
      <c r="B5" s="104" t="s">
        <v>59</v>
      </c>
      <c r="C5" s="104" t="s">
        <v>60</v>
      </c>
      <c r="D5" s="104" t="s">
        <v>66</v>
      </c>
      <c r="E5" s="104" t="s">
        <v>62</v>
      </c>
    </row>
    <row r="6" spans="1:5" s="27" customFormat="1" ht="12.75">
      <c r="A6" s="250">
        <v>1960</v>
      </c>
      <c r="B6" s="268" t="s">
        <v>58</v>
      </c>
      <c r="C6" s="140">
        <v>0.9</v>
      </c>
      <c r="D6" s="140">
        <v>1.1</v>
      </c>
      <c r="E6" s="140">
        <v>1</v>
      </c>
    </row>
    <row r="7" spans="1:5" s="27" customFormat="1" ht="12.75">
      <c r="A7" s="250">
        <v>1965</v>
      </c>
      <c r="B7" s="268" t="s">
        <v>58</v>
      </c>
      <c r="C7" s="140">
        <v>0.8</v>
      </c>
      <c r="D7" s="140">
        <v>1.2</v>
      </c>
      <c r="E7" s="140">
        <v>1.1</v>
      </c>
    </row>
    <row r="8" spans="1:5" s="27" customFormat="1" ht="12.75">
      <c r="A8" s="250">
        <v>1970</v>
      </c>
      <c r="B8" s="268" t="s">
        <v>58</v>
      </c>
      <c r="C8" s="140">
        <v>1</v>
      </c>
      <c r="D8" s="140">
        <v>1.4</v>
      </c>
      <c r="E8" s="140">
        <v>1.3</v>
      </c>
    </row>
    <row r="9" spans="1:5" s="27" customFormat="1" ht="12.75">
      <c r="A9" s="250">
        <v>1975</v>
      </c>
      <c r="B9" s="257">
        <v>0.7</v>
      </c>
      <c r="C9" s="140">
        <v>1.4</v>
      </c>
      <c r="D9" s="140">
        <v>1.4</v>
      </c>
      <c r="E9" s="140">
        <v>1.9</v>
      </c>
    </row>
    <row r="10" spans="1:5" s="27" customFormat="1" ht="12.75">
      <c r="A10" s="250">
        <v>1980</v>
      </c>
      <c r="B10" s="257">
        <v>0.8</v>
      </c>
      <c r="C10" s="140">
        <v>1.7</v>
      </c>
      <c r="D10" s="140">
        <v>1.8</v>
      </c>
      <c r="E10" s="140">
        <v>1.8</v>
      </c>
    </row>
    <row r="11" spans="1:5" s="27" customFormat="1" ht="12.75">
      <c r="A11" s="250">
        <v>1985</v>
      </c>
      <c r="B11" s="258" t="s">
        <v>209</v>
      </c>
      <c r="C11" s="140">
        <v>1.8</v>
      </c>
      <c r="D11" s="140">
        <v>2</v>
      </c>
      <c r="E11" s="140">
        <v>2.3</v>
      </c>
    </row>
    <row r="12" spans="1:5" s="27" customFormat="1" ht="12.75">
      <c r="A12" s="250">
        <v>1990</v>
      </c>
      <c r="B12" s="257">
        <v>0.9</v>
      </c>
      <c r="C12" s="140">
        <v>2</v>
      </c>
      <c r="D12" s="140">
        <v>2.1</v>
      </c>
      <c r="E12" s="140">
        <v>1.9</v>
      </c>
    </row>
    <row r="13" spans="1:5" s="27" customFormat="1" ht="12.75">
      <c r="A13" s="250">
        <v>1995</v>
      </c>
      <c r="B13" s="257">
        <v>1.2</v>
      </c>
      <c r="C13" s="140">
        <v>2.2</v>
      </c>
      <c r="D13" s="140">
        <v>2.3</v>
      </c>
      <c r="E13" s="140">
        <v>2.1</v>
      </c>
    </row>
    <row r="14" spans="1:5" s="27" customFormat="1" ht="12.75">
      <c r="A14" s="250">
        <v>2000</v>
      </c>
      <c r="B14" s="257">
        <v>3.9</v>
      </c>
      <c r="C14" s="140">
        <v>1.5</v>
      </c>
      <c r="D14" s="140">
        <v>2.4</v>
      </c>
      <c r="E14" s="140">
        <v>2.4</v>
      </c>
    </row>
    <row r="15" spans="1:5" s="27" customFormat="1" ht="12.75">
      <c r="A15" s="250">
        <v>2005</v>
      </c>
      <c r="B15" s="257">
        <v>2.7</v>
      </c>
      <c r="C15" s="140">
        <v>2.9</v>
      </c>
      <c r="D15" s="140">
        <v>2.4</v>
      </c>
      <c r="E15" s="140">
        <v>2.5</v>
      </c>
    </row>
    <row r="16" spans="1:5" s="27" customFormat="1" ht="12.75">
      <c r="A16" s="250">
        <v>2010</v>
      </c>
      <c r="B16" s="257">
        <v>2.4</v>
      </c>
      <c r="C16" s="140">
        <v>2.8</v>
      </c>
      <c r="D16" s="140">
        <v>2.1</v>
      </c>
      <c r="E16" s="140">
        <v>2.3</v>
      </c>
    </row>
    <row r="17" spans="1:5" s="27" customFormat="1" ht="12.75">
      <c r="A17" s="250">
        <v>2011</v>
      </c>
      <c r="B17" s="257">
        <v>2.5</v>
      </c>
      <c r="C17" s="140">
        <v>2.2</v>
      </c>
      <c r="D17" s="140">
        <v>2.1</v>
      </c>
      <c r="E17" s="140">
        <v>2.3</v>
      </c>
    </row>
    <row r="18" spans="1:5" s="27" customFormat="1" ht="12.75">
      <c r="A18" s="250">
        <v>2012</v>
      </c>
      <c r="B18" s="257">
        <v>2.618907969937119</v>
      </c>
      <c r="C18" s="140">
        <v>2.2</v>
      </c>
      <c r="D18" s="140">
        <v>2</v>
      </c>
      <c r="E18" s="140">
        <v>2.2</v>
      </c>
    </row>
    <row r="19" spans="1:5" s="27" customFormat="1" ht="12.75">
      <c r="A19" s="250">
        <v>2013</v>
      </c>
      <c r="B19" s="257">
        <v>2.02793137480228</v>
      </c>
      <c r="C19" s="140">
        <v>2.1</v>
      </c>
      <c r="D19" s="140">
        <v>1.9</v>
      </c>
      <c r="E19" s="140">
        <v>2.1</v>
      </c>
    </row>
    <row r="20" spans="1:5" s="27" customFormat="1" ht="12.75">
      <c r="A20" s="250">
        <v>2014</v>
      </c>
      <c r="B20" s="257">
        <v>2.2014900328881133</v>
      </c>
      <c r="C20" s="140">
        <v>2</v>
      </c>
      <c r="D20" s="140">
        <v>1.9</v>
      </c>
      <c r="E20" s="140">
        <v>2.1</v>
      </c>
    </row>
    <row r="21" spans="1:5" s="27" customFormat="1" ht="12.75">
      <c r="A21" s="250">
        <v>2015</v>
      </c>
      <c r="B21" s="257">
        <v>2.6</v>
      </c>
      <c r="C21" s="140">
        <v>2</v>
      </c>
      <c r="D21" s="140">
        <v>1.9</v>
      </c>
      <c r="E21" s="140">
        <v>2</v>
      </c>
    </row>
    <row r="22" spans="1:5" s="27" customFormat="1" ht="12.75">
      <c r="A22" s="250">
        <v>2016</v>
      </c>
      <c r="B22" s="257">
        <v>2.1</v>
      </c>
      <c r="C22" s="140">
        <v>2</v>
      </c>
      <c r="D22" s="140">
        <v>1.8</v>
      </c>
      <c r="E22" s="399" t="s">
        <v>557</v>
      </c>
    </row>
    <row r="23" spans="1:5" s="13" customFormat="1" ht="12.75">
      <c r="A23" s="251"/>
      <c r="B23" s="142"/>
      <c r="C23" s="142"/>
      <c r="D23" s="142"/>
      <c r="E23" s="142"/>
    </row>
    <row r="24" spans="1:5" s="13" customFormat="1" ht="12.75">
      <c r="A24" s="251"/>
      <c r="B24" s="142"/>
      <c r="C24" s="142"/>
      <c r="D24" s="142"/>
      <c r="E24" s="142"/>
    </row>
    <row r="25" spans="1:5" s="13" customFormat="1" ht="12.75">
      <c r="A25" s="417" t="s">
        <v>534</v>
      </c>
      <c r="B25" s="417"/>
      <c r="C25" s="417"/>
      <c r="D25" s="417"/>
      <c r="E25" s="417"/>
    </row>
    <row r="26" spans="1:5" s="13" customFormat="1" ht="12.75">
      <c r="A26" s="270"/>
      <c r="B26" s="264"/>
      <c r="C26" s="264"/>
      <c r="D26" s="264"/>
      <c r="E26" s="264"/>
    </row>
    <row r="27" spans="1:5" s="13" customFormat="1" ht="12.75">
      <c r="A27" s="418" t="s">
        <v>407</v>
      </c>
      <c r="B27" s="418"/>
      <c r="C27" s="418"/>
      <c r="D27" s="418"/>
      <c r="E27" s="418"/>
    </row>
    <row r="28" spans="2:5" s="13" customFormat="1" ht="12.75">
      <c r="B28" s="485" t="s">
        <v>535</v>
      </c>
      <c r="C28" s="485"/>
      <c r="D28" s="485"/>
      <c r="E28" s="485"/>
    </row>
    <row r="29" spans="1:5" s="13" customFormat="1" ht="12.75">
      <c r="A29" s="305" t="s">
        <v>75</v>
      </c>
      <c r="B29" s="104" t="s">
        <v>59</v>
      </c>
      <c r="C29" s="104" t="s">
        <v>60</v>
      </c>
      <c r="D29" s="104" t="s">
        <v>66</v>
      </c>
      <c r="E29" s="104" t="s">
        <v>62</v>
      </c>
    </row>
    <row r="30" spans="1:5" s="27" customFormat="1" ht="12.75">
      <c r="A30" s="250">
        <v>1960</v>
      </c>
      <c r="B30" s="269" t="s">
        <v>209</v>
      </c>
      <c r="C30" s="84">
        <v>11.19</v>
      </c>
      <c r="D30" s="84">
        <v>14</v>
      </c>
      <c r="E30" s="84">
        <v>12</v>
      </c>
    </row>
    <row r="31" spans="1:5" s="27" customFormat="1" ht="12.75">
      <c r="A31" s="250">
        <v>1965</v>
      </c>
      <c r="B31" s="269" t="s">
        <v>209</v>
      </c>
      <c r="C31" s="84">
        <v>13</v>
      </c>
      <c r="D31" s="84">
        <v>14</v>
      </c>
      <c r="E31" s="84">
        <v>13</v>
      </c>
    </row>
    <row r="32" spans="1:5" s="27" customFormat="1" ht="12.75">
      <c r="A32" s="250">
        <v>1970</v>
      </c>
      <c r="B32" s="269" t="s">
        <v>209</v>
      </c>
      <c r="C32" s="84">
        <v>13.71</v>
      </c>
      <c r="D32" s="84">
        <v>18</v>
      </c>
      <c r="E32" s="84">
        <v>17</v>
      </c>
    </row>
    <row r="33" spans="1:5" s="27" customFormat="1" ht="12.75">
      <c r="A33" s="250">
        <v>1975</v>
      </c>
      <c r="B33" s="258" t="s">
        <v>209</v>
      </c>
      <c r="C33" s="84">
        <v>21</v>
      </c>
      <c r="D33" s="84">
        <v>20</v>
      </c>
      <c r="E33" s="84">
        <v>25</v>
      </c>
    </row>
    <row r="34" spans="1:5" s="27" customFormat="1" ht="12.75">
      <c r="A34" s="250">
        <v>1980</v>
      </c>
      <c r="B34" s="258" t="s">
        <v>209</v>
      </c>
      <c r="C34" s="84">
        <v>30.54</v>
      </c>
      <c r="D34" s="84">
        <v>26</v>
      </c>
      <c r="E34" s="84">
        <v>25</v>
      </c>
    </row>
    <row r="35" spans="1:5" s="27" customFormat="1" ht="12.75">
      <c r="A35" s="250">
        <v>1985</v>
      </c>
      <c r="B35" s="258" t="s">
        <v>209</v>
      </c>
      <c r="C35" s="84">
        <v>29</v>
      </c>
      <c r="D35" s="84">
        <v>31</v>
      </c>
      <c r="E35" s="84">
        <v>34</v>
      </c>
    </row>
    <row r="36" spans="1:5" s="27" customFormat="1" ht="12.75">
      <c r="A36" s="250">
        <v>1990</v>
      </c>
      <c r="B36" s="258" t="s">
        <v>209</v>
      </c>
      <c r="C36" s="84">
        <v>28.29</v>
      </c>
      <c r="D36" s="84">
        <v>33</v>
      </c>
      <c r="E36" s="84">
        <v>29</v>
      </c>
    </row>
    <row r="37" spans="1:5" s="27" customFormat="1" ht="12.75">
      <c r="A37" s="250">
        <v>1995</v>
      </c>
      <c r="B37" s="258" t="s">
        <v>209</v>
      </c>
      <c r="C37" s="84">
        <v>38.46</v>
      </c>
      <c r="D37" s="84">
        <v>38</v>
      </c>
      <c r="E37" s="84">
        <v>33</v>
      </c>
    </row>
    <row r="38" spans="1:5" s="27" customFormat="1" ht="12.75">
      <c r="A38" s="250">
        <v>2000</v>
      </c>
      <c r="B38" s="269">
        <v>53.4</v>
      </c>
      <c r="C38" s="84">
        <v>26.43</v>
      </c>
      <c r="D38" s="84">
        <v>43</v>
      </c>
      <c r="E38" s="84">
        <v>41</v>
      </c>
    </row>
    <row r="39" spans="1:5" s="27" customFormat="1" ht="12.75">
      <c r="A39" s="250">
        <v>2005</v>
      </c>
      <c r="B39" s="269">
        <v>50</v>
      </c>
      <c r="C39" s="84">
        <v>53.1</v>
      </c>
      <c r="D39" s="84">
        <v>46.38</v>
      </c>
      <c r="E39" s="84">
        <v>51.9</v>
      </c>
    </row>
    <row r="40" spans="1:5" s="27" customFormat="1" ht="12.75">
      <c r="A40" s="250">
        <v>2010</v>
      </c>
      <c r="B40" s="269">
        <v>46.8</v>
      </c>
      <c r="C40" s="84">
        <v>54.4</v>
      </c>
      <c r="D40" s="84">
        <v>43</v>
      </c>
      <c r="E40" s="84">
        <v>49</v>
      </c>
    </row>
    <row r="41" spans="1:5" s="27" customFormat="1" ht="12.75">
      <c r="A41" s="250">
        <v>2011</v>
      </c>
      <c r="B41" s="269">
        <v>56</v>
      </c>
      <c r="C41" s="84">
        <v>43.2</v>
      </c>
      <c r="D41" s="84">
        <v>43.02</v>
      </c>
      <c r="E41" s="84">
        <v>49.66</v>
      </c>
    </row>
    <row r="42" spans="1:5" s="27" customFormat="1" ht="12.75">
      <c r="A42" s="250">
        <v>2012</v>
      </c>
      <c r="B42" s="269">
        <v>51.891891891891895</v>
      </c>
      <c r="C42" s="84">
        <v>43.1</v>
      </c>
      <c r="D42" s="84">
        <v>42.5</v>
      </c>
      <c r="E42" s="84">
        <v>46.2</v>
      </c>
    </row>
    <row r="43" spans="1:5" ht="12.75">
      <c r="A43" s="250">
        <v>2013</v>
      </c>
      <c r="B43" s="269">
        <v>35.545023696682506</v>
      </c>
      <c r="C43" s="84">
        <v>41.88502334</v>
      </c>
      <c r="D43" s="84">
        <v>40.1</v>
      </c>
      <c r="E43" s="84">
        <v>45.45</v>
      </c>
    </row>
    <row r="44" spans="1:5" ht="12.75">
      <c r="A44" s="250">
        <v>2014</v>
      </c>
      <c r="B44" s="269">
        <v>39.42307692307692</v>
      </c>
      <c r="C44" s="84">
        <v>40.9</v>
      </c>
      <c r="D44" s="84">
        <v>42.1</v>
      </c>
      <c r="E44" s="84">
        <v>43.06</v>
      </c>
    </row>
    <row r="45" spans="1:5" ht="12.75">
      <c r="A45" s="250">
        <v>2015</v>
      </c>
      <c r="B45" s="269">
        <v>47.8</v>
      </c>
      <c r="C45" s="84">
        <v>41</v>
      </c>
      <c r="D45" s="84">
        <v>41.6</v>
      </c>
      <c r="E45" s="84">
        <v>40.82</v>
      </c>
    </row>
    <row r="46" spans="1:5" ht="12.75">
      <c r="A46" s="250">
        <v>2016</v>
      </c>
      <c r="B46" s="269">
        <v>40.9</v>
      </c>
      <c r="C46" s="84">
        <v>41.5</v>
      </c>
      <c r="D46" s="84">
        <v>40.5</v>
      </c>
      <c r="E46" s="84" t="s">
        <v>557</v>
      </c>
    </row>
    <row r="48" spans="1:5" s="154" customFormat="1" ht="12.75">
      <c r="A48" s="419" t="s">
        <v>332</v>
      </c>
      <c r="B48" s="419"/>
      <c r="C48" s="419"/>
      <c r="D48" s="419"/>
      <c r="E48" s="419"/>
    </row>
    <row r="49" spans="1:5" s="154" customFormat="1" ht="24" customHeight="1">
      <c r="A49" s="420" t="s">
        <v>595</v>
      </c>
      <c r="B49" s="421"/>
      <c r="C49" s="421"/>
      <c r="D49" s="421"/>
      <c r="E49" s="421"/>
    </row>
    <row r="50" spans="1:7" ht="12.75">
      <c r="A50" s="490" t="s">
        <v>596</v>
      </c>
      <c r="B50" s="490"/>
      <c r="C50" s="490"/>
      <c r="D50" s="490"/>
      <c r="E50" s="490"/>
      <c r="G50" s="301"/>
    </row>
  </sheetData>
  <sheetProtection/>
  <mergeCells count="9">
    <mergeCell ref="A50:E50"/>
    <mergeCell ref="A48:E48"/>
    <mergeCell ref="A49:E49"/>
    <mergeCell ref="A1:E1"/>
    <mergeCell ref="A25:E25"/>
    <mergeCell ref="B4:E4"/>
    <mergeCell ref="B28:E28"/>
    <mergeCell ref="A3:E3"/>
    <mergeCell ref="A27:E2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4"/>
  <drawing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2"/>
  <sheetViews>
    <sheetView zoomScale="130" zoomScaleNormal="130" zoomScaleSheetLayoutView="50" zoomScalePageLayoutView="0" workbookViewId="0" topLeftCell="A1">
      <selection activeCell="I15" sqref="I15"/>
    </sheetView>
  </sheetViews>
  <sheetFormatPr defaultColWidth="11.421875" defaultRowHeight="12.75"/>
  <cols>
    <col min="1" max="1" width="6.28125" style="253" customWidth="1"/>
    <col min="2" max="2" width="10.140625" style="183" bestFit="1" customWidth="1"/>
    <col min="3" max="5" width="11.7109375" style="154" customWidth="1"/>
    <col min="6" max="16384" width="11.421875" style="183" customWidth="1"/>
  </cols>
  <sheetData>
    <row r="1" spans="1:5" s="13" customFormat="1" ht="12.75">
      <c r="A1" s="417" t="s">
        <v>112</v>
      </c>
      <c r="B1" s="417"/>
      <c r="C1" s="417"/>
      <c r="D1" s="417"/>
      <c r="E1" s="417"/>
    </row>
    <row r="2" spans="1:5" s="13" customFormat="1" ht="12.75">
      <c r="A2" s="188"/>
      <c r="B2" s="188"/>
      <c r="C2" s="188"/>
      <c r="D2" s="188"/>
      <c r="E2" s="188"/>
    </row>
    <row r="3" spans="1:5" s="13" customFormat="1" ht="12.75">
      <c r="A3" s="418" t="s">
        <v>408</v>
      </c>
      <c r="B3" s="418"/>
      <c r="C3" s="418"/>
      <c r="D3" s="418"/>
      <c r="E3" s="418"/>
    </row>
    <row r="4" spans="2:5" s="13" customFormat="1" ht="12.75">
      <c r="B4" s="485" t="s">
        <v>113</v>
      </c>
      <c r="C4" s="485"/>
      <c r="D4" s="485"/>
      <c r="E4" s="485"/>
    </row>
    <row r="5" spans="1:5" s="13" customFormat="1" ht="12.75">
      <c r="A5" s="204" t="s">
        <v>75</v>
      </c>
      <c r="B5" s="104" t="s">
        <v>59</v>
      </c>
      <c r="C5" s="104" t="s">
        <v>60</v>
      </c>
      <c r="D5" s="104" t="s">
        <v>66</v>
      </c>
      <c r="E5" s="104" t="s">
        <v>62</v>
      </c>
    </row>
    <row r="6" spans="1:5" s="27" customFormat="1" ht="12.75">
      <c r="A6" s="250">
        <v>1960</v>
      </c>
      <c r="B6" s="257" t="s">
        <v>209</v>
      </c>
      <c r="C6" s="140">
        <v>11.9</v>
      </c>
      <c r="D6" s="140">
        <v>9.6</v>
      </c>
      <c r="E6" s="140">
        <v>9.4</v>
      </c>
    </row>
    <row r="7" spans="1:5" s="27" customFormat="1" ht="12.75">
      <c r="A7" s="250">
        <v>1965</v>
      </c>
      <c r="B7" s="257" t="s">
        <v>209</v>
      </c>
      <c r="C7" s="140">
        <v>12.1</v>
      </c>
      <c r="D7" s="140">
        <v>8.6</v>
      </c>
      <c r="E7" s="140">
        <v>9</v>
      </c>
    </row>
    <row r="8" spans="1:5" s="27" customFormat="1" ht="12.75">
      <c r="A8" s="250">
        <v>1970</v>
      </c>
      <c r="B8" s="257" t="s">
        <v>209</v>
      </c>
      <c r="C8" s="140">
        <v>12</v>
      </c>
      <c r="D8" s="140">
        <v>8.5</v>
      </c>
      <c r="E8" s="140">
        <v>9.1</v>
      </c>
    </row>
    <row r="9" spans="1:5" s="27" customFormat="1" ht="12.75">
      <c r="A9" s="250">
        <v>1975</v>
      </c>
      <c r="B9" s="257" t="s">
        <v>209</v>
      </c>
      <c r="C9" s="140">
        <v>11.6</v>
      </c>
      <c r="D9" s="140">
        <v>8.4</v>
      </c>
      <c r="E9" s="140">
        <v>9.1</v>
      </c>
    </row>
    <row r="10" spans="1:5" s="27" customFormat="1" ht="12.75">
      <c r="A10" s="250">
        <v>1980</v>
      </c>
      <c r="B10" s="257" t="s">
        <v>209</v>
      </c>
      <c r="C10" s="140">
        <v>11.7</v>
      </c>
      <c r="D10" s="140">
        <v>9.5</v>
      </c>
      <c r="E10" s="140">
        <v>9.7</v>
      </c>
    </row>
    <row r="11" spans="1:5" s="27" customFormat="1" ht="12.75">
      <c r="A11" s="250">
        <v>1985</v>
      </c>
      <c r="B11" s="257" t="s">
        <v>209</v>
      </c>
      <c r="C11" s="140">
        <v>11.9</v>
      </c>
      <c r="D11" s="140">
        <v>10.1</v>
      </c>
      <c r="E11" s="140">
        <v>10.3</v>
      </c>
    </row>
    <row r="12" spans="1:5" s="27" customFormat="1" ht="12.75">
      <c r="A12" s="250">
        <v>1990</v>
      </c>
      <c r="B12" s="257" t="s">
        <v>209</v>
      </c>
      <c r="C12" s="140">
        <v>12.2</v>
      </c>
      <c r="D12" s="140">
        <v>10.1</v>
      </c>
      <c r="E12" s="140">
        <v>11.5</v>
      </c>
    </row>
    <row r="13" spans="1:5" s="27" customFormat="1" ht="12.75">
      <c r="A13" s="250">
        <v>1995</v>
      </c>
      <c r="B13" s="257" t="s">
        <v>209</v>
      </c>
      <c r="C13" s="140">
        <v>12.7</v>
      </c>
      <c r="D13" s="140">
        <v>11</v>
      </c>
      <c r="E13" s="140">
        <v>12.1</v>
      </c>
    </row>
    <row r="14" spans="1:5" s="27" customFormat="1" ht="12.75">
      <c r="A14" s="250">
        <v>2000</v>
      </c>
      <c r="B14" s="257">
        <v>12.5</v>
      </c>
      <c r="C14" s="140">
        <v>13.9</v>
      </c>
      <c r="D14" s="140">
        <v>11.7</v>
      </c>
      <c r="E14" s="140">
        <v>12.9</v>
      </c>
    </row>
    <row r="15" spans="1:5" s="27" customFormat="1" ht="12.75">
      <c r="A15" s="250">
        <v>2005</v>
      </c>
      <c r="B15" s="257">
        <v>13.6</v>
      </c>
      <c r="C15" s="140">
        <v>14.3</v>
      </c>
      <c r="D15" s="140">
        <v>11.7</v>
      </c>
      <c r="E15" s="140">
        <v>13.6</v>
      </c>
    </row>
    <row r="16" spans="1:5" s="27" customFormat="1" ht="12.75">
      <c r="A16" s="250">
        <v>2010</v>
      </c>
      <c r="B16" s="257">
        <v>13.357298063297122</v>
      </c>
      <c r="C16" s="140">
        <v>14.5</v>
      </c>
      <c r="D16" s="140">
        <v>12.9</v>
      </c>
      <c r="E16" s="140">
        <v>14.2</v>
      </c>
    </row>
    <row r="17" spans="1:5" s="27" customFormat="1" ht="12.75">
      <c r="A17" s="250">
        <v>2011</v>
      </c>
      <c r="B17" s="367">
        <v>11.9</v>
      </c>
      <c r="C17" s="140">
        <v>14.6</v>
      </c>
      <c r="D17" s="140">
        <v>13</v>
      </c>
      <c r="E17" s="140">
        <v>14.5</v>
      </c>
    </row>
    <row r="18" spans="1:5" s="27" customFormat="1" ht="12.75">
      <c r="A18" s="250">
        <v>2012</v>
      </c>
      <c r="B18" s="367">
        <v>11.793103448275861</v>
      </c>
      <c r="C18" s="140">
        <v>14.6</v>
      </c>
      <c r="D18" s="140">
        <v>13.1</v>
      </c>
      <c r="E18" s="140">
        <v>14.6</v>
      </c>
    </row>
    <row r="19" spans="1:5" ht="12.75">
      <c r="A19" s="250">
        <v>2013</v>
      </c>
      <c r="B19" s="367">
        <v>13.4</v>
      </c>
      <c r="C19" s="140">
        <v>14.662651</v>
      </c>
      <c r="D19" s="140">
        <v>13.2</v>
      </c>
      <c r="E19" s="140">
        <v>14.7</v>
      </c>
    </row>
    <row r="20" spans="1:5" ht="12.75">
      <c r="A20" s="250">
        <v>2014</v>
      </c>
      <c r="B20" s="367">
        <v>12.636363636363637</v>
      </c>
      <c r="C20" s="140">
        <v>15</v>
      </c>
      <c r="D20" s="140">
        <v>13.2</v>
      </c>
      <c r="E20" s="140">
        <v>14.7</v>
      </c>
    </row>
    <row r="21" spans="1:5" ht="12.75">
      <c r="A21" s="250">
        <v>2015</v>
      </c>
      <c r="B21" s="367">
        <v>14.30236489</v>
      </c>
      <c r="C21" s="140">
        <v>14.9</v>
      </c>
      <c r="D21" s="140">
        <v>13.3</v>
      </c>
      <c r="E21" s="140">
        <v>14.9</v>
      </c>
    </row>
    <row r="22" spans="1:5" ht="12.75">
      <c r="A22" s="250">
        <v>2016</v>
      </c>
      <c r="B22" s="367">
        <v>13.936167515907421</v>
      </c>
      <c r="C22" s="140">
        <v>15</v>
      </c>
      <c r="D22" s="140">
        <v>13.2</v>
      </c>
      <c r="E22" s="140" t="s">
        <v>557</v>
      </c>
    </row>
  </sheetData>
  <sheetProtection/>
  <mergeCells count="3">
    <mergeCell ref="B4:E4"/>
    <mergeCell ref="A1:E1"/>
    <mergeCell ref="A3:E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8"/>
  <sheetViews>
    <sheetView zoomScale="145" zoomScaleNormal="145" zoomScaleSheetLayoutView="50" zoomScalePageLayoutView="0" workbookViewId="0" topLeftCell="A1">
      <selection activeCell="L6" sqref="L6"/>
    </sheetView>
  </sheetViews>
  <sheetFormatPr defaultColWidth="11.421875" defaultRowHeight="12.75"/>
  <cols>
    <col min="1" max="1" width="6.28125" style="283" customWidth="1"/>
    <col min="2" max="2" width="8.7109375" style="34" customWidth="1"/>
    <col min="3" max="3" width="11.421875" style="6" customWidth="1"/>
    <col min="4" max="7" width="8.7109375" style="6" customWidth="1"/>
    <col min="8" max="8" width="9.00390625" style="6" customWidth="1"/>
    <col min="9" max="9" width="8.7109375" style="6" customWidth="1"/>
    <col min="10" max="10" width="11.421875" style="6" customWidth="1"/>
    <col min="11" max="16384" width="11.421875" style="34" customWidth="1"/>
  </cols>
  <sheetData>
    <row r="1" spans="1:10" s="6" customFormat="1" ht="12.75">
      <c r="A1" s="424" t="s">
        <v>495</v>
      </c>
      <c r="B1" s="424"/>
      <c r="C1" s="424"/>
      <c r="D1" s="424"/>
      <c r="E1" s="424"/>
      <c r="F1" s="424"/>
      <c r="G1" s="424"/>
      <c r="H1" s="424"/>
      <c r="I1" s="424"/>
      <c r="J1" s="424"/>
    </row>
    <row r="2" s="6" customFormat="1" ht="12.75">
      <c r="A2" s="283"/>
    </row>
    <row r="3" spans="1:10" s="6" customFormat="1" ht="12.75">
      <c r="A3" s="418" t="s">
        <v>333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1:10" s="7" customFormat="1" ht="22.5">
      <c r="A4" s="284"/>
      <c r="B4" s="185" t="s">
        <v>272</v>
      </c>
      <c r="C4" s="426" t="s">
        <v>501</v>
      </c>
      <c r="D4" s="426"/>
      <c r="E4" s="426"/>
      <c r="F4" s="426"/>
      <c r="G4" s="426"/>
      <c r="H4" s="426"/>
      <c r="I4" s="426"/>
      <c r="J4" s="36" t="s">
        <v>494</v>
      </c>
    </row>
    <row r="5" spans="1:10" s="7" customFormat="1" ht="12.75">
      <c r="A5" s="282" t="s">
        <v>75</v>
      </c>
      <c r="C5" s="296" t="s">
        <v>173</v>
      </c>
      <c r="D5" s="296" t="s">
        <v>174</v>
      </c>
      <c r="E5" s="296" t="s">
        <v>164</v>
      </c>
      <c r="F5" s="296" t="s">
        <v>165</v>
      </c>
      <c r="G5" s="296" t="s">
        <v>166</v>
      </c>
      <c r="H5" s="296" t="s">
        <v>167</v>
      </c>
      <c r="I5" s="296" t="s">
        <v>525</v>
      </c>
      <c r="J5" s="285"/>
    </row>
    <row r="6" spans="1:10" s="287" customFormat="1" ht="12.75">
      <c r="A6" s="282">
        <v>2007</v>
      </c>
      <c r="B6" s="39">
        <v>351</v>
      </c>
      <c r="C6" s="37">
        <v>2</v>
      </c>
      <c r="D6" s="37">
        <v>35</v>
      </c>
      <c r="E6" s="37">
        <v>94</v>
      </c>
      <c r="F6" s="37">
        <v>117</v>
      </c>
      <c r="G6" s="37">
        <v>88</v>
      </c>
      <c r="H6" s="37">
        <v>15</v>
      </c>
      <c r="I6" s="37">
        <v>0</v>
      </c>
      <c r="J6" s="145">
        <v>8994</v>
      </c>
    </row>
    <row r="7" spans="1:10" s="287" customFormat="1" ht="12.75">
      <c r="A7" s="282">
        <v>2008</v>
      </c>
      <c r="B7" s="39">
        <v>350</v>
      </c>
      <c r="C7" s="37">
        <v>4</v>
      </c>
      <c r="D7" s="37">
        <v>35</v>
      </c>
      <c r="E7" s="37">
        <v>76</v>
      </c>
      <c r="F7" s="37">
        <v>131</v>
      </c>
      <c r="G7" s="37">
        <v>86</v>
      </c>
      <c r="H7" s="37">
        <v>18</v>
      </c>
      <c r="I7" s="37">
        <v>0</v>
      </c>
      <c r="J7" s="145">
        <v>8967</v>
      </c>
    </row>
    <row r="8" spans="1:10" s="287" customFormat="1" ht="12.75">
      <c r="A8" s="282">
        <v>2009</v>
      </c>
      <c r="B8" s="39">
        <v>406</v>
      </c>
      <c r="C8" s="37">
        <v>3</v>
      </c>
      <c r="D8" s="37">
        <v>36</v>
      </c>
      <c r="E8" s="37">
        <v>110</v>
      </c>
      <c r="F8" s="37">
        <v>150</v>
      </c>
      <c r="G8" s="37">
        <v>85</v>
      </c>
      <c r="H8" s="37">
        <v>22</v>
      </c>
      <c r="I8" s="37">
        <v>0</v>
      </c>
      <c r="J8" s="145">
        <v>8917</v>
      </c>
    </row>
    <row r="9" spans="1:10" s="287" customFormat="1" ht="12.75">
      <c r="A9" s="282">
        <v>2010</v>
      </c>
      <c r="B9" s="39">
        <v>329</v>
      </c>
      <c r="C9" s="37">
        <v>1</v>
      </c>
      <c r="D9" s="37">
        <v>35</v>
      </c>
      <c r="E9" s="37">
        <v>87</v>
      </c>
      <c r="F9" s="37">
        <v>119</v>
      </c>
      <c r="G9" s="37">
        <v>71</v>
      </c>
      <c r="H9" s="37">
        <v>14</v>
      </c>
      <c r="I9" s="37">
        <v>2</v>
      </c>
      <c r="J9" s="145">
        <v>8872</v>
      </c>
    </row>
    <row r="10" spans="1:10" s="287" customFormat="1" ht="12.75">
      <c r="A10" s="282">
        <v>2011</v>
      </c>
      <c r="B10" s="39">
        <v>395</v>
      </c>
      <c r="C10" s="37">
        <v>2</v>
      </c>
      <c r="D10" s="37">
        <v>33</v>
      </c>
      <c r="E10" s="37">
        <v>102</v>
      </c>
      <c r="F10" s="37">
        <v>145</v>
      </c>
      <c r="G10" s="37">
        <v>99</v>
      </c>
      <c r="H10" s="37">
        <v>11</v>
      </c>
      <c r="I10" s="37">
        <v>3</v>
      </c>
      <c r="J10" s="145">
        <v>8867</v>
      </c>
    </row>
    <row r="11" spans="1:10" s="287" customFormat="1" ht="12.75">
      <c r="A11" s="282">
        <v>2012</v>
      </c>
      <c r="B11" s="39">
        <v>357</v>
      </c>
      <c r="C11" s="37">
        <v>0</v>
      </c>
      <c r="D11" s="37">
        <v>24</v>
      </c>
      <c r="E11" s="37">
        <v>86</v>
      </c>
      <c r="F11" s="37">
        <v>121</v>
      </c>
      <c r="G11" s="37">
        <v>93</v>
      </c>
      <c r="H11" s="37">
        <v>32</v>
      </c>
      <c r="I11" s="37">
        <v>1</v>
      </c>
      <c r="J11" s="195">
        <v>8859.5</v>
      </c>
    </row>
    <row r="12" spans="1:10" s="287" customFormat="1" ht="12.75">
      <c r="A12" s="282">
        <v>2013</v>
      </c>
      <c r="B12" s="39">
        <v>339</v>
      </c>
      <c r="C12" s="37">
        <v>0</v>
      </c>
      <c r="D12" s="37">
        <v>19</v>
      </c>
      <c r="E12" s="37">
        <v>102</v>
      </c>
      <c r="F12" s="37">
        <v>128</v>
      </c>
      <c r="G12" s="37">
        <v>68</v>
      </c>
      <c r="H12" s="37">
        <v>19</v>
      </c>
      <c r="I12" s="37">
        <v>3</v>
      </c>
      <c r="J12" s="195">
        <v>8838.5</v>
      </c>
    </row>
    <row r="13" spans="1:10" s="287" customFormat="1" ht="12.75">
      <c r="A13" s="282">
        <v>2014</v>
      </c>
      <c r="B13" s="39">
        <v>372</v>
      </c>
      <c r="C13" s="37">
        <v>5</v>
      </c>
      <c r="D13" s="37">
        <v>20</v>
      </c>
      <c r="E13" s="37">
        <v>89</v>
      </c>
      <c r="F13" s="37">
        <v>154</v>
      </c>
      <c r="G13" s="37">
        <v>74</v>
      </c>
      <c r="H13" s="37">
        <v>30</v>
      </c>
      <c r="I13" s="37">
        <v>0</v>
      </c>
      <c r="J13" s="195">
        <v>8775</v>
      </c>
    </row>
    <row r="14" spans="1:10" s="287" customFormat="1" ht="12.75">
      <c r="A14" s="282">
        <v>2015</v>
      </c>
      <c r="B14" s="39">
        <v>325</v>
      </c>
      <c r="C14" s="37">
        <v>4</v>
      </c>
      <c r="D14" s="37">
        <v>27</v>
      </c>
      <c r="E14" s="37">
        <v>88</v>
      </c>
      <c r="F14" s="37">
        <v>121</v>
      </c>
      <c r="G14" s="37">
        <v>68</v>
      </c>
      <c r="H14" s="37">
        <v>13</v>
      </c>
      <c r="I14" s="37">
        <v>4</v>
      </c>
      <c r="J14" s="195">
        <v>8724</v>
      </c>
    </row>
    <row r="15" spans="1:10" s="287" customFormat="1" ht="12.75">
      <c r="A15" s="282">
        <v>2016</v>
      </c>
      <c r="B15" s="39">
        <v>378</v>
      </c>
      <c r="C15" s="37">
        <v>1</v>
      </c>
      <c r="D15" s="37">
        <v>29</v>
      </c>
      <c r="E15" s="37">
        <v>82</v>
      </c>
      <c r="F15" s="37">
        <v>145</v>
      </c>
      <c r="G15" s="37">
        <v>89</v>
      </c>
      <c r="H15" s="37">
        <v>29</v>
      </c>
      <c r="I15" s="37">
        <v>3</v>
      </c>
      <c r="J15" s="195">
        <v>8669</v>
      </c>
    </row>
    <row r="16" s="7" customFormat="1" ht="12.75">
      <c r="A16" s="284"/>
    </row>
    <row r="17" spans="1:10" s="7" customFormat="1" ht="12.75">
      <c r="A17" s="425" t="s">
        <v>332</v>
      </c>
      <c r="B17" s="425"/>
      <c r="C17" s="425"/>
      <c r="D17" s="425"/>
      <c r="E17" s="425"/>
      <c r="F17" s="425"/>
      <c r="G17" s="425"/>
      <c r="H17" s="425"/>
      <c r="I17" s="425"/>
      <c r="J17" s="425"/>
    </row>
    <row r="18" spans="1:10" s="7" customFormat="1" ht="12.75">
      <c r="A18" s="422" t="s">
        <v>531</v>
      </c>
      <c r="B18" s="423"/>
      <c r="C18" s="423"/>
      <c r="D18" s="423"/>
      <c r="E18" s="423"/>
      <c r="F18" s="423"/>
      <c r="G18" s="423"/>
      <c r="H18" s="423"/>
      <c r="I18" s="423"/>
      <c r="J18" s="423"/>
    </row>
  </sheetData>
  <sheetProtection selectLockedCells="1"/>
  <mergeCells count="5">
    <mergeCell ref="A18:J18"/>
    <mergeCell ref="A1:J1"/>
    <mergeCell ref="A17:J17"/>
    <mergeCell ref="C4:I4"/>
    <mergeCell ref="A3:J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SheetLayoutView="50" zoomScalePageLayoutView="0" workbookViewId="0" topLeftCell="A1">
      <selection activeCell="I47" sqref="I47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12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31" t="s">
        <v>435</v>
      </c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4"/>
  <sheetViews>
    <sheetView zoomScale="130" zoomScaleNormal="130" zoomScaleSheetLayoutView="50" zoomScalePageLayoutView="0" workbookViewId="0" topLeftCell="A1">
      <selection activeCell="J9" sqref="J9"/>
    </sheetView>
  </sheetViews>
  <sheetFormatPr defaultColWidth="11.421875" defaultRowHeight="12.75"/>
  <cols>
    <col min="1" max="1" width="12.8515625" style="206" customWidth="1"/>
    <col min="2" max="2" width="8.421875" style="0" bestFit="1" customWidth="1"/>
    <col min="3" max="3" width="12.7109375" style="0" bestFit="1" customWidth="1"/>
    <col min="4" max="4" width="9.140625" style="0" bestFit="1" customWidth="1"/>
    <col min="5" max="5" width="15.7109375" style="0" bestFit="1" customWidth="1"/>
    <col min="6" max="6" width="11.57421875" style="0" bestFit="1" customWidth="1"/>
    <col min="7" max="7" width="12.7109375" style="0" bestFit="1" customWidth="1"/>
    <col min="8" max="8" width="14.7109375" style="0" customWidth="1"/>
  </cols>
  <sheetData>
    <row r="1" spans="1:8" ht="12.75">
      <c r="A1" s="491" t="s">
        <v>128</v>
      </c>
      <c r="B1" s="491"/>
      <c r="C1" s="491"/>
      <c r="D1" s="491"/>
      <c r="E1" s="491"/>
      <c r="F1" s="491"/>
      <c r="G1" s="491"/>
      <c r="H1" s="491"/>
    </row>
    <row r="2" spans="1:8" ht="12.75">
      <c r="A2" s="173"/>
      <c r="B2" s="173"/>
      <c r="C2" s="173"/>
      <c r="D2" s="173"/>
      <c r="E2" s="173"/>
      <c r="F2" s="173"/>
      <c r="G2" s="173"/>
      <c r="H2" s="173"/>
    </row>
    <row r="3" spans="1:8" ht="12.75">
      <c r="A3" s="492" t="s">
        <v>409</v>
      </c>
      <c r="B3" s="492"/>
      <c r="C3" s="492"/>
      <c r="D3" s="492"/>
      <c r="E3" s="492"/>
      <c r="F3" s="492"/>
      <c r="G3" s="492"/>
      <c r="H3" s="492"/>
    </row>
    <row r="4" spans="1:8" ht="22.5">
      <c r="A4" s="305" t="s">
        <v>468</v>
      </c>
      <c r="B4" s="307" t="s">
        <v>24</v>
      </c>
      <c r="C4" s="308" t="s">
        <v>272</v>
      </c>
      <c r="D4" s="307" t="s">
        <v>265</v>
      </c>
      <c r="E4" s="308" t="s">
        <v>329</v>
      </c>
      <c r="F4" s="308" t="s">
        <v>483</v>
      </c>
      <c r="G4" s="308" t="s">
        <v>427</v>
      </c>
      <c r="H4" s="308" t="s">
        <v>452</v>
      </c>
    </row>
    <row r="5" spans="1:8" ht="12.75">
      <c r="A5" s="306" t="s">
        <v>88</v>
      </c>
      <c r="B5" s="121">
        <v>170.8</v>
      </c>
      <c r="C5" s="121">
        <v>300.2</v>
      </c>
      <c r="D5" s="121">
        <v>123</v>
      </c>
      <c r="E5" s="121">
        <v>177.2</v>
      </c>
      <c r="F5" s="123">
        <v>66.80000000000001</v>
      </c>
      <c r="G5" s="121">
        <v>244</v>
      </c>
      <c r="H5" s="87">
        <v>14199.4</v>
      </c>
    </row>
    <row r="6" spans="1:8" ht="12.75">
      <c r="A6" s="306" t="s">
        <v>89</v>
      </c>
      <c r="B6" s="121">
        <v>176.4</v>
      </c>
      <c r="C6" s="121">
        <v>337</v>
      </c>
      <c r="D6" s="121">
        <v>130.8</v>
      </c>
      <c r="E6" s="121">
        <v>206.2</v>
      </c>
      <c r="F6" s="123">
        <v>120.60000000000002</v>
      </c>
      <c r="G6" s="121">
        <v>326.8</v>
      </c>
      <c r="H6" s="87">
        <v>15459.8</v>
      </c>
    </row>
    <row r="7" spans="1:8" ht="12.75">
      <c r="A7" s="306" t="s">
        <v>90</v>
      </c>
      <c r="B7" s="121">
        <v>234.6</v>
      </c>
      <c r="C7" s="121">
        <v>376.6</v>
      </c>
      <c r="D7" s="121">
        <v>142.8</v>
      </c>
      <c r="E7" s="121">
        <v>233.8</v>
      </c>
      <c r="F7" s="123">
        <v>307.2</v>
      </c>
      <c r="G7" s="121">
        <v>541</v>
      </c>
      <c r="H7" s="87">
        <v>17804.8</v>
      </c>
    </row>
    <row r="8" spans="1:8" ht="12.75">
      <c r="A8" s="306" t="s">
        <v>91</v>
      </c>
      <c r="B8" s="121">
        <v>281.6</v>
      </c>
      <c r="C8" s="121">
        <v>405.4</v>
      </c>
      <c r="D8" s="121">
        <v>156.4</v>
      </c>
      <c r="E8" s="121">
        <v>249</v>
      </c>
      <c r="F8" s="123">
        <v>114</v>
      </c>
      <c r="G8" s="121">
        <v>363</v>
      </c>
      <c r="H8" s="87">
        <v>20190.6</v>
      </c>
    </row>
    <row r="9" spans="1:8" ht="12.75">
      <c r="A9" s="306" t="s">
        <v>92</v>
      </c>
      <c r="B9" s="121">
        <v>264.4</v>
      </c>
      <c r="C9" s="121">
        <v>372</v>
      </c>
      <c r="D9" s="121">
        <v>164.6</v>
      </c>
      <c r="E9" s="121">
        <v>207.4</v>
      </c>
      <c r="F9" s="123">
        <v>355.6</v>
      </c>
      <c r="G9" s="121">
        <v>563</v>
      </c>
      <c r="H9" s="87">
        <v>22503</v>
      </c>
    </row>
    <row r="10" spans="1:8" ht="12.75">
      <c r="A10" s="306" t="s">
        <v>93</v>
      </c>
      <c r="B10" s="121">
        <v>294.4</v>
      </c>
      <c r="C10" s="121">
        <v>329</v>
      </c>
      <c r="D10" s="121">
        <v>168.2</v>
      </c>
      <c r="E10" s="121">
        <v>160.8</v>
      </c>
      <c r="F10" s="123">
        <v>251.8</v>
      </c>
      <c r="G10" s="121">
        <v>412.6</v>
      </c>
      <c r="H10" s="87">
        <v>24795.8</v>
      </c>
    </row>
    <row r="11" spans="1:8" ht="12.75">
      <c r="A11" s="306" t="s">
        <v>94</v>
      </c>
      <c r="B11" s="121">
        <v>347</v>
      </c>
      <c r="C11" s="121">
        <v>379.8</v>
      </c>
      <c r="D11" s="121">
        <v>166.2</v>
      </c>
      <c r="E11" s="121">
        <v>213.6</v>
      </c>
      <c r="F11" s="123">
        <v>-39.19999999999999</v>
      </c>
      <c r="G11" s="121">
        <v>174.4</v>
      </c>
      <c r="H11" s="87">
        <v>26183.4</v>
      </c>
    </row>
    <row r="12" spans="1:8" ht="12.75">
      <c r="A12" s="306" t="s">
        <v>95</v>
      </c>
      <c r="B12" s="121">
        <v>329.2</v>
      </c>
      <c r="C12" s="121">
        <v>375.6</v>
      </c>
      <c r="D12" s="121">
        <v>181.2</v>
      </c>
      <c r="E12" s="121">
        <v>194.4</v>
      </c>
      <c r="F12" s="123">
        <v>159.99999999999997</v>
      </c>
      <c r="G12" s="121">
        <v>354.4</v>
      </c>
      <c r="H12" s="87">
        <v>27764.4</v>
      </c>
    </row>
    <row r="13" spans="1:8" ht="12.75">
      <c r="A13" s="306" t="s">
        <v>96</v>
      </c>
      <c r="B13" s="121">
        <v>389.4</v>
      </c>
      <c r="C13" s="121">
        <v>388.6</v>
      </c>
      <c r="D13" s="121">
        <v>189.2</v>
      </c>
      <c r="E13" s="121">
        <v>199.4</v>
      </c>
      <c r="F13" s="123">
        <v>235.99999999999997</v>
      </c>
      <c r="G13" s="121">
        <v>435.4</v>
      </c>
      <c r="H13" s="87">
        <v>29845</v>
      </c>
    </row>
    <row r="14" spans="1:8" ht="12.75">
      <c r="A14" s="306" t="s">
        <v>25</v>
      </c>
      <c r="B14" s="121">
        <v>424.8</v>
      </c>
      <c r="C14" s="121">
        <v>415.4</v>
      </c>
      <c r="D14" s="121">
        <v>219.8</v>
      </c>
      <c r="E14" s="121">
        <v>195.6</v>
      </c>
      <c r="F14" s="123">
        <v>163.79999999999998</v>
      </c>
      <c r="G14" s="121">
        <v>359.4</v>
      </c>
      <c r="H14" s="87">
        <v>31565.4</v>
      </c>
    </row>
    <row r="15" spans="1:8" ht="12.75">
      <c r="A15" s="306">
        <v>2000</v>
      </c>
      <c r="B15" s="122">
        <v>446</v>
      </c>
      <c r="C15" s="122">
        <v>420</v>
      </c>
      <c r="D15" s="122">
        <v>239</v>
      </c>
      <c r="E15" s="122">
        <v>181</v>
      </c>
      <c r="F15" s="125">
        <v>256</v>
      </c>
      <c r="G15" s="122">
        <v>437</v>
      </c>
      <c r="H15" s="180">
        <v>32863</v>
      </c>
    </row>
    <row r="16" spans="1:8" ht="12.75">
      <c r="A16" s="306">
        <v>2001</v>
      </c>
      <c r="B16" s="122">
        <v>384</v>
      </c>
      <c r="C16" s="122">
        <v>401</v>
      </c>
      <c r="D16" s="122">
        <v>220</v>
      </c>
      <c r="E16" s="122">
        <v>181</v>
      </c>
      <c r="F16" s="125">
        <v>481</v>
      </c>
      <c r="G16" s="122">
        <v>662</v>
      </c>
      <c r="H16" s="180">
        <v>33525</v>
      </c>
    </row>
    <row r="17" spans="1:8" ht="12.75">
      <c r="A17" s="306">
        <v>2002</v>
      </c>
      <c r="B17" s="122">
        <v>339</v>
      </c>
      <c r="C17" s="122">
        <v>395</v>
      </c>
      <c r="D17" s="122">
        <v>215</v>
      </c>
      <c r="E17" s="122">
        <v>180</v>
      </c>
      <c r="F17" s="125">
        <v>158</v>
      </c>
      <c r="G17" s="122">
        <v>338</v>
      </c>
      <c r="H17" s="180">
        <v>33863</v>
      </c>
    </row>
    <row r="18" spans="1:8" ht="12.75">
      <c r="A18" s="306">
        <v>2003</v>
      </c>
      <c r="B18" s="122">
        <v>286</v>
      </c>
      <c r="C18" s="122">
        <v>347</v>
      </c>
      <c r="D18" s="122">
        <v>217</v>
      </c>
      <c r="E18" s="122">
        <v>130</v>
      </c>
      <c r="F18" s="125">
        <v>301</v>
      </c>
      <c r="G18" s="122">
        <v>431</v>
      </c>
      <c r="H18" s="180">
        <v>34294</v>
      </c>
    </row>
    <row r="19" spans="1:8" ht="12.75">
      <c r="A19" s="306">
        <v>2004</v>
      </c>
      <c r="B19" s="122">
        <v>339</v>
      </c>
      <c r="C19" s="122">
        <v>372</v>
      </c>
      <c r="D19" s="122">
        <v>198</v>
      </c>
      <c r="E19" s="122">
        <v>174</v>
      </c>
      <c r="F19" s="125">
        <v>132</v>
      </c>
      <c r="G19" s="122">
        <v>306</v>
      </c>
      <c r="H19" s="180">
        <v>34600</v>
      </c>
    </row>
    <row r="20" spans="1:8" ht="12.75">
      <c r="A20" s="306" t="s">
        <v>13</v>
      </c>
      <c r="B20" s="121">
        <v>358.8</v>
      </c>
      <c r="C20" s="121">
        <v>387</v>
      </c>
      <c r="D20" s="121">
        <v>217.8</v>
      </c>
      <c r="E20" s="121">
        <v>169.2</v>
      </c>
      <c r="F20" s="123">
        <v>265.6</v>
      </c>
      <c r="G20" s="121">
        <v>434.8</v>
      </c>
      <c r="H20" s="87">
        <v>33829</v>
      </c>
    </row>
    <row r="21" spans="1:8" ht="12.75">
      <c r="A21" s="306">
        <v>2005</v>
      </c>
      <c r="B21" s="122">
        <v>349</v>
      </c>
      <c r="C21" s="122">
        <v>381</v>
      </c>
      <c r="D21" s="122">
        <v>215</v>
      </c>
      <c r="E21" s="122">
        <v>166</v>
      </c>
      <c r="F21" s="125">
        <v>139</v>
      </c>
      <c r="G21" s="122">
        <v>305</v>
      </c>
      <c r="H21" s="180">
        <v>34905</v>
      </c>
    </row>
    <row r="22" spans="1:8" ht="12.75">
      <c r="A22" s="306">
        <v>2006</v>
      </c>
      <c r="B22" s="122">
        <v>290</v>
      </c>
      <c r="C22" s="122">
        <v>361</v>
      </c>
      <c r="D22" s="122">
        <v>220</v>
      </c>
      <c r="E22" s="122">
        <v>141</v>
      </c>
      <c r="F22" s="125">
        <v>122</v>
      </c>
      <c r="G22" s="122">
        <v>263</v>
      </c>
      <c r="H22" s="180">
        <v>35168</v>
      </c>
    </row>
    <row r="23" spans="1:8" ht="12.75">
      <c r="A23" s="306">
        <v>2007</v>
      </c>
      <c r="B23" s="122">
        <v>365</v>
      </c>
      <c r="C23" s="122">
        <v>351</v>
      </c>
      <c r="D23" s="122">
        <v>227</v>
      </c>
      <c r="E23" s="122">
        <v>124</v>
      </c>
      <c r="F23" s="125">
        <v>64</v>
      </c>
      <c r="G23" s="122">
        <v>188</v>
      </c>
      <c r="H23" s="180">
        <v>35356</v>
      </c>
    </row>
    <row r="24" spans="1:8" ht="12.75">
      <c r="A24" s="306">
        <v>2008</v>
      </c>
      <c r="B24" s="122">
        <v>402</v>
      </c>
      <c r="C24" s="122">
        <v>350</v>
      </c>
      <c r="D24" s="122">
        <v>205</v>
      </c>
      <c r="E24" s="122">
        <v>145</v>
      </c>
      <c r="F24" s="125">
        <v>88</v>
      </c>
      <c r="G24" s="122">
        <v>233</v>
      </c>
      <c r="H24" s="180">
        <v>35589</v>
      </c>
    </row>
    <row r="25" spans="1:8" ht="12.75">
      <c r="A25" s="306">
        <v>2009</v>
      </c>
      <c r="B25" s="122">
        <v>302</v>
      </c>
      <c r="C25" s="122">
        <v>406</v>
      </c>
      <c r="D25" s="122">
        <v>229</v>
      </c>
      <c r="E25" s="122">
        <v>177</v>
      </c>
      <c r="F25" s="125">
        <v>128</v>
      </c>
      <c r="G25" s="122">
        <v>305</v>
      </c>
      <c r="H25" s="180">
        <v>35894</v>
      </c>
    </row>
    <row r="26" spans="1:8" ht="12.75">
      <c r="A26" s="306" t="s">
        <v>228</v>
      </c>
      <c r="B26" s="121">
        <v>341.6</v>
      </c>
      <c r="C26" s="121">
        <v>369.8</v>
      </c>
      <c r="D26" s="121">
        <v>219.2</v>
      </c>
      <c r="E26" s="121">
        <v>150.6</v>
      </c>
      <c r="F26" s="123">
        <v>108.20000000000002</v>
      </c>
      <c r="G26" s="121">
        <v>258.8</v>
      </c>
      <c r="H26" s="87">
        <v>35382.4</v>
      </c>
    </row>
    <row r="27" spans="1:8" ht="12.75">
      <c r="A27" s="306">
        <v>2010</v>
      </c>
      <c r="B27" s="122">
        <v>356</v>
      </c>
      <c r="C27" s="122">
        <v>329</v>
      </c>
      <c r="D27" s="122">
        <v>238</v>
      </c>
      <c r="E27" s="122">
        <v>91</v>
      </c>
      <c r="F27" s="125">
        <v>164</v>
      </c>
      <c r="G27" s="122">
        <v>255</v>
      </c>
      <c r="H27" s="180">
        <v>36149</v>
      </c>
    </row>
    <row r="28" spans="1:8" ht="12.75">
      <c r="A28" s="306">
        <v>2011</v>
      </c>
      <c r="B28" s="122">
        <v>324</v>
      </c>
      <c r="C28" s="122">
        <v>395</v>
      </c>
      <c r="D28" s="122">
        <v>248</v>
      </c>
      <c r="E28" s="122">
        <v>147</v>
      </c>
      <c r="F28" s="125">
        <v>179</v>
      </c>
      <c r="G28" s="122">
        <v>326</v>
      </c>
      <c r="H28" s="180">
        <v>36475</v>
      </c>
    </row>
    <row r="29" spans="1:8" ht="12.75">
      <c r="A29" s="306">
        <v>2012</v>
      </c>
      <c r="B29" s="122">
        <v>349</v>
      </c>
      <c r="C29" s="122">
        <v>357</v>
      </c>
      <c r="D29" s="122">
        <v>224</v>
      </c>
      <c r="E29" s="122">
        <v>133</v>
      </c>
      <c r="F29" s="125">
        <v>230</v>
      </c>
      <c r="G29" s="122">
        <v>363</v>
      </c>
      <c r="H29" s="180">
        <v>36838</v>
      </c>
    </row>
    <row r="30" spans="1:8" ht="12.75">
      <c r="A30" s="306">
        <v>2013</v>
      </c>
      <c r="B30" s="122">
        <v>381</v>
      </c>
      <c r="C30" s="122">
        <v>339</v>
      </c>
      <c r="D30" s="122">
        <v>246</v>
      </c>
      <c r="E30" s="122">
        <v>93</v>
      </c>
      <c r="F30" s="125">
        <v>198</v>
      </c>
      <c r="G30" s="122">
        <v>291</v>
      </c>
      <c r="H30" s="180">
        <v>37129</v>
      </c>
    </row>
    <row r="31" spans="1:8" ht="12.75">
      <c r="A31" s="306">
        <v>2014</v>
      </c>
      <c r="B31" s="122">
        <v>403</v>
      </c>
      <c r="C31" s="122">
        <v>372</v>
      </c>
      <c r="D31" s="122">
        <v>268</v>
      </c>
      <c r="E31" s="122">
        <v>104</v>
      </c>
      <c r="F31" s="125">
        <v>133</v>
      </c>
      <c r="G31" s="122">
        <v>237</v>
      </c>
      <c r="H31" s="180">
        <v>37366</v>
      </c>
    </row>
    <row r="32" spans="1:8" ht="12.75">
      <c r="A32" s="175" t="s">
        <v>517</v>
      </c>
      <c r="B32" s="121">
        <v>362.6</v>
      </c>
      <c r="C32" s="121">
        <v>358.4</v>
      </c>
      <c r="D32" s="121">
        <v>244.8</v>
      </c>
      <c r="E32" s="121">
        <v>113.6</v>
      </c>
      <c r="F32" s="123">
        <v>180.8</v>
      </c>
      <c r="G32" s="121">
        <v>294.4</v>
      </c>
      <c r="H32" s="87">
        <v>36791.4</v>
      </c>
    </row>
    <row r="33" spans="1:8" ht="12.75">
      <c r="A33" s="306">
        <v>2015</v>
      </c>
      <c r="B33" s="122">
        <v>375</v>
      </c>
      <c r="C33" s="122">
        <v>325</v>
      </c>
      <c r="D33" s="122">
        <v>252</v>
      </c>
      <c r="E33" s="122">
        <v>73</v>
      </c>
      <c r="F33" s="125">
        <v>183</v>
      </c>
      <c r="G33" s="122">
        <v>256</v>
      </c>
      <c r="H33" s="180">
        <v>37622</v>
      </c>
    </row>
    <row r="34" spans="1:8" ht="12.75">
      <c r="A34" s="306">
        <v>2016</v>
      </c>
      <c r="B34" s="122">
        <v>363</v>
      </c>
      <c r="C34" s="122">
        <v>378</v>
      </c>
      <c r="D34" s="122">
        <v>271</v>
      </c>
      <c r="E34" s="122">
        <v>107</v>
      </c>
      <c r="F34" s="125">
        <v>81</v>
      </c>
      <c r="G34" s="122">
        <v>188</v>
      </c>
      <c r="H34" s="180">
        <v>37810</v>
      </c>
    </row>
  </sheetData>
  <sheetProtection/>
  <mergeCells count="2">
    <mergeCell ref="A1:H1"/>
    <mergeCell ref="A3:H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5"/>
  <sheetViews>
    <sheetView zoomScale="130" zoomScaleNormal="130" zoomScaleSheetLayoutView="50" zoomScalePageLayoutView="0" workbookViewId="0" topLeftCell="A1">
      <selection activeCell="H5" sqref="H5"/>
    </sheetView>
  </sheetViews>
  <sheetFormatPr defaultColWidth="11.421875" defaultRowHeight="12.75"/>
  <cols>
    <col min="1" max="1" width="13.00390625" style="206" customWidth="1"/>
    <col min="2" max="2" width="12.7109375" style="0" bestFit="1" customWidth="1"/>
    <col min="3" max="3" width="9.140625" style="0" bestFit="1" customWidth="1"/>
    <col min="4" max="4" width="15.7109375" style="0" bestFit="1" customWidth="1"/>
    <col min="5" max="5" width="12.8515625" style="0" bestFit="1" customWidth="1"/>
    <col min="6" max="6" width="17.7109375" style="0" bestFit="1" customWidth="1"/>
  </cols>
  <sheetData>
    <row r="1" spans="1:6" ht="12.75">
      <c r="A1" s="491" t="s">
        <v>16</v>
      </c>
      <c r="B1" s="491"/>
      <c r="C1" s="491"/>
      <c r="D1" s="491"/>
      <c r="E1" s="491"/>
      <c r="F1" s="491"/>
    </row>
    <row r="2" spans="1:6" ht="12.75">
      <c r="A2" s="491" t="s">
        <v>43</v>
      </c>
      <c r="B2" s="491"/>
      <c r="C2" s="491"/>
      <c r="D2" s="491"/>
      <c r="E2" s="491"/>
      <c r="F2" s="491"/>
    </row>
    <row r="3" spans="1:6" ht="12.75">
      <c r="A3" s="173"/>
      <c r="B3" s="173"/>
      <c r="C3" s="173"/>
      <c r="D3" s="173"/>
      <c r="E3" s="173"/>
      <c r="F3" s="173"/>
    </row>
    <row r="4" spans="1:6" ht="12.75">
      <c r="A4" s="492" t="s">
        <v>410</v>
      </c>
      <c r="B4" s="492"/>
      <c r="C4" s="492"/>
      <c r="D4" s="492"/>
      <c r="E4" s="492"/>
      <c r="F4" s="492"/>
    </row>
    <row r="5" spans="1:6" ht="45">
      <c r="A5" s="305" t="s">
        <v>468</v>
      </c>
      <c r="B5" s="308" t="s">
        <v>272</v>
      </c>
      <c r="C5" s="307" t="s">
        <v>265</v>
      </c>
      <c r="D5" s="308" t="s">
        <v>329</v>
      </c>
      <c r="E5" s="307" t="s">
        <v>129</v>
      </c>
      <c r="F5" s="308" t="s">
        <v>471</v>
      </c>
    </row>
    <row r="6" spans="1:6" ht="12.75">
      <c r="A6" s="306" t="s">
        <v>88</v>
      </c>
      <c r="B6" s="121">
        <v>258.4</v>
      </c>
      <c r="C6" s="121">
        <v>103.6</v>
      </c>
      <c r="D6" s="123">
        <v>154.79999999999998</v>
      </c>
      <c r="E6" s="87">
        <v>11416.8</v>
      </c>
      <c r="F6" s="133">
        <v>1.3558965734706747</v>
      </c>
    </row>
    <row r="7" spans="1:6" ht="12.75">
      <c r="A7" s="306" t="s">
        <v>89</v>
      </c>
      <c r="B7" s="121">
        <v>277.8</v>
      </c>
      <c r="C7" s="121">
        <v>109</v>
      </c>
      <c r="D7" s="123">
        <v>168.8</v>
      </c>
      <c r="E7" s="87">
        <v>12124.6</v>
      </c>
      <c r="F7" s="133">
        <v>1.3922108770598618</v>
      </c>
    </row>
    <row r="8" spans="1:6" ht="12.75">
      <c r="A8" s="306" t="s">
        <v>90</v>
      </c>
      <c r="B8" s="121">
        <v>291.2</v>
      </c>
      <c r="C8" s="121">
        <v>118.8</v>
      </c>
      <c r="D8" s="123">
        <v>172.39999999999998</v>
      </c>
      <c r="E8" s="87">
        <v>12924.2</v>
      </c>
      <c r="F8" s="133">
        <v>1.3339316940313517</v>
      </c>
    </row>
    <row r="9" spans="1:6" ht="12.75">
      <c r="A9" s="306" t="s">
        <v>91</v>
      </c>
      <c r="B9" s="121">
        <v>286.6</v>
      </c>
      <c r="C9" s="121">
        <v>128.2</v>
      </c>
      <c r="D9" s="123">
        <v>158.40000000000003</v>
      </c>
      <c r="E9" s="87">
        <v>13901.4</v>
      </c>
      <c r="F9" s="133">
        <v>1.1394535802149426</v>
      </c>
    </row>
    <row r="10" spans="1:6" ht="12.75">
      <c r="A10" s="306" t="s">
        <v>92</v>
      </c>
      <c r="B10" s="121">
        <v>242</v>
      </c>
      <c r="C10" s="121">
        <v>131.8</v>
      </c>
      <c r="D10" s="123">
        <v>110.19999999999999</v>
      </c>
      <c r="E10" s="87">
        <v>14547.8</v>
      </c>
      <c r="F10" s="133">
        <v>0.7575028526650077</v>
      </c>
    </row>
    <row r="11" spans="1:6" ht="12.75">
      <c r="A11" s="306" t="s">
        <v>93</v>
      </c>
      <c r="B11" s="121">
        <v>204.4</v>
      </c>
      <c r="C11" s="121">
        <v>130.4</v>
      </c>
      <c r="D11" s="123">
        <v>74</v>
      </c>
      <c r="E11" s="87">
        <v>15829.4</v>
      </c>
      <c r="F11" s="133">
        <v>0.4674845540576396</v>
      </c>
    </row>
    <row r="12" spans="1:6" ht="12.75">
      <c r="A12" s="306" t="s">
        <v>94</v>
      </c>
      <c r="B12" s="121">
        <v>205.2</v>
      </c>
      <c r="C12" s="121">
        <v>129.8</v>
      </c>
      <c r="D12" s="123">
        <v>75.39999999999998</v>
      </c>
      <c r="E12" s="87">
        <v>16651.8</v>
      </c>
      <c r="F12" s="133">
        <v>0.45280390107976304</v>
      </c>
    </row>
    <row r="13" spans="1:6" ht="12.75">
      <c r="A13" s="306" t="s">
        <v>95</v>
      </c>
      <c r="B13" s="121">
        <v>213.2</v>
      </c>
      <c r="C13" s="121">
        <v>141.4</v>
      </c>
      <c r="D13" s="123">
        <v>71.79999999999998</v>
      </c>
      <c r="E13" s="87">
        <v>17710.6</v>
      </c>
      <c r="F13" s="133">
        <v>0.4054069314421871</v>
      </c>
    </row>
    <row r="14" spans="1:6" ht="12.75">
      <c r="A14" s="306" t="s">
        <v>96</v>
      </c>
      <c r="B14" s="121">
        <v>214.4</v>
      </c>
      <c r="C14" s="121">
        <v>143.2</v>
      </c>
      <c r="D14" s="123">
        <v>71.20000000000002</v>
      </c>
      <c r="E14" s="87">
        <v>18475.2</v>
      </c>
      <c r="F14" s="133">
        <v>0.3853814843682343</v>
      </c>
    </row>
    <row r="15" spans="1:6" ht="12.75">
      <c r="A15" s="306" t="s">
        <v>25</v>
      </c>
      <c r="B15" s="121">
        <v>264.6</v>
      </c>
      <c r="C15" s="121">
        <v>156.6</v>
      </c>
      <c r="D15" s="123">
        <v>108.00000000000003</v>
      </c>
      <c r="E15" s="87">
        <v>20208.2</v>
      </c>
      <c r="F15" s="133">
        <v>0.5344365158697956</v>
      </c>
    </row>
    <row r="16" spans="1:6" ht="12.75">
      <c r="A16" s="306">
        <v>2000</v>
      </c>
      <c r="B16" s="122">
        <v>291</v>
      </c>
      <c r="C16" s="122">
        <v>189</v>
      </c>
      <c r="D16" s="125">
        <v>102</v>
      </c>
      <c r="E16" s="180">
        <v>21543</v>
      </c>
      <c r="F16" s="133">
        <v>0.47347166132850577</v>
      </c>
    </row>
    <row r="17" spans="1:6" ht="12.75">
      <c r="A17" s="306">
        <v>2001</v>
      </c>
      <c r="B17" s="122">
        <v>270</v>
      </c>
      <c r="C17" s="122">
        <v>164</v>
      </c>
      <c r="D17" s="125">
        <v>106</v>
      </c>
      <c r="E17" s="180">
        <v>22030</v>
      </c>
      <c r="F17" s="133">
        <v>0.4811620517476169</v>
      </c>
    </row>
    <row r="18" spans="1:6" ht="12.75">
      <c r="A18" s="306">
        <v>2002</v>
      </c>
      <c r="B18" s="122">
        <v>293</v>
      </c>
      <c r="C18" s="122">
        <v>160</v>
      </c>
      <c r="D18" s="125">
        <v>133</v>
      </c>
      <c r="E18" s="180">
        <v>22297</v>
      </c>
      <c r="F18" s="133">
        <v>0.5964928017222048</v>
      </c>
    </row>
    <row r="19" spans="1:6" ht="12.75">
      <c r="A19" s="306">
        <v>2003</v>
      </c>
      <c r="B19" s="122">
        <v>230</v>
      </c>
      <c r="C19" s="122">
        <v>162</v>
      </c>
      <c r="D19" s="125">
        <v>68</v>
      </c>
      <c r="E19" s="180">
        <v>22508</v>
      </c>
      <c r="F19" s="133">
        <v>0.3021148036253776</v>
      </c>
    </row>
    <row r="20" spans="1:6" ht="12.75">
      <c r="A20" s="306">
        <v>2004</v>
      </c>
      <c r="B20" s="122">
        <v>273</v>
      </c>
      <c r="C20" s="122">
        <v>146</v>
      </c>
      <c r="D20" s="125">
        <v>127</v>
      </c>
      <c r="E20" s="180">
        <v>22748</v>
      </c>
      <c r="F20" s="133">
        <v>0.5582908387550554</v>
      </c>
    </row>
    <row r="21" spans="1:6" ht="12.75">
      <c r="A21" s="306" t="s">
        <v>13</v>
      </c>
      <c r="B21" s="121">
        <v>271.4</v>
      </c>
      <c r="C21" s="121">
        <v>164.2</v>
      </c>
      <c r="D21" s="123">
        <v>107.19999999999999</v>
      </c>
      <c r="E21" s="87">
        <v>22225.2</v>
      </c>
      <c r="F21" s="134">
        <v>0.48233536706081376</v>
      </c>
    </row>
    <row r="22" spans="1:6" ht="12.75">
      <c r="A22" s="306">
        <v>2005</v>
      </c>
      <c r="B22" s="122">
        <v>273</v>
      </c>
      <c r="C22" s="122">
        <v>168</v>
      </c>
      <c r="D22" s="125">
        <v>105</v>
      </c>
      <c r="E22" s="180">
        <v>22988</v>
      </c>
      <c r="F22" s="133">
        <v>0.45676004872107184</v>
      </c>
    </row>
    <row r="23" spans="1:6" ht="12.75">
      <c r="A23" s="306">
        <v>2006</v>
      </c>
      <c r="B23" s="122">
        <v>284</v>
      </c>
      <c r="C23" s="122">
        <v>157</v>
      </c>
      <c r="D23" s="125">
        <v>127</v>
      </c>
      <c r="E23" s="180">
        <v>23261</v>
      </c>
      <c r="F23" s="133">
        <v>0.5459782468509522</v>
      </c>
    </row>
    <row r="24" spans="1:6" ht="12.75">
      <c r="A24" s="306">
        <v>2007</v>
      </c>
      <c r="B24" s="122">
        <v>255</v>
      </c>
      <c r="C24" s="122">
        <v>172</v>
      </c>
      <c r="D24" s="125">
        <v>83</v>
      </c>
      <c r="E24" s="180">
        <v>23494</v>
      </c>
      <c r="F24" s="133">
        <v>0.3532816889418575</v>
      </c>
    </row>
    <row r="25" spans="1:6" ht="12.75">
      <c r="A25" s="306">
        <v>2008</v>
      </c>
      <c r="B25" s="122">
        <v>260</v>
      </c>
      <c r="C25" s="122">
        <v>141</v>
      </c>
      <c r="D25" s="125">
        <v>119</v>
      </c>
      <c r="E25" s="180">
        <v>23819</v>
      </c>
      <c r="F25" s="133">
        <v>0.49960115873882194</v>
      </c>
    </row>
    <row r="26" spans="1:6" ht="12.75">
      <c r="A26" s="306">
        <v>2009</v>
      </c>
      <c r="B26" s="122">
        <v>308</v>
      </c>
      <c r="C26" s="122">
        <v>163</v>
      </c>
      <c r="D26" s="125">
        <v>145</v>
      </c>
      <c r="E26" s="180">
        <v>24008</v>
      </c>
      <c r="F26" s="133">
        <v>0.6039653448850383</v>
      </c>
    </row>
    <row r="27" spans="1:6" ht="12.75">
      <c r="A27" s="306" t="s">
        <v>228</v>
      </c>
      <c r="B27" s="121">
        <v>276</v>
      </c>
      <c r="C27" s="121">
        <v>160.2</v>
      </c>
      <c r="D27" s="123">
        <v>115.80000000000001</v>
      </c>
      <c r="E27" s="87">
        <v>23514</v>
      </c>
      <c r="F27" s="134">
        <v>0.49247256953304425</v>
      </c>
    </row>
    <row r="28" spans="1:6" ht="12.75">
      <c r="A28" s="306">
        <v>2010</v>
      </c>
      <c r="B28" s="122">
        <v>247</v>
      </c>
      <c r="C28" s="122">
        <v>175</v>
      </c>
      <c r="D28" s="125">
        <v>72</v>
      </c>
      <c r="E28" s="180">
        <v>24145</v>
      </c>
      <c r="F28" s="133">
        <v>0.2981983847587492</v>
      </c>
    </row>
    <row r="29" spans="1:6" ht="12.75">
      <c r="A29" s="306">
        <v>2011</v>
      </c>
      <c r="B29" s="122">
        <v>301</v>
      </c>
      <c r="C29" s="122">
        <v>180</v>
      </c>
      <c r="D29" s="125">
        <v>121</v>
      </c>
      <c r="E29" s="180">
        <v>24331</v>
      </c>
      <c r="F29" s="133">
        <v>0.49730796103735975</v>
      </c>
    </row>
    <row r="30" spans="1:6" ht="12.75">
      <c r="A30" s="306">
        <v>2012</v>
      </c>
      <c r="B30" s="122">
        <v>269</v>
      </c>
      <c r="C30" s="122">
        <v>163</v>
      </c>
      <c r="D30" s="125">
        <v>106</v>
      </c>
      <c r="E30" s="180">
        <v>24501</v>
      </c>
      <c r="F30" s="133">
        <v>0.4326354026366271</v>
      </c>
    </row>
    <row r="31" spans="1:6" ht="12.75">
      <c r="A31" s="306">
        <v>2013</v>
      </c>
      <c r="B31" s="122">
        <v>256</v>
      </c>
      <c r="C31" s="122">
        <v>182</v>
      </c>
      <c r="D31" s="125">
        <v>74</v>
      </c>
      <c r="E31" s="180">
        <v>24610</v>
      </c>
      <c r="F31" s="133">
        <v>0.30069077610727346</v>
      </c>
    </row>
    <row r="32" spans="1:6" ht="12.75">
      <c r="A32" s="306">
        <v>2014</v>
      </c>
      <c r="B32" s="122">
        <v>278</v>
      </c>
      <c r="C32" s="122">
        <v>196</v>
      </c>
      <c r="D32" s="125">
        <v>82</v>
      </c>
      <c r="E32" s="180">
        <v>24787</v>
      </c>
      <c r="F32" s="133">
        <v>0.33081857425263245</v>
      </c>
    </row>
    <row r="33" spans="1:6" ht="12.75">
      <c r="A33" s="175" t="s">
        <v>517</v>
      </c>
      <c r="B33" s="121">
        <v>270.2</v>
      </c>
      <c r="C33" s="121">
        <v>179.2</v>
      </c>
      <c r="D33" s="123">
        <v>91</v>
      </c>
      <c r="E33" s="87">
        <v>24474.8</v>
      </c>
      <c r="F33" s="133">
        <v>0.37193021975852836</v>
      </c>
    </row>
    <row r="34" spans="1:6" ht="12.75">
      <c r="A34" s="306">
        <v>2015</v>
      </c>
      <c r="B34" s="122">
        <v>222</v>
      </c>
      <c r="C34" s="122">
        <v>192</v>
      </c>
      <c r="D34" s="125">
        <v>30</v>
      </c>
      <c r="E34" s="180">
        <v>24847</v>
      </c>
      <c r="F34" s="133">
        <v>0.1207389222038878</v>
      </c>
    </row>
    <row r="35" spans="1:6" ht="12.75">
      <c r="A35" s="306">
        <v>2016</v>
      </c>
      <c r="B35" s="122">
        <v>282</v>
      </c>
      <c r="C35" s="122">
        <v>212</v>
      </c>
      <c r="D35" s="125">
        <v>70</v>
      </c>
      <c r="E35" s="180">
        <v>25015</v>
      </c>
      <c r="F35" s="133">
        <v>0.2798321007395563</v>
      </c>
    </row>
    <row r="36" ht="12.75"/>
    <row r="37" ht="12.75"/>
    <row r="38" ht="12.75"/>
  </sheetData>
  <sheetProtection/>
  <mergeCells count="3">
    <mergeCell ref="A1:F1"/>
    <mergeCell ref="A2:F2"/>
    <mergeCell ref="A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4"/>
  <drawing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5"/>
  <sheetViews>
    <sheetView zoomScale="130" zoomScaleNormal="130" zoomScaleSheetLayoutView="50" zoomScalePageLayoutView="0" workbookViewId="0" topLeftCell="A1">
      <selection activeCell="I7" sqref="I7"/>
    </sheetView>
  </sheetViews>
  <sheetFormatPr defaultColWidth="11.421875" defaultRowHeight="12.75"/>
  <cols>
    <col min="1" max="1" width="13.00390625" style="206" customWidth="1"/>
    <col min="2" max="2" width="13.00390625" style="0" customWidth="1"/>
    <col min="3" max="3" width="9.140625" style="0" bestFit="1" customWidth="1"/>
    <col min="4" max="4" width="15.7109375" style="0" bestFit="1" customWidth="1"/>
    <col min="5" max="5" width="14.00390625" style="0" customWidth="1"/>
    <col min="6" max="6" width="20.140625" style="0" customWidth="1"/>
  </cols>
  <sheetData>
    <row r="1" spans="1:6" ht="12.75">
      <c r="A1" s="491" t="s">
        <v>16</v>
      </c>
      <c r="B1" s="491"/>
      <c r="C1" s="491"/>
      <c r="D1" s="491"/>
      <c r="E1" s="491"/>
      <c r="F1" s="491"/>
    </row>
    <row r="2" spans="1:6" ht="12.75">
      <c r="A2" s="491" t="s">
        <v>44</v>
      </c>
      <c r="B2" s="491"/>
      <c r="C2" s="491"/>
      <c r="D2" s="491"/>
      <c r="E2" s="491"/>
      <c r="F2" s="491"/>
    </row>
    <row r="3" spans="1:6" ht="12.75">
      <c r="A3" s="173"/>
      <c r="B3" s="1"/>
      <c r="C3" s="1"/>
      <c r="D3" s="1"/>
      <c r="E3" s="1"/>
      <c r="F3" s="1"/>
    </row>
    <row r="4" spans="1:6" ht="12.75">
      <c r="A4" s="492" t="s">
        <v>411</v>
      </c>
      <c r="B4" s="492"/>
      <c r="C4" s="492"/>
      <c r="D4" s="492"/>
      <c r="E4" s="492"/>
      <c r="F4" s="492"/>
    </row>
    <row r="5" spans="1:6" ht="33.75">
      <c r="A5" s="305" t="s">
        <v>468</v>
      </c>
      <c r="B5" s="308" t="s">
        <v>272</v>
      </c>
      <c r="C5" s="307" t="s">
        <v>265</v>
      </c>
      <c r="D5" s="308" t="s">
        <v>329</v>
      </c>
      <c r="E5" s="308" t="s">
        <v>212</v>
      </c>
      <c r="F5" s="308" t="s">
        <v>472</v>
      </c>
    </row>
    <row r="6" spans="1:6" ht="12.75">
      <c r="A6" s="306" t="s">
        <v>88</v>
      </c>
      <c r="B6" s="121">
        <v>41.8</v>
      </c>
      <c r="C6" s="121">
        <v>19.4</v>
      </c>
      <c r="D6" s="123">
        <v>22.4</v>
      </c>
      <c r="E6" s="87">
        <v>2782.6</v>
      </c>
      <c r="F6" s="133">
        <v>0.8050025156328614</v>
      </c>
    </row>
    <row r="7" spans="1:6" ht="12.75">
      <c r="A7" s="306" t="s">
        <v>89</v>
      </c>
      <c r="B7" s="121">
        <v>59.2</v>
      </c>
      <c r="C7" s="121">
        <v>21.8</v>
      </c>
      <c r="D7" s="123">
        <v>37.400000000000006</v>
      </c>
      <c r="E7" s="87">
        <v>3335.2</v>
      </c>
      <c r="F7" s="133">
        <v>1.1213720316622693</v>
      </c>
    </row>
    <row r="8" spans="1:6" ht="12.75">
      <c r="A8" s="306" t="s">
        <v>90</v>
      </c>
      <c r="B8" s="121">
        <v>85.4</v>
      </c>
      <c r="C8" s="121">
        <v>24</v>
      </c>
      <c r="D8" s="123">
        <v>61.400000000000006</v>
      </c>
      <c r="E8" s="87">
        <v>4880.6</v>
      </c>
      <c r="F8" s="133">
        <v>1.2580420440109823</v>
      </c>
    </row>
    <row r="9" spans="1:6" ht="12.75">
      <c r="A9" s="306" t="s">
        <v>91</v>
      </c>
      <c r="B9" s="121">
        <v>118.8</v>
      </c>
      <c r="C9" s="121">
        <v>28.2</v>
      </c>
      <c r="D9" s="123">
        <v>90.6</v>
      </c>
      <c r="E9" s="87">
        <v>6516.6</v>
      </c>
      <c r="F9" s="133">
        <v>1.3902955528956817</v>
      </c>
    </row>
    <row r="10" spans="1:6" ht="12.75">
      <c r="A10" s="306" t="s">
        <v>92</v>
      </c>
      <c r="B10" s="121">
        <v>130</v>
      </c>
      <c r="C10" s="121">
        <v>32.8</v>
      </c>
      <c r="D10" s="123">
        <v>97.2</v>
      </c>
      <c r="E10" s="87">
        <v>7955.2</v>
      </c>
      <c r="F10" s="133">
        <v>1.2218423169750603</v>
      </c>
    </row>
    <row r="11" spans="1:6" ht="12.75">
      <c r="A11" s="306" t="s">
        <v>93</v>
      </c>
      <c r="B11" s="121">
        <v>124.6</v>
      </c>
      <c r="C11" s="121">
        <v>37.8</v>
      </c>
      <c r="D11" s="123">
        <v>86.8</v>
      </c>
      <c r="E11" s="87">
        <v>8966.4</v>
      </c>
      <c r="F11" s="133">
        <v>0.9680585296216988</v>
      </c>
    </row>
    <row r="12" spans="1:6" ht="12.75">
      <c r="A12" s="306" t="s">
        <v>94</v>
      </c>
      <c r="B12" s="121">
        <v>174.6</v>
      </c>
      <c r="C12" s="121">
        <v>36.4</v>
      </c>
      <c r="D12" s="123">
        <v>138.2</v>
      </c>
      <c r="E12" s="87">
        <v>9531.6</v>
      </c>
      <c r="F12" s="133">
        <v>1.4499139703722352</v>
      </c>
    </row>
    <row r="13" spans="1:6" ht="12.75">
      <c r="A13" s="306" t="s">
        <v>95</v>
      </c>
      <c r="B13" s="121">
        <v>162.4</v>
      </c>
      <c r="C13" s="121">
        <v>39.8</v>
      </c>
      <c r="D13" s="123">
        <v>122.60000000000001</v>
      </c>
      <c r="E13" s="87">
        <v>10053.8</v>
      </c>
      <c r="F13" s="133">
        <v>1.2194394159422308</v>
      </c>
    </row>
    <row r="14" spans="1:6" ht="12.75">
      <c r="A14" s="306" t="s">
        <v>96</v>
      </c>
      <c r="B14" s="121">
        <v>174.2</v>
      </c>
      <c r="C14" s="121">
        <v>46</v>
      </c>
      <c r="D14" s="123">
        <v>128.2</v>
      </c>
      <c r="E14" s="87">
        <v>11369.8</v>
      </c>
      <c r="F14" s="133">
        <v>1.1275484177382187</v>
      </c>
    </row>
    <row r="15" spans="1:6" ht="12.75">
      <c r="A15" s="306" t="s">
        <v>25</v>
      </c>
      <c r="B15" s="121">
        <v>150.8</v>
      </c>
      <c r="C15" s="121">
        <v>63.2</v>
      </c>
      <c r="D15" s="123">
        <v>87.6</v>
      </c>
      <c r="E15" s="87">
        <v>11357.2</v>
      </c>
      <c r="F15" s="133">
        <v>0.77</v>
      </c>
    </row>
    <row r="16" spans="1:6" ht="12.75">
      <c r="A16" s="306">
        <v>2000</v>
      </c>
      <c r="B16" s="122">
        <v>129</v>
      </c>
      <c r="C16" s="122">
        <v>50</v>
      </c>
      <c r="D16" s="125">
        <v>79</v>
      </c>
      <c r="E16" s="180">
        <v>11320</v>
      </c>
      <c r="F16" s="133">
        <v>0.6978798586572438</v>
      </c>
    </row>
    <row r="17" spans="1:6" ht="12.75">
      <c r="A17" s="306">
        <v>2001</v>
      </c>
      <c r="B17" s="122">
        <v>131</v>
      </c>
      <c r="C17" s="122">
        <v>56</v>
      </c>
      <c r="D17" s="125">
        <v>75</v>
      </c>
      <c r="E17" s="180">
        <v>11495</v>
      </c>
      <c r="F17" s="133">
        <v>0.6524575902566333</v>
      </c>
    </row>
    <row r="18" spans="1:6" ht="12.75">
      <c r="A18" s="306">
        <v>2002</v>
      </c>
      <c r="B18" s="122">
        <v>102</v>
      </c>
      <c r="C18" s="122">
        <v>55</v>
      </c>
      <c r="D18" s="125">
        <v>47</v>
      </c>
      <c r="E18" s="180">
        <v>11566</v>
      </c>
      <c r="F18" s="133">
        <v>0.40636347916306415</v>
      </c>
    </row>
    <row r="19" spans="1:6" ht="12.75">
      <c r="A19" s="306">
        <v>2003</v>
      </c>
      <c r="B19" s="122">
        <v>117</v>
      </c>
      <c r="C19" s="122">
        <v>55</v>
      </c>
      <c r="D19" s="125">
        <v>62</v>
      </c>
      <c r="E19" s="180">
        <v>11786</v>
      </c>
      <c r="F19" s="133">
        <v>0.5260478533853725</v>
      </c>
    </row>
    <row r="20" spans="1:6" ht="12.75">
      <c r="A20" s="306">
        <v>2004</v>
      </c>
      <c r="B20" s="122">
        <v>99</v>
      </c>
      <c r="C20" s="122">
        <v>52</v>
      </c>
      <c r="D20" s="125">
        <v>47</v>
      </c>
      <c r="E20" s="180">
        <v>11852</v>
      </c>
      <c r="F20" s="133">
        <v>0.3965575430307121</v>
      </c>
    </row>
    <row r="21" spans="1:6" ht="12.75">
      <c r="A21" s="306" t="s">
        <v>13</v>
      </c>
      <c r="B21" s="121">
        <v>115.6</v>
      </c>
      <c r="C21" s="121">
        <v>53.6</v>
      </c>
      <c r="D21" s="123">
        <v>61.99999999999999</v>
      </c>
      <c r="E21" s="87">
        <v>11603.8</v>
      </c>
      <c r="F21" s="133">
        <v>0.5343077267791585</v>
      </c>
    </row>
    <row r="22" spans="1:6" ht="12.75">
      <c r="A22" s="306">
        <v>2005</v>
      </c>
      <c r="B22" s="122">
        <v>108</v>
      </c>
      <c r="C22" s="122">
        <v>47</v>
      </c>
      <c r="D22" s="125">
        <v>61</v>
      </c>
      <c r="E22" s="180">
        <v>11917</v>
      </c>
      <c r="F22" s="133">
        <v>0.5118737937400353</v>
      </c>
    </row>
    <row r="23" spans="1:6" ht="12.75">
      <c r="A23" s="306">
        <v>2006</v>
      </c>
      <c r="B23" s="122">
        <v>77</v>
      </c>
      <c r="C23" s="122">
        <v>63</v>
      </c>
      <c r="D23" s="125">
        <v>14</v>
      </c>
      <c r="E23" s="180">
        <v>11907</v>
      </c>
      <c r="F23" s="133">
        <v>0.11757789535567313</v>
      </c>
    </row>
    <row r="24" spans="1:6" ht="12.75">
      <c r="A24" s="306">
        <v>2007</v>
      </c>
      <c r="B24" s="122">
        <v>96</v>
      </c>
      <c r="C24" s="122">
        <v>55</v>
      </c>
      <c r="D24" s="125">
        <v>41</v>
      </c>
      <c r="E24" s="180">
        <v>11862</v>
      </c>
      <c r="F24" s="133">
        <v>0.3456415444275839</v>
      </c>
    </row>
    <row r="25" spans="1:6" ht="12.75">
      <c r="A25" s="306">
        <v>2008</v>
      </c>
      <c r="B25" s="122">
        <v>90</v>
      </c>
      <c r="C25" s="122">
        <v>64</v>
      </c>
      <c r="D25" s="125">
        <v>26</v>
      </c>
      <c r="E25" s="180">
        <v>11770</v>
      </c>
      <c r="F25" s="133">
        <v>0.22090059473237042</v>
      </c>
    </row>
    <row r="26" spans="1:6" ht="12.75">
      <c r="A26" s="306">
        <v>2009</v>
      </c>
      <c r="B26" s="122">
        <v>98</v>
      </c>
      <c r="C26" s="122">
        <v>66</v>
      </c>
      <c r="D26" s="125">
        <v>32</v>
      </c>
      <c r="E26" s="180">
        <v>11886</v>
      </c>
      <c r="F26" s="133">
        <v>0.2692242974928487</v>
      </c>
    </row>
    <row r="27" spans="1:6" ht="12.75">
      <c r="A27" s="306" t="s">
        <v>228</v>
      </c>
      <c r="B27" s="121">
        <v>93.8</v>
      </c>
      <c r="C27" s="121">
        <v>59</v>
      </c>
      <c r="D27" s="123">
        <v>34.8</v>
      </c>
      <c r="E27" s="87">
        <v>11868.4</v>
      </c>
      <c r="F27" s="133">
        <v>0.2932155977216811</v>
      </c>
    </row>
    <row r="28" spans="1:6" ht="12.75">
      <c r="A28" s="306">
        <v>2010</v>
      </c>
      <c r="B28" s="122">
        <v>82</v>
      </c>
      <c r="C28" s="122">
        <v>63</v>
      </c>
      <c r="D28" s="125">
        <v>19</v>
      </c>
      <c r="E28" s="180">
        <v>12004</v>
      </c>
      <c r="F28" s="133">
        <v>0.1582805731422859</v>
      </c>
    </row>
    <row r="29" spans="1:6" ht="12.75">
      <c r="A29" s="306">
        <v>2011</v>
      </c>
      <c r="B29" s="122">
        <v>94</v>
      </c>
      <c r="C29" s="122">
        <v>68</v>
      </c>
      <c r="D29" s="125">
        <v>26</v>
      </c>
      <c r="E29" s="180">
        <v>12144</v>
      </c>
      <c r="F29" s="133">
        <v>0.21409749670619235</v>
      </c>
    </row>
    <row r="30" spans="1:6" ht="12.75">
      <c r="A30" s="306">
        <v>2012</v>
      </c>
      <c r="B30" s="122">
        <v>88</v>
      </c>
      <c r="C30" s="122">
        <v>61</v>
      </c>
      <c r="D30" s="125">
        <v>27</v>
      </c>
      <c r="E30" s="180">
        <v>12337</v>
      </c>
      <c r="F30" s="133">
        <v>0.21885385425954446</v>
      </c>
    </row>
    <row r="31" spans="1:6" ht="12.75">
      <c r="A31" s="306">
        <v>2013</v>
      </c>
      <c r="B31" s="122">
        <v>83</v>
      </c>
      <c r="C31" s="122">
        <v>64</v>
      </c>
      <c r="D31" s="125">
        <v>19</v>
      </c>
      <c r="E31" s="180">
        <v>12519</v>
      </c>
      <c r="F31" s="133">
        <v>0.15176931064781532</v>
      </c>
    </row>
    <row r="32" spans="1:6" ht="12.75">
      <c r="A32" s="306">
        <v>2014</v>
      </c>
      <c r="B32" s="122">
        <v>94</v>
      </c>
      <c r="C32" s="122">
        <v>72</v>
      </c>
      <c r="D32" s="125">
        <v>22</v>
      </c>
      <c r="E32" s="180">
        <v>12579</v>
      </c>
      <c r="F32" s="133">
        <v>0.17489466571269577</v>
      </c>
    </row>
    <row r="33" spans="1:6" ht="12.75">
      <c r="A33" s="175" t="s">
        <v>517</v>
      </c>
      <c r="B33" s="121">
        <v>88.2</v>
      </c>
      <c r="C33" s="121">
        <v>65.6</v>
      </c>
      <c r="D33" s="123">
        <v>22.6</v>
      </c>
      <c r="E33" s="87">
        <v>12316.6</v>
      </c>
      <c r="F33" s="133">
        <v>0.18357918009370675</v>
      </c>
    </row>
    <row r="34" spans="1:6" ht="12.75">
      <c r="A34" s="306">
        <v>2015</v>
      </c>
      <c r="B34" s="122">
        <v>103</v>
      </c>
      <c r="C34" s="122">
        <v>60</v>
      </c>
      <c r="D34" s="125">
        <v>43</v>
      </c>
      <c r="E34" s="180">
        <v>12775</v>
      </c>
      <c r="F34" s="133">
        <v>0.33659491193737767</v>
      </c>
    </row>
    <row r="35" spans="1:6" ht="12.75">
      <c r="A35" s="306">
        <v>2016</v>
      </c>
      <c r="B35" s="122">
        <v>96</v>
      </c>
      <c r="C35" s="122">
        <v>59</v>
      </c>
      <c r="D35" s="125">
        <v>37</v>
      </c>
      <c r="E35" s="180">
        <v>12795</v>
      </c>
      <c r="F35" s="133">
        <v>0.2891754591637358</v>
      </c>
    </row>
  </sheetData>
  <sheetProtection/>
  <mergeCells count="3">
    <mergeCell ref="A1:F1"/>
    <mergeCell ref="A2:F2"/>
    <mergeCell ref="A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SheetLayoutView="50" zoomScalePageLayoutView="0" workbookViewId="0" topLeftCell="A1">
      <selection activeCell="I45" sqref="I45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12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31" t="s">
        <v>436</v>
      </c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5"/>
  <sheetViews>
    <sheetView zoomScale="130" zoomScaleNormal="130" zoomScaleSheetLayoutView="50" zoomScalePageLayoutView="0" workbookViewId="0" topLeftCell="A1">
      <selection activeCell="P8" sqref="P8"/>
    </sheetView>
  </sheetViews>
  <sheetFormatPr defaultColWidth="11.421875" defaultRowHeight="12.75"/>
  <cols>
    <col min="1" max="1" width="12.00390625" style="235" customWidth="1"/>
    <col min="2" max="2" width="6.28125" style="235" customWidth="1"/>
    <col min="3" max="5" width="6.421875" style="235" customWidth="1"/>
    <col min="6" max="6" width="7.7109375" style="235" customWidth="1"/>
    <col min="7" max="12" width="6.421875" style="235" customWidth="1"/>
    <col min="13" max="13" width="8.7109375" style="235" customWidth="1"/>
    <col min="14" max="16384" width="11.421875" style="4" customWidth="1"/>
  </cols>
  <sheetData>
    <row r="1" spans="1:13" ht="12.75">
      <c r="A1" s="493" t="s">
        <v>114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3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>
      <c r="A3" s="495" t="s">
        <v>412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2:13" ht="12.75" customHeight="1">
      <c r="B4" s="320" t="s">
        <v>57</v>
      </c>
      <c r="C4" s="494" t="s">
        <v>115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ht="23.25">
      <c r="A5" s="271" t="s">
        <v>468</v>
      </c>
      <c r="C5" s="242" t="s">
        <v>47</v>
      </c>
      <c r="D5" s="242" t="s">
        <v>48</v>
      </c>
      <c r="E5" s="242" t="s">
        <v>49</v>
      </c>
      <c r="F5" s="242" t="s">
        <v>76</v>
      </c>
      <c r="G5" s="242" t="s">
        <v>50</v>
      </c>
      <c r="H5" s="242" t="s">
        <v>51</v>
      </c>
      <c r="I5" s="242" t="s">
        <v>52</v>
      </c>
      <c r="J5" s="242" t="s">
        <v>53</v>
      </c>
      <c r="K5" s="242" t="s">
        <v>54</v>
      </c>
      <c r="L5" s="242" t="s">
        <v>55</v>
      </c>
      <c r="M5" s="242" t="s">
        <v>56</v>
      </c>
    </row>
    <row r="6" spans="1:13" s="27" customFormat="1" ht="12.75">
      <c r="A6" s="161" t="s">
        <v>88</v>
      </c>
      <c r="B6" s="90">
        <v>304.4</v>
      </c>
      <c r="C6" s="87">
        <v>48</v>
      </c>
      <c r="D6" s="87">
        <v>28.8</v>
      </c>
      <c r="E6" s="87">
        <v>43.4</v>
      </c>
      <c r="F6" s="87">
        <v>31</v>
      </c>
      <c r="G6" s="87">
        <v>49.2</v>
      </c>
      <c r="H6" s="87">
        <v>2.2</v>
      </c>
      <c r="I6" s="87">
        <v>34.6</v>
      </c>
      <c r="J6" s="87">
        <v>30.4</v>
      </c>
      <c r="K6" s="87">
        <v>6.8</v>
      </c>
      <c r="L6" s="87">
        <v>19</v>
      </c>
      <c r="M6" s="87">
        <v>11</v>
      </c>
    </row>
    <row r="7" spans="1:13" s="27" customFormat="1" ht="12.75">
      <c r="A7" s="161" t="s">
        <v>89</v>
      </c>
      <c r="B7" s="90">
        <v>338.59999999999997</v>
      </c>
      <c r="C7" s="87">
        <v>56</v>
      </c>
      <c r="D7" s="87">
        <v>38.4</v>
      </c>
      <c r="E7" s="87">
        <v>49</v>
      </c>
      <c r="F7" s="87">
        <v>33.2</v>
      </c>
      <c r="G7" s="87">
        <v>55.2</v>
      </c>
      <c r="H7" s="87">
        <v>2.8</v>
      </c>
      <c r="I7" s="87">
        <v>34.2</v>
      </c>
      <c r="J7" s="87">
        <v>34.8</v>
      </c>
      <c r="K7" s="87">
        <v>8.2</v>
      </c>
      <c r="L7" s="87">
        <v>16.4</v>
      </c>
      <c r="M7" s="87">
        <v>10.4</v>
      </c>
    </row>
    <row r="8" spans="1:13" s="27" customFormat="1" ht="12.75">
      <c r="A8" s="161" t="s">
        <v>90</v>
      </c>
      <c r="B8" s="90">
        <v>376.59999999999997</v>
      </c>
      <c r="C8" s="87">
        <v>64.8</v>
      </c>
      <c r="D8" s="87">
        <v>47.4</v>
      </c>
      <c r="E8" s="87">
        <v>48.2</v>
      </c>
      <c r="F8" s="87">
        <v>36.6</v>
      </c>
      <c r="G8" s="87">
        <v>56</v>
      </c>
      <c r="H8" s="87">
        <v>3.8</v>
      </c>
      <c r="I8" s="87">
        <v>41.6</v>
      </c>
      <c r="J8" s="87">
        <v>38.4</v>
      </c>
      <c r="K8" s="87">
        <v>13.6</v>
      </c>
      <c r="L8" s="87">
        <v>16.8</v>
      </c>
      <c r="M8" s="87">
        <v>9.4</v>
      </c>
    </row>
    <row r="9" spans="1:13" s="27" customFormat="1" ht="12.75">
      <c r="A9" s="161" t="s">
        <v>91</v>
      </c>
      <c r="B9" s="90">
        <v>405.40000000000003</v>
      </c>
      <c r="C9" s="87">
        <v>64</v>
      </c>
      <c r="D9" s="87">
        <v>49.6</v>
      </c>
      <c r="E9" s="87">
        <v>60.4</v>
      </c>
      <c r="F9" s="87">
        <v>39.2</v>
      </c>
      <c r="G9" s="87">
        <v>58</v>
      </c>
      <c r="H9" s="87">
        <v>4.8</v>
      </c>
      <c r="I9" s="87">
        <v>41.6</v>
      </c>
      <c r="J9" s="87">
        <v>44.2</v>
      </c>
      <c r="K9" s="87">
        <v>15.6</v>
      </c>
      <c r="L9" s="87">
        <v>19.8</v>
      </c>
      <c r="M9" s="87">
        <v>8.2</v>
      </c>
    </row>
    <row r="10" spans="1:13" s="27" customFormat="1" ht="12.75">
      <c r="A10" s="161" t="s">
        <v>92</v>
      </c>
      <c r="B10" s="90">
        <v>372</v>
      </c>
      <c r="C10" s="87">
        <v>53.6</v>
      </c>
      <c r="D10" s="87">
        <v>45.4</v>
      </c>
      <c r="E10" s="87">
        <v>51.4</v>
      </c>
      <c r="F10" s="87">
        <v>34</v>
      </c>
      <c r="G10" s="87">
        <v>66.8</v>
      </c>
      <c r="H10" s="87">
        <v>4</v>
      </c>
      <c r="I10" s="87">
        <v>36.4</v>
      </c>
      <c r="J10" s="87">
        <v>39.6</v>
      </c>
      <c r="K10" s="87">
        <v>13.2</v>
      </c>
      <c r="L10" s="87">
        <v>17.8</v>
      </c>
      <c r="M10" s="87">
        <v>9.8</v>
      </c>
    </row>
    <row r="11" spans="1:13" s="27" customFormat="1" ht="12.75">
      <c r="A11" s="161" t="s">
        <v>93</v>
      </c>
      <c r="B11" s="90">
        <v>329</v>
      </c>
      <c r="C11" s="87">
        <v>48.6</v>
      </c>
      <c r="D11" s="87">
        <v>34.6</v>
      </c>
      <c r="E11" s="87">
        <v>50.6</v>
      </c>
      <c r="F11" s="87">
        <v>29</v>
      </c>
      <c r="G11" s="87">
        <v>56.2</v>
      </c>
      <c r="H11" s="87">
        <v>3.6</v>
      </c>
      <c r="I11" s="87">
        <v>31</v>
      </c>
      <c r="J11" s="87">
        <v>38.2</v>
      </c>
      <c r="K11" s="87">
        <v>11.8</v>
      </c>
      <c r="L11" s="87">
        <v>17.2</v>
      </c>
      <c r="M11" s="87">
        <v>8.2</v>
      </c>
    </row>
    <row r="12" spans="1:13" s="27" customFormat="1" ht="12.75">
      <c r="A12" s="161" t="s">
        <v>94</v>
      </c>
      <c r="B12" s="90">
        <v>379.80000000000007</v>
      </c>
      <c r="C12" s="87">
        <v>59</v>
      </c>
      <c r="D12" s="87">
        <v>36.4</v>
      </c>
      <c r="E12" s="87">
        <v>58.6</v>
      </c>
      <c r="F12" s="87">
        <v>31.6</v>
      </c>
      <c r="G12" s="87">
        <v>64</v>
      </c>
      <c r="H12" s="87">
        <v>4</v>
      </c>
      <c r="I12" s="87">
        <v>35.4</v>
      </c>
      <c r="J12" s="87">
        <v>46</v>
      </c>
      <c r="K12" s="87">
        <v>12.6</v>
      </c>
      <c r="L12" s="87">
        <v>21.6</v>
      </c>
      <c r="M12" s="87">
        <v>10.6</v>
      </c>
    </row>
    <row r="13" spans="1:13" s="27" customFormat="1" ht="12.75">
      <c r="A13" s="161" t="s">
        <v>95</v>
      </c>
      <c r="B13" s="90">
        <v>375.6</v>
      </c>
      <c r="C13" s="87">
        <v>58.6</v>
      </c>
      <c r="D13" s="87">
        <v>45</v>
      </c>
      <c r="E13" s="87">
        <v>52.4</v>
      </c>
      <c r="F13" s="87">
        <v>32.2</v>
      </c>
      <c r="G13" s="87">
        <v>55.8</v>
      </c>
      <c r="H13" s="87">
        <v>3.2</v>
      </c>
      <c r="I13" s="87">
        <v>43.2</v>
      </c>
      <c r="J13" s="87">
        <v>40.6</v>
      </c>
      <c r="K13" s="87">
        <v>13.8</v>
      </c>
      <c r="L13" s="87">
        <v>19.2</v>
      </c>
      <c r="M13" s="87">
        <v>11.6</v>
      </c>
    </row>
    <row r="14" spans="1:13" s="27" customFormat="1" ht="12.75">
      <c r="A14" s="161" t="s">
        <v>96</v>
      </c>
      <c r="B14" s="90">
        <v>388.6000000000001</v>
      </c>
      <c r="C14" s="87">
        <v>56.8</v>
      </c>
      <c r="D14" s="87">
        <v>51.6</v>
      </c>
      <c r="E14" s="87">
        <v>51.8</v>
      </c>
      <c r="F14" s="87">
        <v>37.6</v>
      </c>
      <c r="G14" s="87">
        <v>58.4</v>
      </c>
      <c r="H14" s="87">
        <v>3.6</v>
      </c>
      <c r="I14" s="87">
        <v>47.8</v>
      </c>
      <c r="J14" s="87">
        <v>32.8</v>
      </c>
      <c r="K14" s="87">
        <v>14.6</v>
      </c>
      <c r="L14" s="87">
        <v>21</v>
      </c>
      <c r="M14" s="87">
        <v>12.6</v>
      </c>
    </row>
    <row r="15" spans="1:13" s="27" customFormat="1" ht="12.75">
      <c r="A15" s="161" t="s">
        <v>25</v>
      </c>
      <c r="B15" s="90">
        <v>415.40000000000003</v>
      </c>
      <c r="C15" s="87">
        <v>55</v>
      </c>
      <c r="D15" s="87">
        <v>60.6</v>
      </c>
      <c r="E15" s="87">
        <v>54.2</v>
      </c>
      <c r="F15" s="87">
        <v>31.8</v>
      </c>
      <c r="G15" s="87">
        <v>60.2</v>
      </c>
      <c r="H15" s="87">
        <v>4.2</v>
      </c>
      <c r="I15" s="87">
        <v>53</v>
      </c>
      <c r="J15" s="87">
        <v>45.6</v>
      </c>
      <c r="K15" s="87">
        <v>15.6</v>
      </c>
      <c r="L15" s="87">
        <v>20.2</v>
      </c>
      <c r="M15" s="87">
        <v>15</v>
      </c>
    </row>
    <row r="16" spans="1:13" s="27" customFormat="1" ht="12.75">
      <c r="A16" s="161">
        <v>2000</v>
      </c>
      <c r="B16" s="91">
        <v>420</v>
      </c>
      <c r="C16" s="88">
        <v>42</v>
      </c>
      <c r="D16" s="88">
        <v>64</v>
      </c>
      <c r="E16" s="88">
        <v>46</v>
      </c>
      <c r="F16" s="88">
        <v>25</v>
      </c>
      <c r="G16" s="88">
        <v>72</v>
      </c>
      <c r="H16" s="88">
        <v>6</v>
      </c>
      <c r="I16" s="88">
        <v>61</v>
      </c>
      <c r="J16" s="88">
        <v>53</v>
      </c>
      <c r="K16" s="88">
        <v>14</v>
      </c>
      <c r="L16" s="88">
        <v>20</v>
      </c>
      <c r="M16" s="88">
        <v>17</v>
      </c>
    </row>
    <row r="17" spans="1:13" s="27" customFormat="1" ht="12.75">
      <c r="A17" s="161">
        <v>2001</v>
      </c>
      <c r="B17" s="91">
        <v>401</v>
      </c>
      <c r="C17" s="88">
        <v>44</v>
      </c>
      <c r="D17" s="88">
        <v>60</v>
      </c>
      <c r="E17" s="88">
        <v>48</v>
      </c>
      <c r="F17" s="88">
        <v>44</v>
      </c>
      <c r="G17" s="88">
        <v>62</v>
      </c>
      <c r="H17" s="88">
        <v>4</v>
      </c>
      <c r="I17" s="88">
        <v>51</v>
      </c>
      <c r="J17" s="88">
        <v>44</v>
      </c>
      <c r="K17" s="88">
        <v>10</v>
      </c>
      <c r="L17" s="88">
        <v>17</v>
      </c>
      <c r="M17" s="88">
        <v>17</v>
      </c>
    </row>
    <row r="18" spans="1:13" s="27" customFormat="1" ht="12.75">
      <c r="A18" s="161">
        <v>2002</v>
      </c>
      <c r="B18" s="91">
        <v>395</v>
      </c>
      <c r="C18" s="88">
        <v>47</v>
      </c>
      <c r="D18" s="88">
        <v>51</v>
      </c>
      <c r="E18" s="88">
        <v>61</v>
      </c>
      <c r="F18" s="88">
        <v>20</v>
      </c>
      <c r="G18" s="88">
        <v>69</v>
      </c>
      <c r="H18" s="88">
        <v>3</v>
      </c>
      <c r="I18" s="88">
        <v>41</v>
      </c>
      <c r="J18" s="88">
        <v>58</v>
      </c>
      <c r="K18" s="88">
        <v>13</v>
      </c>
      <c r="L18" s="88">
        <v>23</v>
      </c>
      <c r="M18" s="88">
        <v>9</v>
      </c>
    </row>
    <row r="19" spans="1:13" s="27" customFormat="1" ht="12.75">
      <c r="A19" s="161">
        <v>2003</v>
      </c>
      <c r="B19" s="91">
        <v>347</v>
      </c>
      <c r="C19" s="88">
        <v>50</v>
      </c>
      <c r="D19" s="88">
        <v>58</v>
      </c>
      <c r="E19" s="88">
        <v>38</v>
      </c>
      <c r="F19" s="88">
        <v>32</v>
      </c>
      <c r="G19" s="88">
        <v>42</v>
      </c>
      <c r="H19" s="88">
        <v>3</v>
      </c>
      <c r="I19" s="88">
        <v>44</v>
      </c>
      <c r="J19" s="88">
        <v>36</v>
      </c>
      <c r="K19" s="88">
        <v>20</v>
      </c>
      <c r="L19" s="88">
        <v>15</v>
      </c>
      <c r="M19" s="88">
        <v>9</v>
      </c>
    </row>
    <row r="20" spans="1:13" s="27" customFormat="1" ht="12.75">
      <c r="A20" s="161">
        <v>2004</v>
      </c>
      <c r="B20" s="91">
        <v>372</v>
      </c>
      <c r="C20" s="88">
        <v>44</v>
      </c>
      <c r="D20" s="88">
        <v>38</v>
      </c>
      <c r="E20" s="88">
        <v>50</v>
      </c>
      <c r="F20" s="88">
        <v>22</v>
      </c>
      <c r="G20" s="88">
        <v>63</v>
      </c>
      <c r="H20" s="88">
        <v>3</v>
      </c>
      <c r="I20" s="88">
        <v>42</v>
      </c>
      <c r="J20" s="88">
        <v>49</v>
      </c>
      <c r="K20" s="88">
        <v>16</v>
      </c>
      <c r="L20" s="88">
        <v>31</v>
      </c>
      <c r="M20" s="88">
        <v>14</v>
      </c>
    </row>
    <row r="21" spans="1:13" s="27" customFormat="1" ht="12.75">
      <c r="A21" s="161" t="s">
        <v>13</v>
      </c>
      <c r="B21" s="90">
        <v>387</v>
      </c>
      <c r="C21" s="87">
        <v>45.4</v>
      </c>
      <c r="D21" s="87">
        <v>54.2</v>
      </c>
      <c r="E21" s="87">
        <v>48.6</v>
      </c>
      <c r="F21" s="87">
        <v>28.6</v>
      </c>
      <c r="G21" s="87">
        <v>61.6</v>
      </c>
      <c r="H21" s="87">
        <v>3.8</v>
      </c>
      <c r="I21" s="87">
        <v>47.8</v>
      </c>
      <c r="J21" s="87">
        <v>48</v>
      </c>
      <c r="K21" s="87">
        <v>14.6</v>
      </c>
      <c r="L21" s="87">
        <v>21.2</v>
      </c>
      <c r="M21" s="87">
        <v>13.2</v>
      </c>
    </row>
    <row r="22" spans="1:13" s="27" customFormat="1" ht="12.75">
      <c r="A22" s="161">
        <v>2005</v>
      </c>
      <c r="B22" s="91">
        <v>381</v>
      </c>
      <c r="C22" s="88">
        <v>43</v>
      </c>
      <c r="D22" s="88">
        <v>59</v>
      </c>
      <c r="E22" s="88">
        <v>52</v>
      </c>
      <c r="F22" s="88">
        <v>23</v>
      </c>
      <c r="G22" s="88">
        <v>64</v>
      </c>
      <c r="H22" s="88">
        <v>2</v>
      </c>
      <c r="I22" s="88">
        <v>50</v>
      </c>
      <c r="J22" s="88">
        <v>40</v>
      </c>
      <c r="K22" s="88">
        <v>23</v>
      </c>
      <c r="L22" s="88">
        <v>22</v>
      </c>
      <c r="M22" s="88">
        <v>3</v>
      </c>
    </row>
    <row r="23" spans="1:13" s="27" customFormat="1" ht="12.75">
      <c r="A23" s="161">
        <v>2006</v>
      </c>
      <c r="B23" s="91">
        <v>361</v>
      </c>
      <c r="C23" s="88">
        <v>49</v>
      </c>
      <c r="D23" s="88">
        <v>39</v>
      </c>
      <c r="E23" s="88">
        <v>54</v>
      </c>
      <c r="F23" s="88">
        <v>23</v>
      </c>
      <c r="G23" s="88">
        <v>54</v>
      </c>
      <c r="H23" s="88">
        <v>4</v>
      </c>
      <c r="I23" s="88">
        <v>50</v>
      </c>
      <c r="J23" s="88">
        <v>32</v>
      </c>
      <c r="K23" s="88">
        <v>21</v>
      </c>
      <c r="L23" s="88">
        <v>23</v>
      </c>
      <c r="M23" s="88">
        <v>12</v>
      </c>
    </row>
    <row r="24" spans="1:13" s="27" customFormat="1" ht="12.75">
      <c r="A24" s="161">
        <v>2007</v>
      </c>
      <c r="B24" s="91">
        <v>351</v>
      </c>
      <c r="C24" s="88">
        <v>49</v>
      </c>
      <c r="D24" s="88">
        <v>50</v>
      </c>
      <c r="E24" s="88">
        <v>61</v>
      </c>
      <c r="F24" s="88">
        <v>17</v>
      </c>
      <c r="G24" s="88">
        <v>54</v>
      </c>
      <c r="H24" s="88">
        <v>3</v>
      </c>
      <c r="I24" s="88">
        <v>36</v>
      </c>
      <c r="J24" s="88">
        <v>39</v>
      </c>
      <c r="K24" s="88">
        <v>15</v>
      </c>
      <c r="L24" s="88">
        <v>21</v>
      </c>
      <c r="M24" s="88">
        <v>6</v>
      </c>
    </row>
    <row r="25" spans="1:13" s="27" customFormat="1" ht="12.75">
      <c r="A25" s="161">
        <v>2008</v>
      </c>
      <c r="B25" s="91">
        <v>350</v>
      </c>
      <c r="C25" s="88">
        <v>47</v>
      </c>
      <c r="D25" s="88">
        <v>43</v>
      </c>
      <c r="E25" s="88">
        <v>39</v>
      </c>
      <c r="F25" s="88">
        <v>27</v>
      </c>
      <c r="G25" s="88">
        <v>50</v>
      </c>
      <c r="H25" s="88">
        <v>7</v>
      </c>
      <c r="I25" s="88">
        <v>35</v>
      </c>
      <c r="J25" s="88">
        <v>39</v>
      </c>
      <c r="K25" s="88">
        <v>30</v>
      </c>
      <c r="L25" s="88">
        <v>27</v>
      </c>
      <c r="M25" s="88">
        <v>6</v>
      </c>
    </row>
    <row r="26" spans="1:13" s="27" customFormat="1" ht="12.75">
      <c r="A26" s="161">
        <v>2009</v>
      </c>
      <c r="B26" s="91">
        <v>406</v>
      </c>
      <c r="C26" s="88">
        <v>52</v>
      </c>
      <c r="D26" s="88">
        <v>49</v>
      </c>
      <c r="E26" s="88">
        <v>58</v>
      </c>
      <c r="F26" s="88">
        <v>23</v>
      </c>
      <c r="G26" s="88">
        <v>61</v>
      </c>
      <c r="H26" s="88">
        <v>6</v>
      </c>
      <c r="I26" s="88">
        <v>56</v>
      </c>
      <c r="J26" s="88">
        <v>43</v>
      </c>
      <c r="K26" s="88">
        <v>27</v>
      </c>
      <c r="L26" s="88">
        <v>21</v>
      </c>
      <c r="M26" s="88">
        <v>10</v>
      </c>
    </row>
    <row r="27" spans="1:13" s="27" customFormat="1" ht="12.75">
      <c r="A27" s="161" t="s">
        <v>228</v>
      </c>
      <c r="B27" s="90">
        <v>369.8</v>
      </c>
      <c r="C27" s="87">
        <v>48</v>
      </c>
      <c r="D27" s="87">
        <v>48</v>
      </c>
      <c r="E27" s="87">
        <v>52.8</v>
      </c>
      <c r="F27" s="87">
        <v>22.6</v>
      </c>
      <c r="G27" s="87">
        <v>56.6</v>
      </c>
      <c r="H27" s="87">
        <v>4.4</v>
      </c>
      <c r="I27" s="87">
        <v>45.4</v>
      </c>
      <c r="J27" s="87">
        <v>38.6</v>
      </c>
      <c r="K27" s="87">
        <v>23.2</v>
      </c>
      <c r="L27" s="87">
        <v>22.8</v>
      </c>
      <c r="M27" s="87">
        <v>7.4</v>
      </c>
    </row>
    <row r="28" spans="1:13" s="27" customFormat="1" ht="12.75">
      <c r="A28" s="161">
        <v>2010</v>
      </c>
      <c r="B28" s="91">
        <v>329</v>
      </c>
      <c r="C28" s="88">
        <v>32</v>
      </c>
      <c r="D28" s="88">
        <v>49</v>
      </c>
      <c r="E28" s="88">
        <v>46</v>
      </c>
      <c r="F28" s="88">
        <v>12</v>
      </c>
      <c r="G28" s="88">
        <v>46</v>
      </c>
      <c r="H28" s="148">
        <v>0</v>
      </c>
      <c r="I28" s="88">
        <v>38</v>
      </c>
      <c r="J28" s="88">
        <v>55</v>
      </c>
      <c r="K28" s="88">
        <v>27</v>
      </c>
      <c r="L28" s="88">
        <v>17</v>
      </c>
      <c r="M28" s="88">
        <v>7</v>
      </c>
    </row>
    <row r="29" spans="1:13" ht="12.75">
      <c r="A29" s="161">
        <v>2011</v>
      </c>
      <c r="B29" s="91">
        <v>395</v>
      </c>
      <c r="C29" s="88">
        <v>57</v>
      </c>
      <c r="D29" s="88">
        <v>50</v>
      </c>
      <c r="E29" s="88">
        <v>52</v>
      </c>
      <c r="F29" s="88">
        <v>24</v>
      </c>
      <c r="G29" s="88">
        <v>55</v>
      </c>
      <c r="H29" s="148">
        <v>3</v>
      </c>
      <c r="I29" s="88">
        <v>38</v>
      </c>
      <c r="J29" s="88">
        <v>46</v>
      </c>
      <c r="K29" s="88">
        <v>33</v>
      </c>
      <c r="L29" s="88">
        <v>20</v>
      </c>
      <c r="M29" s="88">
        <v>17</v>
      </c>
    </row>
    <row r="30" spans="1:13" ht="12.75">
      <c r="A30" s="161">
        <v>2012</v>
      </c>
      <c r="B30" s="91">
        <v>357</v>
      </c>
      <c r="C30" s="88">
        <v>37</v>
      </c>
      <c r="D30" s="88">
        <v>47</v>
      </c>
      <c r="E30" s="88">
        <v>38</v>
      </c>
      <c r="F30" s="88">
        <v>28</v>
      </c>
      <c r="G30" s="88">
        <v>47</v>
      </c>
      <c r="H30" s="148">
        <v>6</v>
      </c>
      <c r="I30" s="88">
        <v>40</v>
      </c>
      <c r="J30" s="88">
        <v>56</v>
      </c>
      <c r="K30" s="88">
        <v>28</v>
      </c>
      <c r="L30" s="88">
        <v>20</v>
      </c>
      <c r="M30" s="88">
        <v>10</v>
      </c>
    </row>
    <row r="31" spans="1:13" ht="12.75">
      <c r="A31" s="161">
        <v>2013</v>
      </c>
      <c r="B31" s="91">
        <v>339</v>
      </c>
      <c r="C31" s="88">
        <v>41</v>
      </c>
      <c r="D31" s="88">
        <v>53</v>
      </c>
      <c r="E31" s="88">
        <v>45</v>
      </c>
      <c r="F31" s="88">
        <v>14</v>
      </c>
      <c r="G31" s="88">
        <v>45</v>
      </c>
      <c r="H31" s="148">
        <v>0</v>
      </c>
      <c r="I31" s="88">
        <v>42</v>
      </c>
      <c r="J31" s="88">
        <v>49</v>
      </c>
      <c r="K31" s="88">
        <v>16</v>
      </c>
      <c r="L31" s="88">
        <v>26</v>
      </c>
      <c r="M31" s="88">
        <v>8</v>
      </c>
    </row>
    <row r="32" spans="1:13" ht="12.75">
      <c r="A32" s="161">
        <v>2014</v>
      </c>
      <c r="B32" s="91">
        <v>372</v>
      </c>
      <c r="C32" s="88">
        <v>57</v>
      </c>
      <c r="D32" s="88">
        <v>48</v>
      </c>
      <c r="E32" s="88">
        <v>46</v>
      </c>
      <c r="F32" s="88">
        <v>25</v>
      </c>
      <c r="G32" s="88">
        <v>54</v>
      </c>
      <c r="H32" s="148">
        <v>3</v>
      </c>
      <c r="I32" s="88">
        <v>49</v>
      </c>
      <c r="J32" s="88">
        <v>49</v>
      </c>
      <c r="K32" s="88">
        <v>13</v>
      </c>
      <c r="L32" s="88">
        <v>19</v>
      </c>
      <c r="M32" s="88">
        <v>9</v>
      </c>
    </row>
    <row r="33" spans="1:13" ht="12.75">
      <c r="A33" s="380" t="s">
        <v>517</v>
      </c>
      <c r="B33" s="90">
        <v>358.4</v>
      </c>
      <c r="C33" s="87">
        <v>44.8</v>
      </c>
      <c r="D33" s="87">
        <v>49.4</v>
      </c>
      <c r="E33" s="87">
        <v>45.4</v>
      </c>
      <c r="F33" s="87">
        <v>20.6</v>
      </c>
      <c r="G33" s="87">
        <v>49.4</v>
      </c>
      <c r="H33" s="87">
        <v>2.4</v>
      </c>
      <c r="I33" s="87">
        <v>41.4</v>
      </c>
      <c r="J33" s="87">
        <v>51</v>
      </c>
      <c r="K33" s="87">
        <v>23.4</v>
      </c>
      <c r="L33" s="87">
        <v>20.4</v>
      </c>
      <c r="M33" s="87">
        <v>10.2</v>
      </c>
    </row>
    <row r="34" spans="1:13" ht="12.75">
      <c r="A34" s="161">
        <v>2015</v>
      </c>
      <c r="B34" s="91">
        <v>325</v>
      </c>
      <c r="C34" s="88">
        <v>31</v>
      </c>
      <c r="D34" s="88">
        <v>49</v>
      </c>
      <c r="E34" s="88">
        <v>45</v>
      </c>
      <c r="F34" s="88">
        <v>15</v>
      </c>
      <c r="G34" s="88">
        <v>34</v>
      </c>
      <c r="H34" s="148">
        <v>6</v>
      </c>
      <c r="I34" s="88">
        <v>50</v>
      </c>
      <c r="J34" s="88">
        <v>49</v>
      </c>
      <c r="K34" s="88">
        <v>13</v>
      </c>
      <c r="L34" s="88">
        <v>22</v>
      </c>
      <c r="M34" s="88">
        <v>11</v>
      </c>
    </row>
    <row r="35" spans="1:13" ht="12.75">
      <c r="A35" s="161">
        <v>2016</v>
      </c>
      <c r="B35" s="91">
        <v>378</v>
      </c>
      <c r="C35" s="88">
        <v>49</v>
      </c>
      <c r="D35" s="88">
        <v>55</v>
      </c>
      <c r="E35" s="88">
        <v>51</v>
      </c>
      <c r="F35" s="88">
        <v>20</v>
      </c>
      <c r="G35" s="88">
        <v>50</v>
      </c>
      <c r="H35" s="148">
        <v>4</v>
      </c>
      <c r="I35" s="88">
        <v>41</v>
      </c>
      <c r="J35" s="88">
        <v>51</v>
      </c>
      <c r="K35" s="88">
        <v>15</v>
      </c>
      <c r="L35" s="88">
        <v>31</v>
      </c>
      <c r="M35" s="88">
        <v>11</v>
      </c>
    </row>
  </sheetData>
  <sheetProtection/>
  <mergeCells count="3">
    <mergeCell ref="A1:M1"/>
    <mergeCell ref="C4:M4"/>
    <mergeCell ref="A3:M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6"/>
  <sheetViews>
    <sheetView zoomScale="115" zoomScaleNormal="115" zoomScaleSheetLayoutView="50" zoomScalePageLayoutView="0" workbookViewId="0" topLeftCell="A1">
      <selection activeCell="V13" sqref="V13"/>
    </sheetView>
  </sheetViews>
  <sheetFormatPr defaultColWidth="11.421875" defaultRowHeight="12.75"/>
  <cols>
    <col min="1" max="1" width="12.00390625" style="235" customWidth="1"/>
    <col min="2" max="2" width="6.28125" style="4" customWidth="1"/>
    <col min="3" max="5" width="6.421875" style="235" customWidth="1"/>
    <col min="6" max="6" width="7.7109375" style="235" customWidth="1"/>
    <col min="7" max="9" width="6.421875" style="235" customWidth="1"/>
    <col min="10" max="10" width="6.140625" style="235" customWidth="1"/>
    <col min="11" max="11" width="6.421875" style="235" customWidth="1"/>
    <col min="12" max="12" width="6.140625" style="235" customWidth="1"/>
    <col min="13" max="14" width="6.421875" style="235" customWidth="1"/>
    <col min="15" max="27" width="6.421875" style="4" customWidth="1"/>
    <col min="28" max="16384" width="11.421875" style="4" customWidth="1"/>
  </cols>
  <sheetData>
    <row r="1" spans="1:27" ht="12.75">
      <c r="A1" s="493" t="s">
        <v>116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1:14" ht="12.75">
      <c r="A2" s="309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27" ht="12.75">
      <c r="A3" s="495" t="s">
        <v>413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</row>
    <row r="4" spans="2:27" ht="13.5" customHeight="1">
      <c r="B4" s="358" t="s">
        <v>57</v>
      </c>
      <c r="C4" s="494" t="s">
        <v>46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 t="s">
        <v>46</v>
      </c>
      <c r="P4" s="494"/>
      <c r="Q4" s="494"/>
      <c r="R4" s="494"/>
      <c r="S4" s="494"/>
      <c r="T4" s="494"/>
      <c r="U4" s="494"/>
      <c r="V4" s="494"/>
      <c r="W4" s="494"/>
      <c r="X4" s="494"/>
      <c r="Y4" s="494" t="s">
        <v>36</v>
      </c>
      <c r="Z4" s="494"/>
      <c r="AA4" s="497" t="s">
        <v>468</v>
      </c>
    </row>
    <row r="5" spans="1:27" ht="12.75">
      <c r="A5" s="498" t="s">
        <v>468</v>
      </c>
      <c r="B5" s="205"/>
      <c r="C5" s="496" t="s">
        <v>47</v>
      </c>
      <c r="D5" s="496"/>
      <c r="E5" s="496" t="s">
        <v>48</v>
      </c>
      <c r="F5" s="496"/>
      <c r="G5" s="496" t="s">
        <v>49</v>
      </c>
      <c r="H5" s="496"/>
      <c r="I5" s="496" t="s">
        <v>76</v>
      </c>
      <c r="J5" s="496"/>
      <c r="K5" s="496" t="s">
        <v>50</v>
      </c>
      <c r="L5" s="496"/>
      <c r="M5" s="496" t="s">
        <v>51</v>
      </c>
      <c r="N5" s="496"/>
      <c r="O5" s="496" t="s">
        <v>52</v>
      </c>
      <c r="P5" s="496"/>
      <c r="Q5" s="496" t="s">
        <v>53</v>
      </c>
      <c r="R5" s="496"/>
      <c r="S5" s="496" t="s">
        <v>54</v>
      </c>
      <c r="T5" s="496"/>
      <c r="U5" s="496" t="s">
        <v>55</v>
      </c>
      <c r="V5" s="496"/>
      <c r="W5" s="496" t="s">
        <v>56</v>
      </c>
      <c r="X5" s="496"/>
      <c r="Y5" s="199"/>
      <c r="Z5" s="199"/>
      <c r="AA5" s="497"/>
    </row>
    <row r="6" spans="1:27" ht="12.75">
      <c r="A6" s="496"/>
      <c r="B6" s="205"/>
      <c r="C6" s="181" t="s">
        <v>197</v>
      </c>
      <c r="D6" s="181" t="s">
        <v>198</v>
      </c>
      <c r="E6" s="181" t="s">
        <v>197</v>
      </c>
      <c r="F6" s="181" t="s">
        <v>198</v>
      </c>
      <c r="G6" s="181" t="s">
        <v>197</v>
      </c>
      <c r="H6" s="181" t="s">
        <v>198</v>
      </c>
      <c r="I6" s="181" t="s">
        <v>197</v>
      </c>
      <c r="J6" s="181" t="s">
        <v>198</v>
      </c>
      <c r="K6" s="181" t="s">
        <v>197</v>
      </c>
      <c r="L6" s="181" t="s">
        <v>198</v>
      </c>
      <c r="M6" s="181" t="s">
        <v>197</v>
      </c>
      <c r="N6" s="181" t="s">
        <v>198</v>
      </c>
      <c r="O6" s="181" t="s">
        <v>197</v>
      </c>
      <c r="P6" s="181" t="s">
        <v>198</v>
      </c>
      <c r="Q6" s="181" t="s">
        <v>197</v>
      </c>
      <c r="R6" s="181" t="s">
        <v>198</v>
      </c>
      <c r="S6" s="181" t="s">
        <v>197</v>
      </c>
      <c r="T6" s="181" t="s">
        <v>198</v>
      </c>
      <c r="U6" s="181" t="s">
        <v>197</v>
      </c>
      <c r="V6" s="181" t="s">
        <v>198</v>
      </c>
      <c r="W6" s="181" t="s">
        <v>197</v>
      </c>
      <c r="X6" s="181" t="s">
        <v>198</v>
      </c>
      <c r="Y6" s="181" t="s">
        <v>197</v>
      </c>
      <c r="Z6" s="181" t="s">
        <v>198</v>
      </c>
      <c r="AA6" s="497"/>
    </row>
    <row r="7" spans="1:27" s="27" customFormat="1" ht="12.75">
      <c r="A7" s="161" t="s">
        <v>117</v>
      </c>
      <c r="B7" s="108">
        <v>300.20000000000005</v>
      </c>
      <c r="C7" s="113">
        <v>24.6</v>
      </c>
      <c r="D7" s="113">
        <v>21.8</v>
      </c>
      <c r="E7" s="113">
        <v>14</v>
      </c>
      <c r="F7" s="113">
        <v>14.6</v>
      </c>
      <c r="G7" s="113">
        <v>22</v>
      </c>
      <c r="H7" s="114">
        <v>21.4</v>
      </c>
      <c r="I7" s="113">
        <v>15</v>
      </c>
      <c r="J7" s="113">
        <v>15.2</v>
      </c>
      <c r="K7" s="113">
        <v>24.4</v>
      </c>
      <c r="L7" s="113">
        <v>24.8</v>
      </c>
      <c r="M7" s="113">
        <v>1.2</v>
      </c>
      <c r="N7" s="113">
        <v>1</v>
      </c>
      <c r="O7" s="105">
        <v>19.2</v>
      </c>
      <c r="P7" s="105">
        <v>15.2</v>
      </c>
      <c r="Q7" s="105">
        <v>13</v>
      </c>
      <c r="R7" s="105">
        <v>16.8</v>
      </c>
      <c r="S7" s="105">
        <v>3.6</v>
      </c>
      <c r="T7" s="105">
        <v>3</v>
      </c>
      <c r="U7" s="105">
        <v>8.4</v>
      </c>
      <c r="V7" s="105">
        <v>10.2</v>
      </c>
      <c r="W7" s="105">
        <v>5.4</v>
      </c>
      <c r="X7" s="105">
        <v>5.4</v>
      </c>
      <c r="Y7" s="105">
        <v>150.8</v>
      </c>
      <c r="Z7" s="105">
        <v>149.4</v>
      </c>
      <c r="AA7" s="94" t="s">
        <v>88</v>
      </c>
    </row>
    <row r="8" spans="1:27" s="27" customFormat="1" ht="12.75">
      <c r="A8" s="161" t="s">
        <v>118</v>
      </c>
      <c r="B8" s="108">
        <v>337</v>
      </c>
      <c r="C8" s="113">
        <v>28.2</v>
      </c>
      <c r="D8" s="113">
        <v>27.4</v>
      </c>
      <c r="E8" s="113">
        <v>21</v>
      </c>
      <c r="F8" s="113">
        <v>17.4</v>
      </c>
      <c r="G8" s="113">
        <v>26.2</v>
      </c>
      <c r="H8" s="113">
        <v>22.2</v>
      </c>
      <c r="I8" s="113">
        <v>16.4</v>
      </c>
      <c r="J8" s="113">
        <v>16.4</v>
      </c>
      <c r="K8" s="113">
        <v>27.6</v>
      </c>
      <c r="L8" s="113">
        <v>27.6</v>
      </c>
      <c r="M8" s="113">
        <v>1.2</v>
      </c>
      <c r="N8" s="113">
        <v>1.6</v>
      </c>
      <c r="O8" s="105">
        <v>18.4</v>
      </c>
      <c r="P8" s="105">
        <v>15.8</v>
      </c>
      <c r="Q8" s="105">
        <v>16.8</v>
      </c>
      <c r="R8" s="105">
        <v>18</v>
      </c>
      <c r="S8" s="105">
        <v>5</v>
      </c>
      <c r="T8" s="105">
        <v>3.2</v>
      </c>
      <c r="U8" s="105">
        <v>6.8</v>
      </c>
      <c r="V8" s="105">
        <v>9.6</v>
      </c>
      <c r="W8" s="105">
        <v>7.4</v>
      </c>
      <c r="X8" s="105">
        <v>2.8</v>
      </c>
      <c r="Y8" s="105">
        <v>175</v>
      </c>
      <c r="Z8" s="105">
        <v>162</v>
      </c>
      <c r="AA8" s="94" t="s">
        <v>125</v>
      </c>
    </row>
    <row r="9" spans="1:27" s="27" customFormat="1" ht="12.75">
      <c r="A9" s="161" t="s">
        <v>119</v>
      </c>
      <c r="B9" s="108">
        <v>376.6</v>
      </c>
      <c r="C9" s="113">
        <v>34</v>
      </c>
      <c r="D9" s="113">
        <v>30.8</v>
      </c>
      <c r="E9" s="113">
        <v>24</v>
      </c>
      <c r="F9" s="113">
        <v>23.4</v>
      </c>
      <c r="G9" s="113">
        <v>25.2</v>
      </c>
      <c r="H9" s="113">
        <v>23</v>
      </c>
      <c r="I9" s="113">
        <v>20.6</v>
      </c>
      <c r="J9" s="113">
        <v>16</v>
      </c>
      <c r="K9" s="113">
        <v>26.6</v>
      </c>
      <c r="L9" s="113">
        <v>29.4</v>
      </c>
      <c r="M9" s="113">
        <v>1.4</v>
      </c>
      <c r="N9" s="113">
        <v>2.4</v>
      </c>
      <c r="O9" s="105">
        <v>20.6</v>
      </c>
      <c r="P9" s="105">
        <v>21</v>
      </c>
      <c r="Q9" s="105">
        <v>19</v>
      </c>
      <c r="R9" s="105">
        <v>19.4</v>
      </c>
      <c r="S9" s="105">
        <v>6</v>
      </c>
      <c r="T9" s="105">
        <v>7.6</v>
      </c>
      <c r="U9" s="105">
        <v>8.4</v>
      </c>
      <c r="V9" s="105">
        <v>8.4</v>
      </c>
      <c r="W9" s="105">
        <v>4</v>
      </c>
      <c r="X9" s="105">
        <v>5.4</v>
      </c>
      <c r="Y9" s="105">
        <v>189.8</v>
      </c>
      <c r="Z9" s="105">
        <v>186.8</v>
      </c>
      <c r="AA9" s="94" t="s">
        <v>90</v>
      </c>
    </row>
    <row r="10" spans="1:27" s="27" customFormat="1" ht="12.75">
      <c r="A10" s="161" t="s">
        <v>120</v>
      </c>
      <c r="B10" s="108">
        <v>405.4</v>
      </c>
      <c r="C10" s="113">
        <v>33</v>
      </c>
      <c r="D10" s="113">
        <v>31</v>
      </c>
      <c r="E10" s="113">
        <v>25.4</v>
      </c>
      <c r="F10" s="113">
        <v>24.2</v>
      </c>
      <c r="G10" s="113">
        <v>28.8</v>
      </c>
      <c r="H10" s="113">
        <v>31.6</v>
      </c>
      <c r="I10" s="113">
        <v>20</v>
      </c>
      <c r="J10" s="113">
        <v>19.2</v>
      </c>
      <c r="K10" s="113">
        <v>28.6</v>
      </c>
      <c r="L10" s="113">
        <v>29.4</v>
      </c>
      <c r="M10" s="113">
        <v>2</v>
      </c>
      <c r="N10" s="113">
        <v>2.8</v>
      </c>
      <c r="O10" s="105">
        <v>22.8</v>
      </c>
      <c r="P10" s="105">
        <v>18.8</v>
      </c>
      <c r="Q10" s="105">
        <v>21.6</v>
      </c>
      <c r="R10" s="105">
        <v>22.6</v>
      </c>
      <c r="S10" s="105">
        <v>7.8</v>
      </c>
      <c r="T10" s="105">
        <v>7.8</v>
      </c>
      <c r="U10" s="105">
        <v>10.6</v>
      </c>
      <c r="V10" s="105">
        <v>9.2</v>
      </c>
      <c r="W10" s="105">
        <v>3.4</v>
      </c>
      <c r="X10" s="105">
        <v>4.8</v>
      </c>
      <c r="Y10" s="105">
        <v>204</v>
      </c>
      <c r="Z10" s="105">
        <v>201.4</v>
      </c>
      <c r="AA10" s="94" t="s">
        <v>91</v>
      </c>
    </row>
    <row r="11" spans="1:27" s="27" customFormat="1" ht="12.75">
      <c r="A11" s="161" t="s">
        <v>121</v>
      </c>
      <c r="B11" s="108">
        <v>372</v>
      </c>
      <c r="C11" s="113">
        <v>26</v>
      </c>
      <c r="D11" s="113">
        <v>27.6</v>
      </c>
      <c r="E11" s="113">
        <v>24.4</v>
      </c>
      <c r="F11" s="113">
        <v>21</v>
      </c>
      <c r="G11" s="113">
        <v>26.6</v>
      </c>
      <c r="H11" s="113">
        <v>24.8</v>
      </c>
      <c r="I11" s="113">
        <v>16.6</v>
      </c>
      <c r="J11" s="113">
        <v>17.4</v>
      </c>
      <c r="K11" s="113">
        <v>34</v>
      </c>
      <c r="L11" s="113">
        <v>32.8</v>
      </c>
      <c r="M11" s="113">
        <v>2.2</v>
      </c>
      <c r="N11" s="113">
        <v>1.8</v>
      </c>
      <c r="O11" s="105">
        <v>18.8</v>
      </c>
      <c r="P11" s="105">
        <v>17.6</v>
      </c>
      <c r="Q11" s="105">
        <v>19.4</v>
      </c>
      <c r="R11" s="105">
        <v>20.2</v>
      </c>
      <c r="S11" s="105">
        <v>6.6</v>
      </c>
      <c r="T11" s="105">
        <v>6.6</v>
      </c>
      <c r="U11" s="105">
        <v>9.2</v>
      </c>
      <c r="V11" s="105">
        <v>8.6</v>
      </c>
      <c r="W11" s="105">
        <v>4.6</v>
      </c>
      <c r="X11" s="105">
        <v>5.2</v>
      </c>
      <c r="Y11" s="105">
        <v>188.4</v>
      </c>
      <c r="Z11" s="105">
        <v>183.6</v>
      </c>
      <c r="AA11" s="94" t="s">
        <v>92</v>
      </c>
    </row>
    <row r="12" spans="1:27" s="27" customFormat="1" ht="12.75">
      <c r="A12" s="161" t="s">
        <v>122</v>
      </c>
      <c r="B12" s="108">
        <v>329</v>
      </c>
      <c r="C12" s="113">
        <v>25.4</v>
      </c>
      <c r="D12" s="113">
        <v>23.2</v>
      </c>
      <c r="E12" s="113">
        <v>18</v>
      </c>
      <c r="F12" s="113">
        <v>16.6</v>
      </c>
      <c r="G12" s="113">
        <v>25.2</v>
      </c>
      <c r="H12" s="113">
        <v>25.4</v>
      </c>
      <c r="I12" s="113">
        <v>15.6</v>
      </c>
      <c r="J12" s="113">
        <v>13.4</v>
      </c>
      <c r="K12" s="113">
        <v>27</v>
      </c>
      <c r="L12" s="113">
        <v>27.6</v>
      </c>
      <c r="M12" s="113">
        <v>2.6</v>
      </c>
      <c r="N12" s="113">
        <v>1</v>
      </c>
      <c r="O12" s="105">
        <v>15.8</v>
      </c>
      <c r="P12" s="105">
        <v>15.2</v>
      </c>
      <c r="Q12" s="105">
        <v>19.8</v>
      </c>
      <c r="R12" s="105">
        <v>18.4</v>
      </c>
      <c r="S12" s="105">
        <v>5</v>
      </c>
      <c r="T12" s="105">
        <v>6.8</v>
      </c>
      <c r="U12" s="105">
        <v>8.4</v>
      </c>
      <c r="V12" s="105">
        <v>8.8</v>
      </c>
      <c r="W12" s="105">
        <v>3.6</v>
      </c>
      <c r="X12" s="105">
        <v>4.6</v>
      </c>
      <c r="Y12" s="105">
        <v>168</v>
      </c>
      <c r="Z12" s="105">
        <v>161</v>
      </c>
      <c r="AA12" s="94" t="s">
        <v>93</v>
      </c>
    </row>
    <row r="13" spans="1:27" s="27" customFormat="1" ht="12.75">
      <c r="A13" s="161" t="s">
        <v>123</v>
      </c>
      <c r="B13" s="119">
        <v>379.8</v>
      </c>
      <c r="C13" s="113">
        <v>30.8</v>
      </c>
      <c r="D13" s="113">
        <v>28.2</v>
      </c>
      <c r="E13" s="113">
        <v>17.4</v>
      </c>
      <c r="F13" s="113">
        <v>19</v>
      </c>
      <c r="G13" s="113">
        <v>31.8</v>
      </c>
      <c r="H13" s="113">
        <v>26.8</v>
      </c>
      <c r="I13" s="113">
        <v>17</v>
      </c>
      <c r="J13" s="113">
        <v>14.6</v>
      </c>
      <c r="K13" s="113">
        <v>31.4</v>
      </c>
      <c r="L13" s="113">
        <v>32.6</v>
      </c>
      <c r="M13" s="113">
        <v>2</v>
      </c>
      <c r="N13" s="113">
        <v>2</v>
      </c>
      <c r="O13" s="105">
        <v>17.8</v>
      </c>
      <c r="P13" s="105">
        <v>17.6</v>
      </c>
      <c r="Q13" s="105">
        <v>21</v>
      </c>
      <c r="R13" s="105">
        <v>25</v>
      </c>
      <c r="S13" s="105">
        <v>8.4</v>
      </c>
      <c r="T13" s="105">
        <v>4.2</v>
      </c>
      <c r="U13" s="105">
        <v>10.8</v>
      </c>
      <c r="V13" s="105">
        <v>10.8</v>
      </c>
      <c r="W13" s="105">
        <v>5.2</v>
      </c>
      <c r="X13" s="105">
        <v>5.4</v>
      </c>
      <c r="Y13" s="105">
        <v>193.6</v>
      </c>
      <c r="Z13" s="105">
        <v>186.2</v>
      </c>
      <c r="AA13" s="94" t="s">
        <v>94</v>
      </c>
    </row>
    <row r="14" spans="1:27" s="27" customFormat="1" ht="12.75">
      <c r="A14" s="161" t="s">
        <v>124</v>
      </c>
      <c r="B14" s="119">
        <v>375.6</v>
      </c>
      <c r="C14" s="113">
        <v>29.6</v>
      </c>
      <c r="D14" s="113">
        <v>29</v>
      </c>
      <c r="E14" s="113">
        <v>21.8</v>
      </c>
      <c r="F14" s="113">
        <v>23.2</v>
      </c>
      <c r="G14" s="113">
        <v>27.8</v>
      </c>
      <c r="H14" s="113">
        <v>24.6</v>
      </c>
      <c r="I14" s="113">
        <v>18</v>
      </c>
      <c r="J14" s="113">
        <v>14.2</v>
      </c>
      <c r="K14" s="113">
        <v>29.8</v>
      </c>
      <c r="L14" s="113">
        <v>26</v>
      </c>
      <c r="M14" s="113">
        <v>1.6</v>
      </c>
      <c r="N14" s="113">
        <v>1.6</v>
      </c>
      <c r="O14" s="105">
        <v>22.6</v>
      </c>
      <c r="P14" s="105">
        <v>20.6</v>
      </c>
      <c r="Q14" s="105">
        <v>19.4</v>
      </c>
      <c r="R14" s="105">
        <v>21.2</v>
      </c>
      <c r="S14" s="105">
        <v>7.8</v>
      </c>
      <c r="T14" s="105">
        <v>6</v>
      </c>
      <c r="U14" s="105">
        <v>9.8</v>
      </c>
      <c r="V14" s="105">
        <v>9.4</v>
      </c>
      <c r="W14" s="105">
        <v>6.4</v>
      </c>
      <c r="X14" s="105">
        <v>5.2</v>
      </c>
      <c r="Y14" s="105">
        <v>194.6</v>
      </c>
      <c r="Z14" s="105">
        <v>181</v>
      </c>
      <c r="AA14" s="94" t="s">
        <v>95</v>
      </c>
    </row>
    <row r="15" spans="1:27" s="27" customFormat="1" ht="12.75">
      <c r="A15" s="161" t="s">
        <v>96</v>
      </c>
      <c r="B15" s="119">
        <v>388.6</v>
      </c>
      <c r="C15" s="113">
        <v>30</v>
      </c>
      <c r="D15" s="113">
        <v>26.8</v>
      </c>
      <c r="E15" s="113">
        <v>23.4</v>
      </c>
      <c r="F15" s="113">
        <v>28.2</v>
      </c>
      <c r="G15" s="113">
        <v>26.2</v>
      </c>
      <c r="H15" s="113">
        <v>25.6</v>
      </c>
      <c r="I15" s="113">
        <v>18.8</v>
      </c>
      <c r="J15" s="113">
        <v>18.8</v>
      </c>
      <c r="K15" s="113">
        <v>29.8</v>
      </c>
      <c r="L15" s="113">
        <v>28.6</v>
      </c>
      <c r="M15" s="113">
        <v>1.6</v>
      </c>
      <c r="N15" s="113">
        <v>2</v>
      </c>
      <c r="O15" s="117">
        <v>27.2</v>
      </c>
      <c r="P15" s="117">
        <v>20.6</v>
      </c>
      <c r="Q15" s="117">
        <v>14.6</v>
      </c>
      <c r="R15" s="117">
        <v>18.2</v>
      </c>
      <c r="S15" s="117">
        <v>6.6</v>
      </c>
      <c r="T15" s="117">
        <v>8</v>
      </c>
      <c r="U15" s="117">
        <v>10.4</v>
      </c>
      <c r="V15" s="117">
        <v>10.6</v>
      </c>
      <c r="W15" s="117">
        <v>6</v>
      </c>
      <c r="X15" s="117">
        <v>6.6</v>
      </c>
      <c r="Y15" s="117">
        <v>194.6</v>
      </c>
      <c r="Z15" s="117">
        <v>194</v>
      </c>
      <c r="AA15" s="94" t="s">
        <v>96</v>
      </c>
    </row>
    <row r="16" spans="1:27" s="27" customFormat="1" ht="12.75">
      <c r="A16" s="161" t="s">
        <v>25</v>
      </c>
      <c r="B16" s="119">
        <v>415.4</v>
      </c>
      <c r="C16" s="113">
        <v>27.8</v>
      </c>
      <c r="D16" s="113">
        <v>27.2</v>
      </c>
      <c r="E16" s="113">
        <v>26</v>
      </c>
      <c r="F16" s="113">
        <v>34.6</v>
      </c>
      <c r="G16" s="113">
        <v>26.6</v>
      </c>
      <c r="H16" s="113">
        <v>27.6</v>
      </c>
      <c r="I16" s="113">
        <v>14.8</v>
      </c>
      <c r="J16" s="113">
        <v>17</v>
      </c>
      <c r="K16" s="113">
        <v>28.8</v>
      </c>
      <c r="L16" s="113">
        <v>31.4</v>
      </c>
      <c r="M16" s="113">
        <v>2.6</v>
      </c>
      <c r="N16" s="113">
        <v>1.6</v>
      </c>
      <c r="O16" s="117">
        <v>26.6</v>
      </c>
      <c r="P16" s="117">
        <v>26.4</v>
      </c>
      <c r="Q16" s="117">
        <v>22</v>
      </c>
      <c r="R16" s="117">
        <v>23.6</v>
      </c>
      <c r="S16" s="117">
        <v>7.2</v>
      </c>
      <c r="T16" s="117">
        <v>8.4</v>
      </c>
      <c r="U16" s="117">
        <v>10.8</v>
      </c>
      <c r="V16" s="117">
        <v>9.4</v>
      </c>
      <c r="W16" s="117">
        <v>7.8</v>
      </c>
      <c r="X16" s="117">
        <v>7.2</v>
      </c>
      <c r="Y16" s="117">
        <v>201</v>
      </c>
      <c r="Z16" s="117">
        <v>214.4</v>
      </c>
      <c r="AA16" s="94" t="s">
        <v>25</v>
      </c>
    </row>
    <row r="17" spans="1:27" s="27" customFormat="1" ht="12.75">
      <c r="A17" s="161">
        <v>2000</v>
      </c>
      <c r="B17" s="120">
        <v>420</v>
      </c>
      <c r="C17" s="115">
        <v>27</v>
      </c>
      <c r="D17" s="115">
        <v>15</v>
      </c>
      <c r="E17" s="115">
        <v>33</v>
      </c>
      <c r="F17" s="115">
        <v>31</v>
      </c>
      <c r="G17" s="115">
        <v>24</v>
      </c>
      <c r="H17" s="115">
        <v>22</v>
      </c>
      <c r="I17" s="115">
        <v>17</v>
      </c>
      <c r="J17" s="115">
        <v>8</v>
      </c>
      <c r="K17" s="115">
        <v>32</v>
      </c>
      <c r="L17" s="115">
        <v>40</v>
      </c>
      <c r="M17" s="115" t="s">
        <v>27</v>
      </c>
      <c r="N17" s="115" t="s">
        <v>106</v>
      </c>
      <c r="O17" s="118">
        <v>25</v>
      </c>
      <c r="P17" s="118">
        <v>36</v>
      </c>
      <c r="Q17" s="118">
        <v>31</v>
      </c>
      <c r="R17" s="118">
        <v>22</v>
      </c>
      <c r="S17" s="118">
        <v>6</v>
      </c>
      <c r="T17" s="118">
        <v>8</v>
      </c>
      <c r="U17" s="118">
        <v>10</v>
      </c>
      <c r="V17" s="118">
        <v>10</v>
      </c>
      <c r="W17" s="118">
        <v>9</v>
      </c>
      <c r="X17" s="118">
        <v>8</v>
      </c>
      <c r="Y17" s="118">
        <v>219</v>
      </c>
      <c r="Z17" s="118">
        <v>201</v>
      </c>
      <c r="AA17" s="94">
        <v>2000</v>
      </c>
    </row>
    <row r="18" spans="1:27" s="27" customFormat="1" ht="12.75">
      <c r="A18" s="161">
        <v>2001</v>
      </c>
      <c r="B18" s="120">
        <v>401</v>
      </c>
      <c r="C18" s="115">
        <v>25</v>
      </c>
      <c r="D18" s="115">
        <v>19</v>
      </c>
      <c r="E18" s="115">
        <v>38</v>
      </c>
      <c r="F18" s="115">
        <v>22</v>
      </c>
      <c r="G18" s="115">
        <v>22</v>
      </c>
      <c r="H18" s="115">
        <v>26</v>
      </c>
      <c r="I18" s="115">
        <v>19</v>
      </c>
      <c r="J18" s="115">
        <v>25</v>
      </c>
      <c r="K18" s="115">
        <v>34</v>
      </c>
      <c r="L18" s="115">
        <v>28</v>
      </c>
      <c r="M18" s="115">
        <v>2</v>
      </c>
      <c r="N18" s="115">
        <v>2</v>
      </c>
      <c r="O18" s="116">
        <v>29</v>
      </c>
      <c r="P18" s="116">
        <v>22</v>
      </c>
      <c r="Q18" s="116">
        <v>27</v>
      </c>
      <c r="R18" s="116">
        <v>17</v>
      </c>
      <c r="S18" s="116">
        <v>7</v>
      </c>
      <c r="T18" s="116">
        <v>3</v>
      </c>
      <c r="U18" s="116">
        <v>13</v>
      </c>
      <c r="V18" s="116">
        <v>4</v>
      </c>
      <c r="W18" s="116">
        <v>10</v>
      </c>
      <c r="X18" s="116">
        <v>7</v>
      </c>
      <c r="Y18" s="116">
        <v>226</v>
      </c>
      <c r="Z18" s="116">
        <v>175</v>
      </c>
      <c r="AA18" s="94">
        <v>2001</v>
      </c>
    </row>
    <row r="19" spans="1:27" s="27" customFormat="1" ht="12.75">
      <c r="A19" s="161">
        <v>2002</v>
      </c>
      <c r="B19" s="120">
        <v>395</v>
      </c>
      <c r="C19" s="115">
        <v>23</v>
      </c>
      <c r="D19" s="115">
        <v>24</v>
      </c>
      <c r="E19" s="115">
        <v>26</v>
      </c>
      <c r="F19" s="115">
        <v>25</v>
      </c>
      <c r="G19" s="115">
        <v>40</v>
      </c>
      <c r="H19" s="115">
        <v>21</v>
      </c>
      <c r="I19" s="115">
        <v>11</v>
      </c>
      <c r="J19" s="115">
        <v>9</v>
      </c>
      <c r="K19" s="115">
        <v>33</v>
      </c>
      <c r="L19" s="115">
        <v>36</v>
      </c>
      <c r="M19" s="115">
        <v>2</v>
      </c>
      <c r="N19" s="115">
        <v>1</v>
      </c>
      <c r="O19" s="116">
        <v>14</v>
      </c>
      <c r="P19" s="116">
        <v>27</v>
      </c>
      <c r="Q19" s="116">
        <v>26</v>
      </c>
      <c r="R19" s="116">
        <v>32</v>
      </c>
      <c r="S19" s="116">
        <v>10</v>
      </c>
      <c r="T19" s="116">
        <v>3</v>
      </c>
      <c r="U19" s="116">
        <v>13</v>
      </c>
      <c r="V19" s="116">
        <v>10</v>
      </c>
      <c r="W19" s="116">
        <v>6</v>
      </c>
      <c r="X19" s="116">
        <v>3</v>
      </c>
      <c r="Y19" s="116">
        <v>204</v>
      </c>
      <c r="Z19" s="116">
        <v>191</v>
      </c>
      <c r="AA19" s="94">
        <v>2002</v>
      </c>
    </row>
    <row r="20" spans="1:27" s="27" customFormat="1" ht="12.75">
      <c r="A20" s="161">
        <v>2003</v>
      </c>
      <c r="B20" s="120">
        <v>347</v>
      </c>
      <c r="C20" s="115">
        <v>21</v>
      </c>
      <c r="D20" s="115">
        <v>29</v>
      </c>
      <c r="E20" s="115">
        <v>31</v>
      </c>
      <c r="F20" s="115">
        <v>27</v>
      </c>
      <c r="G20" s="115">
        <v>20</v>
      </c>
      <c r="H20" s="115">
        <v>18</v>
      </c>
      <c r="I20" s="115">
        <v>17</v>
      </c>
      <c r="J20" s="115">
        <v>15</v>
      </c>
      <c r="K20" s="115">
        <v>24</v>
      </c>
      <c r="L20" s="115">
        <v>18</v>
      </c>
      <c r="M20" s="115">
        <v>2</v>
      </c>
      <c r="N20" s="115">
        <v>1</v>
      </c>
      <c r="O20" s="116">
        <v>24</v>
      </c>
      <c r="P20" s="116">
        <v>20</v>
      </c>
      <c r="Q20" s="116">
        <v>19</v>
      </c>
      <c r="R20" s="116">
        <v>17</v>
      </c>
      <c r="S20" s="116">
        <v>9</v>
      </c>
      <c r="T20" s="116">
        <v>11</v>
      </c>
      <c r="U20" s="116">
        <v>11</v>
      </c>
      <c r="V20" s="116">
        <v>4</v>
      </c>
      <c r="W20" s="116">
        <v>5</v>
      </c>
      <c r="X20" s="116">
        <v>4</v>
      </c>
      <c r="Y20" s="116">
        <v>183</v>
      </c>
      <c r="Z20" s="116">
        <v>164</v>
      </c>
      <c r="AA20" s="94">
        <v>2003</v>
      </c>
    </row>
    <row r="21" spans="1:27" s="27" customFormat="1" ht="12.75">
      <c r="A21" s="161">
        <v>2004</v>
      </c>
      <c r="B21" s="120">
        <v>372</v>
      </c>
      <c r="C21" s="115">
        <v>26</v>
      </c>
      <c r="D21" s="115">
        <v>18</v>
      </c>
      <c r="E21" s="115">
        <v>23</v>
      </c>
      <c r="F21" s="115">
        <v>15</v>
      </c>
      <c r="G21" s="115">
        <v>24</v>
      </c>
      <c r="H21" s="115">
        <v>26</v>
      </c>
      <c r="I21" s="115">
        <v>9</v>
      </c>
      <c r="J21" s="115">
        <v>13</v>
      </c>
      <c r="K21" s="115">
        <v>29</v>
      </c>
      <c r="L21" s="115">
        <v>34</v>
      </c>
      <c r="M21" s="115">
        <v>0</v>
      </c>
      <c r="N21" s="115">
        <v>3</v>
      </c>
      <c r="O21" s="116">
        <v>20</v>
      </c>
      <c r="P21" s="116">
        <v>22</v>
      </c>
      <c r="Q21" s="116">
        <v>23</v>
      </c>
      <c r="R21" s="116">
        <v>26</v>
      </c>
      <c r="S21" s="116">
        <v>9</v>
      </c>
      <c r="T21" s="116">
        <v>7</v>
      </c>
      <c r="U21" s="116">
        <v>17</v>
      </c>
      <c r="V21" s="116">
        <v>14</v>
      </c>
      <c r="W21" s="116">
        <v>6</v>
      </c>
      <c r="X21" s="116">
        <v>8</v>
      </c>
      <c r="Y21" s="116">
        <v>186</v>
      </c>
      <c r="Z21" s="116">
        <v>186</v>
      </c>
      <c r="AA21" s="94">
        <v>2004</v>
      </c>
    </row>
    <row r="22" spans="1:27" s="27" customFormat="1" ht="12.75">
      <c r="A22" s="161" t="s">
        <v>13</v>
      </c>
      <c r="B22" s="119">
        <v>387</v>
      </c>
      <c r="C22" s="113">
        <v>24.4</v>
      </c>
      <c r="D22" s="113">
        <v>21</v>
      </c>
      <c r="E22" s="113">
        <v>30.2</v>
      </c>
      <c r="F22" s="113">
        <v>24</v>
      </c>
      <c r="G22" s="113">
        <v>26</v>
      </c>
      <c r="H22" s="113">
        <v>22.6</v>
      </c>
      <c r="I22" s="113">
        <v>14.6</v>
      </c>
      <c r="J22" s="113">
        <v>14</v>
      </c>
      <c r="K22" s="113">
        <v>30.4</v>
      </c>
      <c r="L22" s="113">
        <v>31.2</v>
      </c>
      <c r="M22" s="113">
        <v>2.2</v>
      </c>
      <c r="N22" s="113">
        <v>1.6</v>
      </c>
      <c r="O22" s="117">
        <v>22.4</v>
      </c>
      <c r="P22" s="117">
        <v>25.4</v>
      </c>
      <c r="Q22" s="117">
        <v>25.2</v>
      </c>
      <c r="R22" s="117">
        <v>22.8</v>
      </c>
      <c r="S22" s="117">
        <v>8.2</v>
      </c>
      <c r="T22" s="117">
        <v>6.4</v>
      </c>
      <c r="U22" s="117">
        <v>12.8</v>
      </c>
      <c r="V22" s="117">
        <v>8.4</v>
      </c>
      <c r="W22" s="117">
        <v>7.2</v>
      </c>
      <c r="X22" s="117">
        <v>6</v>
      </c>
      <c r="Y22" s="117">
        <v>203.6</v>
      </c>
      <c r="Z22" s="117">
        <v>183.4</v>
      </c>
      <c r="AA22" s="94" t="s">
        <v>13</v>
      </c>
    </row>
    <row r="23" spans="1:27" s="27" customFormat="1" ht="12.75">
      <c r="A23" s="161">
        <v>2005</v>
      </c>
      <c r="B23" s="120">
        <v>381</v>
      </c>
      <c r="C23" s="115">
        <v>25</v>
      </c>
      <c r="D23" s="115">
        <v>18</v>
      </c>
      <c r="E23" s="115">
        <v>28</v>
      </c>
      <c r="F23" s="115">
        <v>31</v>
      </c>
      <c r="G23" s="115">
        <v>28</v>
      </c>
      <c r="H23" s="115">
        <v>24</v>
      </c>
      <c r="I23" s="115">
        <v>10</v>
      </c>
      <c r="J23" s="115">
        <v>13</v>
      </c>
      <c r="K23" s="115">
        <v>33</v>
      </c>
      <c r="L23" s="115">
        <v>31</v>
      </c>
      <c r="M23" s="115">
        <v>1</v>
      </c>
      <c r="N23" s="115">
        <v>1</v>
      </c>
      <c r="O23" s="116">
        <v>17</v>
      </c>
      <c r="P23" s="116">
        <v>33</v>
      </c>
      <c r="Q23" s="116">
        <v>18</v>
      </c>
      <c r="R23" s="116">
        <v>22</v>
      </c>
      <c r="S23" s="116">
        <v>16</v>
      </c>
      <c r="T23" s="116">
        <v>7</v>
      </c>
      <c r="U23" s="116">
        <v>10</v>
      </c>
      <c r="V23" s="116">
        <v>12</v>
      </c>
      <c r="W23" s="116">
        <v>1</v>
      </c>
      <c r="X23" s="116">
        <v>2</v>
      </c>
      <c r="Y23" s="116">
        <v>187</v>
      </c>
      <c r="Z23" s="116">
        <v>194</v>
      </c>
      <c r="AA23" s="94">
        <v>2005</v>
      </c>
    </row>
    <row r="24" spans="1:27" s="27" customFormat="1" ht="12.75">
      <c r="A24" s="161">
        <v>2006</v>
      </c>
      <c r="B24" s="120">
        <v>361</v>
      </c>
      <c r="C24" s="115">
        <v>27</v>
      </c>
      <c r="D24" s="115">
        <v>22</v>
      </c>
      <c r="E24" s="115">
        <v>22</v>
      </c>
      <c r="F24" s="115">
        <v>17</v>
      </c>
      <c r="G24" s="115">
        <v>28</v>
      </c>
      <c r="H24" s="115">
        <v>26</v>
      </c>
      <c r="I24" s="115">
        <v>11</v>
      </c>
      <c r="J24" s="115">
        <v>12</v>
      </c>
      <c r="K24" s="115">
        <v>30</v>
      </c>
      <c r="L24" s="115">
        <v>24</v>
      </c>
      <c r="M24" s="115">
        <v>3</v>
      </c>
      <c r="N24" s="115">
        <v>1</v>
      </c>
      <c r="O24" s="116">
        <v>20</v>
      </c>
      <c r="P24" s="116">
        <v>30</v>
      </c>
      <c r="Q24" s="116">
        <v>13</v>
      </c>
      <c r="R24" s="116">
        <v>19</v>
      </c>
      <c r="S24" s="116">
        <v>10</v>
      </c>
      <c r="T24" s="116">
        <v>11</v>
      </c>
      <c r="U24" s="116">
        <v>14</v>
      </c>
      <c r="V24" s="116">
        <v>9</v>
      </c>
      <c r="W24" s="116">
        <v>6</v>
      </c>
      <c r="X24" s="116">
        <v>6</v>
      </c>
      <c r="Y24" s="116">
        <v>184</v>
      </c>
      <c r="Z24" s="116">
        <v>177</v>
      </c>
      <c r="AA24" s="94">
        <v>2006</v>
      </c>
    </row>
    <row r="25" spans="1:27" s="27" customFormat="1" ht="12.75">
      <c r="A25" s="161">
        <v>2007</v>
      </c>
      <c r="B25" s="120">
        <v>351</v>
      </c>
      <c r="C25" s="115">
        <v>21</v>
      </c>
      <c r="D25" s="115">
        <v>28</v>
      </c>
      <c r="E25" s="115">
        <v>26</v>
      </c>
      <c r="F25" s="115">
        <v>24</v>
      </c>
      <c r="G25" s="115">
        <v>39</v>
      </c>
      <c r="H25" s="115">
        <v>22</v>
      </c>
      <c r="I25" s="115">
        <v>9</v>
      </c>
      <c r="J25" s="115">
        <v>8</v>
      </c>
      <c r="K25" s="115">
        <v>28</v>
      </c>
      <c r="L25" s="115">
        <v>26</v>
      </c>
      <c r="M25" s="115">
        <v>1</v>
      </c>
      <c r="N25" s="115">
        <v>2</v>
      </c>
      <c r="O25" s="116">
        <v>18</v>
      </c>
      <c r="P25" s="116">
        <v>18</v>
      </c>
      <c r="Q25" s="116">
        <v>16</v>
      </c>
      <c r="R25" s="116">
        <v>23</v>
      </c>
      <c r="S25" s="116">
        <v>10</v>
      </c>
      <c r="T25" s="116">
        <v>5</v>
      </c>
      <c r="U25" s="116">
        <v>12</v>
      </c>
      <c r="V25" s="116">
        <v>9</v>
      </c>
      <c r="W25" s="116">
        <v>4</v>
      </c>
      <c r="X25" s="116">
        <v>2</v>
      </c>
      <c r="Y25" s="116">
        <v>184</v>
      </c>
      <c r="Z25" s="116">
        <v>167</v>
      </c>
      <c r="AA25" s="94">
        <v>2007</v>
      </c>
    </row>
    <row r="26" spans="1:27" s="27" customFormat="1" ht="12.75">
      <c r="A26" s="161">
        <v>2008</v>
      </c>
      <c r="B26" s="120">
        <v>350</v>
      </c>
      <c r="C26" s="115">
        <v>27</v>
      </c>
      <c r="D26" s="115">
        <v>20</v>
      </c>
      <c r="E26" s="115">
        <v>26</v>
      </c>
      <c r="F26" s="115">
        <v>17</v>
      </c>
      <c r="G26" s="115">
        <v>19</v>
      </c>
      <c r="H26" s="115">
        <v>20</v>
      </c>
      <c r="I26" s="115">
        <v>13</v>
      </c>
      <c r="J26" s="115">
        <v>14</v>
      </c>
      <c r="K26" s="115">
        <v>24</v>
      </c>
      <c r="L26" s="115">
        <v>26</v>
      </c>
      <c r="M26" s="115">
        <v>4</v>
      </c>
      <c r="N26" s="115">
        <v>3</v>
      </c>
      <c r="O26" s="116">
        <v>19</v>
      </c>
      <c r="P26" s="116">
        <v>16</v>
      </c>
      <c r="Q26" s="116">
        <v>22</v>
      </c>
      <c r="R26" s="116">
        <v>17</v>
      </c>
      <c r="S26" s="116">
        <v>18</v>
      </c>
      <c r="T26" s="116">
        <v>12</v>
      </c>
      <c r="U26" s="116">
        <v>16</v>
      </c>
      <c r="V26" s="116">
        <v>11</v>
      </c>
      <c r="W26" s="116">
        <v>2</v>
      </c>
      <c r="X26" s="116">
        <v>4</v>
      </c>
      <c r="Y26" s="116">
        <v>190</v>
      </c>
      <c r="Z26" s="116">
        <v>160</v>
      </c>
      <c r="AA26" s="94">
        <v>2008</v>
      </c>
    </row>
    <row r="27" spans="1:27" ht="12.75">
      <c r="A27" s="161">
        <v>2009</v>
      </c>
      <c r="B27" s="120">
        <v>406</v>
      </c>
      <c r="C27" s="115">
        <v>32</v>
      </c>
      <c r="D27" s="115">
        <v>20</v>
      </c>
      <c r="E27" s="115">
        <v>32</v>
      </c>
      <c r="F27" s="115">
        <v>17</v>
      </c>
      <c r="G27" s="115">
        <v>32</v>
      </c>
      <c r="H27" s="115">
        <v>26</v>
      </c>
      <c r="I27" s="115">
        <v>11</v>
      </c>
      <c r="J27" s="115">
        <v>12</v>
      </c>
      <c r="K27" s="115">
        <v>30</v>
      </c>
      <c r="L27" s="115">
        <v>31</v>
      </c>
      <c r="M27" s="115">
        <v>4</v>
      </c>
      <c r="N27" s="115">
        <v>2</v>
      </c>
      <c r="O27" s="116">
        <v>27</v>
      </c>
      <c r="P27" s="116">
        <v>29</v>
      </c>
      <c r="Q27" s="116">
        <v>27</v>
      </c>
      <c r="R27" s="116">
        <v>16</v>
      </c>
      <c r="S27" s="116">
        <v>14</v>
      </c>
      <c r="T27" s="116">
        <v>13</v>
      </c>
      <c r="U27" s="116">
        <v>11</v>
      </c>
      <c r="V27" s="116">
        <v>10</v>
      </c>
      <c r="W27" s="116">
        <v>6</v>
      </c>
      <c r="X27" s="116">
        <v>4</v>
      </c>
      <c r="Y27" s="116">
        <v>226</v>
      </c>
      <c r="Z27" s="116">
        <v>180</v>
      </c>
      <c r="AA27" s="94">
        <v>2009</v>
      </c>
    </row>
    <row r="28" spans="1:27" ht="12.75">
      <c r="A28" s="161" t="s">
        <v>228</v>
      </c>
      <c r="B28" s="119">
        <v>369.8</v>
      </c>
      <c r="C28" s="113">
        <v>26.4</v>
      </c>
      <c r="D28" s="113">
        <v>21.6</v>
      </c>
      <c r="E28" s="113">
        <v>26.8</v>
      </c>
      <c r="F28" s="113">
        <v>21.2</v>
      </c>
      <c r="G28" s="113">
        <v>29.2</v>
      </c>
      <c r="H28" s="113">
        <v>23.6</v>
      </c>
      <c r="I28" s="113">
        <v>10.8</v>
      </c>
      <c r="J28" s="113">
        <v>11.8</v>
      </c>
      <c r="K28" s="113">
        <v>29</v>
      </c>
      <c r="L28" s="113">
        <v>27.6</v>
      </c>
      <c r="M28" s="113">
        <v>2.6</v>
      </c>
      <c r="N28" s="113">
        <v>1.8</v>
      </c>
      <c r="O28" s="117">
        <v>20.2</v>
      </c>
      <c r="P28" s="117">
        <v>25.2</v>
      </c>
      <c r="Q28" s="117">
        <v>19.2</v>
      </c>
      <c r="R28" s="117">
        <v>19.4</v>
      </c>
      <c r="S28" s="117">
        <v>13.6</v>
      </c>
      <c r="T28" s="117">
        <v>9.6</v>
      </c>
      <c r="U28" s="117">
        <v>12.6</v>
      </c>
      <c r="V28" s="117">
        <v>10.2</v>
      </c>
      <c r="W28" s="117">
        <v>3.8</v>
      </c>
      <c r="X28" s="117">
        <v>3.6</v>
      </c>
      <c r="Y28" s="117">
        <v>194.2</v>
      </c>
      <c r="Z28" s="117">
        <v>175.6</v>
      </c>
      <c r="AA28" s="94" t="s">
        <v>228</v>
      </c>
    </row>
    <row r="29" spans="1:27" ht="12.75">
      <c r="A29" s="161">
        <v>2010</v>
      </c>
      <c r="B29" s="120">
        <v>329</v>
      </c>
      <c r="C29" s="115">
        <v>12</v>
      </c>
      <c r="D29" s="115">
        <v>20</v>
      </c>
      <c r="E29" s="115">
        <v>23</v>
      </c>
      <c r="F29" s="115">
        <v>26</v>
      </c>
      <c r="G29" s="115">
        <v>21</v>
      </c>
      <c r="H29" s="115">
        <v>25</v>
      </c>
      <c r="I29" s="115">
        <v>7</v>
      </c>
      <c r="J29" s="115">
        <v>5</v>
      </c>
      <c r="K29" s="115">
        <v>20</v>
      </c>
      <c r="L29" s="115">
        <v>26</v>
      </c>
      <c r="M29" s="115">
        <v>0</v>
      </c>
      <c r="N29" s="115">
        <v>0</v>
      </c>
      <c r="O29" s="116">
        <v>20</v>
      </c>
      <c r="P29" s="116">
        <v>18</v>
      </c>
      <c r="Q29" s="116">
        <v>35</v>
      </c>
      <c r="R29" s="116">
        <v>20</v>
      </c>
      <c r="S29" s="116">
        <v>14</v>
      </c>
      <c r="T29" s="116">
        <v>13</v>
      </c>
      <c r="U29" s="116">
        <v>9</v>
      </c>
      <c r="V29" s="116">
        <v>8</v>
      </c>
      <c r="W29" s="116">
        <v>4</v>
      </c>
      <c r="X29" s="116">
        <v>3</v>
      </c>
      <c r="Y29" s="116">
        <v>165</v>
      </c>
      <c r="Z29" s="116">
        <v>164</v>
      </c>
      <c r="AA29" s="94">
        <v>2010</v>
      </c>
    </row>
    <row r="30" spans="1:27" ht="12.75">
      <c r="A30" s="161">
        <v>2011</v>
      </c>
      <c r="B30" s="120">
        <v>395</v>
      </c>
      <c r="C30" s="115">
        <v>29</v>
      </c>
      <c r="D30" s="115">
        <v>28</v>
      </c>
      <c r="E30" s="115">
        <v>21</v>
      </c>
      <c r="F30" s="115">
        <v>29</v>
      </c>
      <c r="G30" s="115">
        <v>25</v>
      </c>
      <c r="H30" s="115">
        <v>27</v>
      </c>
      <c r="I30" s="115">
        <v>11</v>
      </c>
      <c r="J30" s="115">
        <v>13</v>
      </c>
      <c r="K30" s="115">
        <v>27</v>
      </c>
      <c r="L30" s="115">
        <v>28</v>
      </c>
      <c r="M30" s="115">
        <v>2</v>
      </c>
      <c r="N30" s="115">
        <v>1</v>
      </c>
      <c r="O30" s="116">
        <v>30</v>
      </c>
      <c r="P30" s="116">
        <v>8</v>
      </c>
      <c r="Q30" s="116">
        <v>21</v>
      </c>
      <c r="R30" s="116">
        <v>25</v>
      </c>
      <c r="S30" s="116">
        <v>14</v>
      </c>
      <c r="T30" s="116">
        <v>19</v>
      </c>
      <c r="U30" s="116">
        <v>12</v>
      </c>
      <c r="V30" s="116">
        <v>8</v>
      </c>
      <c r="W30" s="116">
        <v>11</v>
      </c>
      <c r="X30" s="116">
        <v>6</v>
      </c>
      <c r="Y30" s="116">
        <v>203</v>
      </c>
      <c r="Z30" s="116">
        <v>192</v>
      </c>
      <c r="AA30" s="94">
        <v>2011</v>
      </c>
    </row>
    <row r="31" spans="1:27" ht="12.75">
      <c r="A31" s="161">
        <v>2012</v>
      </c>
      <c r="B31" s="120">
        <v>357</v>
      </c>
      <c r="C31" s="115">
        <v>24</v>
      </c>
      <c r="D31" s="115">
        <v>13</v>
      </c>
      <c r="E31" s="115">
        <v>32</v>
      </c>
      <c r="F31" s="115">
        <v>15</v>
      </c>
      <c r="G31" s="115">
        <v>17</v>
      </c>
      <c r="H31" s="115">
        <v>21</v>
      </c>
      <c r="I31" s="115">
        <v>13</v>
      </c>
      <c r="J31" s="115">
        <v>15</v>
      </c>
      <c r="K31" s="115">
        <v>24</v>
      </c>
      <c r="L31" s="115">
        <v>23</v>
      </c>
      <c r="M31" s="115">
        <v>1</v>
      </c>
      <c r="N31" s="115">
        <v>5</v>
      </c>
      <c r="O31" s="116">
        <v>24</v>
      </c>
      <c r="P31" s="116">
        <v>16</v>
      </c>
      <c r="Q31" s="116">
        <v>26</v>
      </c>
      <c r="R31" s="116">
        <v>30</v>
      </c>
      <c r="S31" s="116">
        <v>12</v>
      </c>
      <c r="T31" s="116">
        <v>16</v>
      </c>
      <c r="U31" s="116">
        <v>9</v>
      </c>
      <c r="V31" s="116">
        <v>11</v>
      </c>
      <c r="W31" s="116">
        <v>7</v>
      </c>
      <c r="X31" s="116">
        <v>3</v>
      </c>
      <c r="Y31" s="116">
        <v>189</v>
      </c>
      <c r="Z31" s="116">
        <v>168</v>
      </c>
      <c r="AA31" s="94">
        <v>2012</v>
      </c>
    </row>
    <row r="32" spans="1:27" ht="12.75">
      <c r="A32" s="161">
        <v>2013</v>
      </c>
      <c r="B32" s="120">
        <v>339</v>
      </c>
      <c r="C32" s="115">
        <v>22</v>
      </c>
      <c r="D32" s="115">
        <v>19</v>
      </c>
      <c r="E32" s="115">
        <v>27</v>
      </c>
      <c r="F32" s="115">
        <v>26</v>
      </c>
      <c r="G32" s="115">
        <v>27</v>
      </c>
      <c r="H32" s="115">
        <v>18</v>
      </c>
      <c r="I32" s="115">
        <v>7</v>
      </c>
      <c r="J32" s="115">
        <v>7</v>
      </c>
      <c r="K32" s="115">
        <v>17</v>
      </c>
      <c r="L32" s="115">
        <v>28</v>
      </c>
      <c r="M32" s="115">
        <v>0</v>
      </c>
      <c r="N32" s="115">
        <v>0</v>
      </c>
      <c r="O32" s="116">
        <v>24</v>
      </c>
      <c r="P32" s="116">
        <v>18</v>
      </c>
      <c r="Q32" s="116">
        <v>26</v>
      </c>
      <c r="R32" s="116">
        <v>23</v>
      </c>
      <c r="S32" s="116">
        <v>12</v>
      </c>
      <c r="T32" s="116">
        <v>4</v>
      </c>
      <c r="U32" s="116">
        <v>12</v>
      </c>
      <c r="V32" s="116">
        <v>14</v>
      </c>
      <c r="W32" s="116">
        <v>5</v>
      </c>
      <c r="X32" s="116">
        <v>3</v>
      </c>
      <c r="Y32" s="116">
        <v>179</v>
      </c>
      <c r="Z32" s="116">
        <v>160</v>
      </c>
      <c r="AA32" s="94">
        <v>2013</v>
      </c>
    </row>
    <row r="33" spans="1:27" ht="12.75">
      <c r="A33" s="161">
        <v>2014</v>
      </c>
      <c r="B33" s="120">
        <v>372</v>
      </c>
      <c r="C33" s="115">
        <v>30</v>
      </c>
      <c r="D33" s="115">
        <v>27</v>
      </c>
      <c r="E33" s="115">
        <v>32</v>
      </c>
      <c r="F33" s="115">
        <v>16</v>
      </c>
      <c r="G33" s="115">
        <v>20</v>
      </c>
      <c r="H33" s="115">
        <v>26</v>
      </c>
      <c r="I33" s="115">
        <v>16</v>
      </c>
      <c r="J33" s="115">
        <v>9</v>
      </c>
      <c r="K33" s="115">
        <v>29</v>
      </c>
      <c r="L33" s="115">
        <v>25</v>
      </c>
      <c r="M33" s="115">
        <v>2</v>
      </c>
      <c r="N33" s="115">
        <v>1</v>
      </c>
      <c r="O33" s="116">
        <v>31</v>
      </c>
      <c r="P33" s="116">
        <v>18</v>
      </c>
      <c r="Q33" s="116">
        <v>31</v>
      </c>
      <c r="R33" s="116">
        <v>18</v>
      </c>
      <c r="S33" s="116">
        <v>5</v>
      </c>
      <c r="T33" s="116">
        <v>8</v>
      </c>
      <c r="U33" s="116">
        <v>10</v>
      </c>
      <c r="V33" s="116">
        <v>9</v>
      </c>
      <c r="W33" s="116">
        <v>2</v>
      </c>
      <c r="X33" s="116">
        <v>7</v>
      </c>
      <c r="Y33" s="116">
        <v>208</v>
      </c>
      <c r="Z33" s="116">
        <v>164</v>
      </c>
      <c r="AA33" s="94">
        <v>2014</v>
      </c>
    </row>
    <row r="34" spans="1:27" ht="12.75">
      <c r="A34" s="380" t="s">
        <v>517</v>
      </c>
      <c r="B34" s="119">
        <v>358.4</v>
      </c>
      <c r="C34" s="113">
        <v>23.4</v>
      </c>
      <c r="D34" s="113">
        <v>21.4</v>
      </c>
      <c r="E34" s="113">
        <v>27</v>
      </c>
      <c r="F34" s="113">
        <v>22.4</v>
      </c>
      <c r="G34" s="113">
        <v>22</v>
      </c>
      <c r="H34" s="113">
        <v>23.4</v>
      </c>
      <c r="I34" s="113">
        <v>10.8</v>
      </c>
      <c r="J34" s="113">
        <v>9.8</v>
      </c>
      <c r="K34" s="113">
        <v>23.4</v>
      </c>
      <c r="L34" s="113">
        <v>26</v>
      </c>
      <c r="M34" s="113">
        <v>1</v>
      </c>
      <c r="N34" s="113">
        <v>1.4</v>
      </c>
      <c r="O34" s="117">
        <v>25.8</v>
      </c>
      <c r="P34" s="117">
        <v>15.6</v>
      </c>
      <c r="Q34" s="117">
        <v>27.8</v>
      </c>
      <c r="R34" s="117">
        <v>23.2</v>
      </c>
      <c r="S34" s="117">
        <v>11.4</v>
      </c>
      <c r="T34" s="117">
        <v>12</v>
      </c>
      <c r="U34" s="117">
        <v>10.4</v>
      </c>
      <c r="V34" s="117">
        <v>10</v>
      </c>
      <c r="W34" s="117">
        <v>5.8</v>
      </c>
      <c r="X34" s="117">
        <v>4.4</v>
      </c>
      <c r="Y34" s="117">
        <v>188.8</v>
      </c>
      <c r="Z34" s="117">
        <v>169.6</v>
      </c>
      <c r="AA34" s="384" t="s">
        <v>517</v>
      </c>
    </row>
    <row r="35" spans="1:27" ht="13.5">
      <c r="A35" s="161">
        <v>2015</v>
      </c>
      <c r="B35" s="120">
        <v>325</v>
      </c>
      <c r="C35" s="235">
        <v>16</v>
      </c>
      <c r="D35" s="235">
        <v>15</v>
      </c>
      <c r="E35" s="235">
        <v>25</v>
      </c>
      <c r="F35" s="235">
        <v>24</v>
      </c>
      <c r="G35" s="235">
        <v>27</v>
      </c>
      <c r="H35" s="235">
        <v>18</v>
      </c>
      <c r="I35" s="235">
        <v>9</v>
      </c>
      <c r="J35" s="235">
        <v>6</v>
      </c>
      <c r="K35" s="235">
        <v>15</v>
      </c>
      <c r="L35" s="235">
        <v>19</v>
      </c>
      <c r="M35" s="235">
        <v>5</v>
      </c>
      <c r="N35" s="235">
        <v>1</v>
      </c>
      <c r="O35" s="235">
        <v>24</v>
      </c>
      <c r="P35" s="235">
        <v>26</v>
      </c>
      <c r="Q35" s="235">
        <v>29</v>
      </c>
      <c r="R35" s="235">
        <v>20</v>
      </c>
      <c r="S35" s="235">
        <v>9</v>
      </c>
      <c r="T35" s="235">
        <v>4</v>
      </c>
      <c r="U35" s="235">
        <v>14</v>
      </c>
      <c r="V35" s="235">
        <v>8</v>
      </c>
      <c r="W35" s="235">
        <v>4</v>
      </c>
      <c r="X35" s="235">
        <v>7</v>
      </c>
      <c r="Y35" s="116">
        <v>177</v>
      </c>
      <c r="Z35" s="116">
        <v>148</v>
      </c>
      <c r="AA35" s="94">
        <v>2015</v>
      </c>
    </row>
    <row r="36" spans="1:27" ht="13.5">
      <c r="A36" s="161">
        <v>2016</v>
      </c>
      <c r="B36" s="120">
        <v>378</v>
      </c>
      <c r="C36" s="235">
        <v>23</v>
      </c>
      <c r="D36" s="235">
        <v>26</v>
      </c>
      <c r="E36" s="235">
        <v>32</v>
      </c>
      <c r="F36" s="235">
        <v>23</v>
      </c>
      <c r="G36" s="235">
        <v>25</v>
      </c>
      <c r="H36" s="235">
        <v>26</v>
      </c>
      <c r="I36" s="235">
        <v>7</v>
      </c>
      <c r="J36" s="235">
        <v>13</v>
      </c>
      <c r="K36" s="235">
        <v>25</v>
      </c>
      <c r="L36" s="235">
        <v>25</v>
      </c>
      <c r="M36" s="235">
        <v>1</v>
      </c>
      <c r="N36" s="235">
        <v>3</v>
      </c>
      <c r="O36" s="235">
        <v>20</v>
      </c>
      <c r="P36" s="235">
        <v>21</v>
      </c>
      <c r="Q36" s="235">
        <v>26</v>
      </c>
      <c r="R36" s="235">
        <v>25</v>
      </c>
      <c r="S36" s="235">
        <v>7</v>
      </c>
      <c r="T36" s="235">
        <v>8</v>
      </c>
      <c r="U36" s="235">
        <v>20</v>
      </c>
      <c r="V36" s="235">
        <v>11</v>
      </c>
      <c r="W36" s="235">
        <v>6</v>
      </c>
      <c r="X36" s="235">
        <v>5</v>
      </c>
      <c r="Y36" s="116">
        <v>192</v>
      </c>
      <c r="Z36" s="116">
        <v>186</v>
      </c>
      <c r="AA36" s="94">
        <v>2016</v>
      </c>
    </row>
  </sheetData>
  <sheetProtection/>
  <mergeCells count="18">
    <mergeCell ref="A1:AA1"/>
    <mergeCell ref="Y4:Z4"/>
    <mergeCell ref="AA4:AA6"/>
    <mergeCell ref="O5:P5"/>
    <mergeCell ref="Q5:R5"/>
    <mergeCell ref="A5:A6"/>
    <mergeCell ref="S5:T5"/>
    <mergeCell ref="U5:V5"/>
    <mergeCell ref="C4:N4"/>
    <mergeCell ref="A3:AA3"/>
    <mergeCell ref="O4:X4"/>
    <mergeCell ref="C5:D5"/>
    <mergeCell ref="W5:X5"/>
    <mergeCell ref="E5:F5"/>
    <mergeCell ref="G5:H5"/>
    <mergeCell ref="I5:J5"/>
    <mergeCell ref="K5:L5"/>
    <mergeCell ref="M5:N5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scale="89" r:id="rId2"/>
  <colBreaks count="1" manualBreakCount="1">
    <brk id="14" max="35" man="1"/>
  </colBreak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2"/>
  <sheetViews>
    <sheetView zoomScale="115" zoomScaleNormal="115" zoomScaleSheetLayoutView="50" zoomScalePageLayoutView="0" workbookViewId="0" topLeftCell="A1">
      <selection activeCell="K11" sqref="K11"/>
    </sheetView>
  </sheetViews>
  <sheetFormatPr defaultColWidth="11.421875" defaultRowHeight="12.75"/>
  <cols>
    <col min="1" max="1" width="9.7109375" style="206" customWidth="1"/>
    <col min="2" max="2" width="10.57421875" style="0" customWidth="1"/>
    <col min="3" max="4" width="10.7109375" style="10" customWidth="1"/>
    <col min="5" max="5" width="10.57421875" style="10" customWidth="1"/>
    <col min="6" max="7" width="10.7109375" style="10" customWidth="1"/>
  </cols>
  <sheetData>
    <row r="1" spans="1:7" s="10" customFormat="1" ht="12.75">
      <c r="A1" s="433" t="s">
        <v>14</v>
      </c>
      <c r="B1" s="433"/>
      <c r="C1" s="433"/>
      <c r="D1" s="433"/>
      <c r="E1" s="433"/>
      <c r="F1" s="433"/>
      <c r="G1" s="433"/>
    </row>
    <row r="2" spans="1:7" s="10" customFormat="1" ht="12.75">
      <c r="A2" s="198"/>
      <c r="B2" s="198"/>
      <c r="C2" s="198"/>
      <c r="D2" s="198"/>
      <c r="E2" s="198"/>
      <c r="F2" s="198"/>
      <c r="G2" s="198"/>
    </row>
    <row r="3" spans="1:7" s="10" customFormat="1" ht="12.75">
      <c r="A3" s="499" t="s">
        <v>414</v>
      </c>
      <c r="B3" s="499"/>
      <c r="C3" s="499"/>
      <c r="D3" s="499"/>
      <c r="E3" s="499"/>
      <c r="F3" s="499"/>
      <c r="G3" s="499"/>
    </row>
    <row r="4" spans="1:7" s="11" customFormat="1" ht="12.75">
      <c r="A4" s="310" t="s">
        <v>75</v>
      </c>
      <c r="B4" s="104" t="s">
        <v>57</v>
      </c>
      <c r="C4" s="104" t="s">
        <v>59</v>
      </c>
      <c r="D4" s="104" t="s">
        <v>60</v>
      </c>
      <c r="E4" s="104" t="s">
        <v>66</v>
      </c>
      <c r="F4" s="104" t="s">
        <v>62</v>
      </c>
      <c r="G4" s="104" t="s">
        <v>73</v>
      </c>
    </row>
    <row r="5" spans="1:7" s="1" customFormat="1" ht="12.75">
      <c r="A5" s="250">
        <v>1999</v>
      </c>
      <c r="B5" s="32">
        <f>SUM(C5:G5)</f>
        <v>430</v>
      </c>
      <c r="C5" s="165">
        <v>290</v>
      </c>
      <c r="D5" s="165">
        <v>121</v>
      </c>
      <c r="E5" s="165">
        <v>10</v>
      </c>
      <c r="F5" s="165">
        <v>2</v>
      </c>
      <c r="G5" s="165">
        <v>7</v>
      </c>
    </row>
    <row r="6" spans="1:7" s="1" customFormat="1" ht="12.75">
      <c r="A6" s="250">
        <v>2000</v>
      </c>
      <c r="B6" s="32">
        <f>SUM(C6:G6)</f>
        <v>420</v>
      </c>
      <c r="C6" s="165">
        <v>264</v>
      </c>
      <c r="D6" s="165">
        <v>136</v>
      </c>
      <c r="E6" s="165">
        <v>19</v>
      </c>
      <c r="F6" s="165">
        <v>0</v>
      </c>
      <c r="G6" s="165">
        <v>1</v>
      </c>
    </row>
    <row r="7" spans="1:7" s="1" customFormat="1" ht="12.75">
      <c r="A7" s="250">
        <v>2001</v>
      </c>
      <c r="B7" s="32">
        <f>SUM(C7:G7)</f>
        <v>401</v>
      </c>
      <c r="C7" s="165">
        <v>280</v>
      </c>
      <c r="D7" s="165">
        <v>100</v>
      </c>
      <c r="E7" s="165">
        <v>11</v>
      </c>
      <c r="F7" s="165">
        <v>3</v>
      </c>
      <c r="G7" s="165">
        <v>7</v>
      </c>
    </row>
    <row r="8" spans="1:7" s="1" customFormat="1" ht="12.75">
      <c r="A8" s="250">
        <v>2002</v>
      </c>
      <c r="B8" s="32">
        <v>395</v>
      </c>
      <c r="C8" s="165">
        <v>243</v>
      </c>
      <c r="D8" s="165">
        <v>134</v>
      </c>
      <c r="E8" s="165">
        <v>16</v>
      </c>
      <c r="F8" s="165">
        <v>1</v>
      </c>
      <c r="G8" s="165">
        <v>1</v>
      </c>
    </row>
    <row r="9" spans="1:7" s="1" customFormat="1" ht="12.75">
      <c r="A9" s="250">
        <v>2003</v>
      </c>
      <c r="B9" s="32">
        <v>347</v>
      </c>
      <c r="C9" s="165">
        <v>227</v>
      </c>
      <c r="D9" s="165">
        <v>105</v>
      </c>
      <c r="E9" s="165">
        <v>13</v>
      </c>
      <c r="F9" s="165">
        <v>0</v>
      </c>
      <c r="G9" s="165">
        <v>2</v>
      </c>
    </row>
    <row r="10" spans="1:7" s="1" customFormat="1" ht="12.75">
      <c r="A10" s="250">
        <v>2004</v>
      </c>
      <c r="B10" s="32">
        <v>372</v>
      </c>
      <c r="C10" s="165">
        <v>234</v>
      </c>
      <c r="D10" s="165">
        <v>116</v>
      </c>
      <c r="E10" s="165">
        <v>16</v>
      </c>
      <c r="F10" s="165">
        <v>1</v>
      </c>
      <c r="G10" s="165">
        <v>5</v>
      </c>
    </row>
    <row r="11" spans="1:7" s="1" customFormat="1" ht="12.75">
      <c r="A11" s="250">
        <v>2005</v>
      </c>
      <c r="B11" s="32">
        <v>381</v>
      </c>
      <c r="C11" s="165">
        <v>215</v>
      </c>
      <c r="D11" s="165">
        <v>145</v>
      </c>
      <c r="E11" s="165">
        <v>19</v>
      </c>
      <c r="F11" s="165">
        <v>1</v>
      </c>
      <c r="G11" s="165">
        <v>1</v>
      </c>
    </row>
    <row r="12" spans="1:7" s="1" customFormat="1" ht="12.75">
      <c r="A12" s="250">
        <v>2006</v>
      </c>
      <c r="B12" s="32">
        <v>361</v>
      </c>
      <c r="C12" s="165">
        <v>227</v>
      </c>
      <c r="D12" s="165">
        <v>115</v>
      </c>
      <c r="E12" s="165">
        <v>14</v>
      </c>
      <c r="F12" s="165">
        <v>0</v>
      </c>
      <c r="G12" s="165">
        <v>5</v>
      </c>
    </row>
    <row r="13" spans="1:7" s="1" customFormat="1" ht="12.75">
      <c r="A13" s="250">
        <v>2007</v>
      </c>
      <c r="B13" s="32">
        <v>351</v>
      </c>
      <c r="C13" s="165">
        <v>197</v>
      </c>
      <c r="D13" s="165">
        <v>132</v>
      </c>
      <c r="E13" s="165">
        <v>16</v>
      </c>
      <c r="F13" s="165">
        <v>2</v>
      </c>
      <c r="G13" s="165">
        <v>4</v>
      </c>
    </row>
    <row r="14" spans="1:7" s="1" customFormat="1" ht="12.75">
      <c r="A14" s="250">
        <v>2008</v>
      </c>
      <c r="B14" s="32">
        <v>350</v>
      </c>
      <c r="C14" s="165">
        <v>214</v>
      </c>
      <c r="D14" s="165">
        <v>107</v>
      </c>
      <c r="E14" s="165">
        <v>23</v>
      </c>
      <c r="F14" s="165">
        <v>1</v>
      </c>
      <c r="G14" s="165">
        <v>5</v>
      </c>
    </row>
    <row r="15" spans="1:7" s="1" customFormat="1" ht="12.75">
      <c r="A15" s="250">
        <v>2009</v>
      </c>
      <c r="B15" s="32">
        <v>406</v>
      </c>
      <c r="C15" s="165">
        <v>235</v>
      </c>
      <c r="D15" s="165">
        <v>154</v>
      </c>
      <c r="E15" s="165">
        <v>13</v>
      </c>
      <c r="F15" s="165">
        <v>3</v>
      </c>
      <c r="G15" s="165">
        <v>1</v>
      </c>
    </row>
    <row r="16" spans="1:7" s="13" customFormat="1" ht="12.75">
      <c r="A16" s="250">
        <v>2010</v>
      </c>
      <c r="B16" s="32">
        <v>329</v>
      </c>
      <c r="C16" s="165">
        <v>184</v>
      </c>
      <c r="D16" s="165">
        <v>122</v>
      </c>
      <c r="E16" s="165">
        <v>20</v>
      </c>
      <c r="F16" s="165">
        <v>2</v>
      </c>
      <c r="G16" s="165">
        <v>1</v>
      </c>
    </row>
    <row r="17" spans="1:7" s="13" customFormat="1" ht="12.75">
      <c r="A17" s="250">
        <v>2011</v>
      </c>
      <c r="B17" s="32">
        <v>395</v>
      </c>
      <c r="C17" s="165">
        <v>214</v>
      </c>
      <c r="D17" s="165">
        <v>152</v>
      </c>
      <c r="E17" s="165">
        <v>27</v>
      </c>
      <c r="F17" s="165">
        <v>1</v>
      </c>
      <c r="G17" s="165">
        <v>1</v>
      </c>
    </row>
    <row r="18" spans="1:7" s="13" customFormat="1" ht="12.75">
      <c r="A18" s="250">
        <v>2012</v>
      </c>
      <c r="B18" s="32">
        <v>357</v>
      </c>
      <c r="C18" s="165">
        <v>183</v>
      </c>
      <c r="D18" s="165">
        <v>149</v>
      </c>
      <c r="E18" s="165">
        <v>22</v>
      </c>
      <c r="F18" s="165">
        <v>1</v>
      </c>
      <c r="G18" s="165">
        <v>2</v>
      </c>
    </row>
    <row r="19" spans="1:7" ht="12.75">
      <c r="A19" s="250">
        <v>2013</v>
      </c>
      <c r="B19" s="32">
        <v>339</v>
      </c>
      <c r="C19" s="165">
        <v>183</v>
      </c>
      <c r="D19" s="165">
        <v>132</v>
      </c>
      <c r="E19" s="165">
        <v>22</v>
      </c>
      <c r="F19" s="165">
        <v>0</v>
      </c>
      <c r="G19" s="165">
        <v>2</v>
      </c>
    </row>
    <row r="20" spans="1:7" ht="12.75">
      <c r="A20" s="250">
        <v>2014</v>
      </c>
      <c r="B20" s="32">
        <v>372</v>
      </c>
      <c r="C20" s="165">
        <v>52</v>
      </c>
      <c r="D20" s="165">
        <v>291</v>
      </c>
      <c r="E20" s="165">
        <v>27</v>
      </c>
      <c r="F20" s="165">
        <v>0</v>
      </c>
      <c r="G20" s="165">
        <v>2</v>
      </c>
    </row>
    <row r="21" spans="1:7" ht="12.75">
      <c r="A21" s="250">
        <v>2015</v>
      </c>
      <c r="B21" s="32">
        <v>325</v>
      </c>
      <c r="C21" s="165">
        <v>8</v>
      </c>
      <c r="D21" s="165">
        <v>282</v>
      </c>
      <c r="E21" s="165">
        <v>32</v>
      </c>
      <c r="F21" s="165">
        <v>0</v>
      </c>
      <c r="G21" s="165">
        <v>3</v>
      </c>
    </row>
    <row r="22" spans="1:7" ht="12.75">
      <c r="A22" s="250">
        <v>2016</v>
      </c>
      <c r="B22" s="32">
        <v>378</v>
      </c>
      <c r="C22" s="165">
        <v>8</v>
      </c>
      <c r="D22" s="165">
        <v>347</v>
      </c>
      <c r="E22" s="165">
        <v>20</v>
      </c>
      <c r="F22" s="165">
        <v>1</v>
      </c>
      <c r="G22" s="165">
        <v>2</v>
      </c>
    </row>
  </sheetData>
  <sheetProtection/>
  <mergeCells count="2">
    <mergeCell ref="A1:G1"/>
    <mergeCell ref="A3:G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9"/>
  <sheetViews>
    <sheetView zoomScale="115" zoomScaleNormal="115" zoomScaleSheetLayoutView="50" zoomScalePageLayoutView="0" workbookViewId="0" topLeftCell="A1">
      <selection activeCell="C6" sqref="C6"/>
    </sheetView>
  </sheetViews>
  <sheetFormatPr defaultColWidth="11.421875" defaultRowHeight="12.75"/>
  <cols>
    <col min="1" max="1" width="12.8515625" style="206" customWidth="1"/>
    <col min="2" max="2" width="10.57421875" style="160" customWidth="1"/>
    <col min="3" max="3" width="40.00390625" style="0" customWidth="1"/>
  </cols>
  <sheetData>
    <row r="1" spans="1:3" s="13" customFormat="1" ht="12.75">
      <c r="A1" s="417" t="s">
        <v>231</v>
      </c>
      <c r="B1" s="417"/>
      <c r="C1" s="417"/>
    </row>
    <row r="2" spans="1:3" s="13" customFormat="1" ht="12.75">
      <c r="A2" s="188"/>
      <c r="B2" s="263"/>
      <c r="C2" s="188"/>
    </row>
    <row r="3" spans="1:3" s="13" customFormat="1" ht="12.75">
      <c r="A3" s="500" t="s">
        <v>442</v>
      </c>
      <c r="B3" s="500"/>
      <c r="C3" s="72"/>
    </row>
    <row r="4" spans="1:3" s="13" customFormat="1" ht="12.75">
      <c r="A4" s="310" t="s">
        <v>75</v>
      </c>
      <c r="B4" s="104" t="s">
        <v>59</v>
      </c>
      <c r="C4" s="172"/>
    </row>
    <row r="5" spans="1:2" s="13" customFormat="1" ht="12.75">
      <c r="A5" s="310">
        <v>1975</v>
      </c>
      <c r="B5" s="359">
        <v>1.47</v>
      </c>
    </row>
    <row r="6" spans="1:3" s="13" customFormat="1" ht="12.75">
      <c r="A6" s="310">
        <v>1980</v>
      </c>
      <c r="B6" s="359">
        <v>1.75</v>
      </c>
      <c r="C6" s="46"/>
    </row>
    <row r="7" spans="1:3" s="13" customFormat="1" ht="12.75">
      <c r="A7" s="310">
        <v>1985</v>
      </c>
      <c r="B7" s="360">
        <v>1.5</v>
      </c>
      <c r="C7" s="46"/>
    </row>
    <row r="8" spans="1:3" s="13" customFormat="1" ht="12.75">
      <c r="A8" s="310">
        <v>1990</v>
      </c>
      <c r="B8" s="360">
        <v>1.45</v>
      </c>
      <c r="C8" s="46"/>
    </row>
    <row r="9" spans="1:2" s="13" customFormat="1" ht="12.75">
      <c r="A9" s="250">
        <v>1995</v>
      </c>
      <c r="B9" s="360">
        <v>1.2</v>
      </c>
    </row>
    <row r="10" spans="1:2" s="13" customFormat="1" ht="12.75">
      <c r="A10" s="250">
        <v>2000</v>
      </c>
      <c r="B10" s="360">
        <v>1.58</v>
      </c>
    </row>
    <row r="11" spans="1:2" s="13" customFormat="1" ht="12.75">
      <c r="A11" s="250">
        <v>2001</v>
      </c>
      <c r="B11" s="360">
        <v>1.53</v>
      </c>
    </row>
    <row r="12" spans="1:2" s="13" customFormat="1" ht="12.75">
      <c r="A12" s="250">
        <v>2002</v>
      </c>
      <c r="B12" s="360">
        <v>1.49</v>
      </c>
    </row>
    <row r="13" spans="1:2" s="13" customFormat="1" ht="12.75">
      <c r="A13" s="250">
        <v>2003</v>
      </c>
      <c r="B13" s="360">
        <v>1.36</v>
      </c>
    </row>
    <row r="14" spans="1:2" s="13" customFormat="1" ht="12.75">
      <c r="A14" s="250">
        <v>2004</v>
      </c>
      <c r="B14" s="360">
        <v>1.46</v>
      </c>
    </row>
    <row r="15" spans="1:2" s="13" customFormat="1" ht="12.75">
      <c r="A15" s="250">
        <v>2005</v>
      </c>
      <c r="B15" s="360">
        <v>1.51</v>
      </c>
    </row>
    <row r="16" spans="1:2" s="13" customFormat="1" ht="12.75">
      <c r="A16" s="250">
        <v>2006</v>
      </c>
      <c r="B16" s="360">
        <v>1.45</v>
      </c>
    </row>
    <row r="17" spans="1:2" s="13" customFormat="1" ht="12.75">
      <c r="A17" s="250">
        <v>2007</v>
      </c>
      <c r="B17" s="360">
        <v>1.4401767463241273</v>
      </c>
    </row>
    <row r="18" spans="1:2" s="13" customFormat="1" ht="12.75">
      <c r="A18" s="250">
        <v>2008</v>
      </c>
      <c r="B18" s="360">
        <v>1.45</v>
      </c>
    </row>
    <row r="19" spans="1:2" s="13" customFormat="1" ht="12.75">
      <c r="A19" s="250">
        <v>2009</v>
      </c>
      <c r="B19" s="360">
        <v>1.71</v>
      </c>
    </row>
    <row r="20" spans="1:2" s="13" customFormat="1" ht="12.75">
      <c r="A20" s="250">
        <v>2010</v>
      </c>
      <c r="B20" s="360">
        <v>1.4</v>
      </c>
    </row>
    <row r="21" spans="1:2" s="13" customFormat="1" ht="12.75">
      <c r="A21" s="250">
        <v>2011</v>
      </c>
      <c r="B21" s="360">
        <v>1.6880520532316894</v>
      </c>
    </row>
    <row r="22" spans="1:2" s="13" customFormat="1" ht="12.75">
      <c r="A22" s="250">
        <v>2012</v>
      </c>
      <c r="B22" s="360">
        <v>1.507779247240553</v>
      </c>
    </row>
    <row r="23" spans="1:2" s="13" customFormat="1" ht="12.75">
      <c r="A23" s="250">
        <v>2013</v>
      </c>
      <c r="B23" s="360">
        <v>1.451082181633272</v>
      </c>
    </row>
    <row r="24" spans="1:2" s="13" customFormat="1" ht="12.75">
      <c r="A24" s="250">
        <v>2014</v>
      </c>
      <c r="B24" s="360">
        <v>1.5924179953659026</v>
      </c>
    </row>
    <row r="25" spans="1:2" s="13" customFormat="1" ht="12.75">
      <c r="A25" s="250">
        <v>2015</v>
      </c>
      <c r="B25" s="360">
        <v>1.3975994408322334</v>
      </c>
    </row>
    <row r="26" spans="1:2" s="13" customFormat="1" ht="12.75">
      <c r="A26" s="250">
        <v>2016</v>
      </c>
      <c r="B26" s="360">
        <v>1.6105405483334</v>
      </c>
    </row>
    <row r="27" spans="1:2" s="13" customFormat="1" ht="12.75">
      <c r="A27" s="251"/>
      <c r="B27" s="142"/>
    </row>
    <row r="28" spans="1:3" s="13" customFormat="1" ht="12.75">
      <c r="A28" s="450" t="s">
        <v>332</v>
      </c>
      <c r="B28" s="450"/>
      <c r="C28" s="450"/>
    </row>
    <row r="29" spans="1:3" s="13" customFormat="1" ht="12.75">
      <c r="A29" s="487" t="s">
        <v>510</v>
      </c>
      <c r="B29" s="487"/>
      <c r="C29" s="487"/>
    </row>
  </sheetData>
  <sheetProtection/>
  <mergeCells count="4">
    <mergeCell ref="A28:C28"/>
    <mergeCell ref="A29:C29"/>
    <mergeCell ref="A3:B3"/>
    <mergeCell ref="A1:C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6"/>
  <sheetViews>
    <sheetView zoomScale="145" zoomScaleNormal="145" zoomScaleSheetLayoutView="50" zoomScalePageLayoutView="0" workbookViewId="0" topLeftCell="A1">
      <selection activeCell="Z5" sqref="Z5"/>
    </sheetView>
  </sheetViews>
  <sheetFormatPr defaultColWidth="11.421875" defaultRowHeight="12.75"/>
  <cols>
    <col min="1" max="1" width="7.00390625" style="253" customWidth="1"/>
    <col min="2" max="2" width="4.421875" style="311" bestFit="1" customWidth="1"/>
    <col min="3" max="3" width="4.421875" style="154" bestFit="1" customWidth="1"/>
    <col min="4" max="4" width="3.57421875" style="154" bestFit="1" customWidth="1"/>
    <col min="5" max="6" width="3.00390625" style="154" bestFit="1" customWidth="1"/>
    <col min="7" max="7" width="4.421875" style="154" bestFit="1" customWidth="1"/>
    <col min="8" max="12" width="3.00390625" style="154" bestFit="1" customWidth="1"/>
    <col min="13" max="13" width="3.57421875" style="154" bestFit="1" customWidth="1"/>
    <col min="14" max="15" width="3.00390625" style="154" bestFit="1" customWidth="1"/>
    <col min="16" max="17" width="3.57421875" style="154" bestFit="1" customWidth="1"/>
    <col min="18" max="19" width="3.00390625" style="154" bestFit="1" customWidth="1"/>
    <col min="20" max="20" width="3.57421875" style="154" bestFit="1" customWidth="1"/>
    <col min="21" max="23" width="3.00390625" style="154" bestFit="1" customWidth="1"/>
    <col min="24" max="25" width="3.57421875" style="154" bestFit="1" customWidth="1"/>
    <col min="26" max="16384" width="11.421875" style="154" customWidth="1"/>
  </cols>
  <sheetData>
    <row r="1" spans="1:25" ht="12.75">
      <c r="A1" s="417" t="s">
        <v>15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</row>
    <row r="2" spans="1:25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ht="12.75">
      <c r="A3" s="500" t="s">
        <v>443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</row>
    <row r="4" spans="1:25" ht="12.75">
      <c r="A4" s="254"/>
      <c r="B4" s="370" t="s">
        <v>57</v>
      </c>
      <c r="C4" s="456" t="s">
        <v>87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</row>
    <row r="5" spans="1:25" ht="87">
      <c r="A5" s="254" t="s">
        <v>75</v>
      </c>
      <c r="C5" s="135" t="s">
        <v>59</v>
      </c>
      <c r="D5" s="135" t="s">
        <v>60</v>
      </c>
      <c r="E5" s="135" t="s">
        <v>82</v>
      </c>
      <c r="F5" s="135" t="s">
        <v>61</v>
      </c>
      <c r="G5" s="135" t="s">
        <v>62</v>
      </c>
      <c r="H5" s="135" t="s">
        <v>6</v>
      </c>
      <c r="I5" s="135" t="s">
        <v>63</v>
      </c>
      <c r="J5" s="135" t="s">
        <v>83</v>
      </c>
      <c r="K5" s="135" t="s">
        <v>79</v>
      </c>
      <c r="L5" s="135" t="s">
        <v>84</v>
      </c>
      <c r="M5" s="135" t="s">
        <v>64</v>
      </c>
      <c r="N5" s="135" t="s">
        <v>65</v>
      </c>
      <c r="O5" s="135" t="s">
        <v>77</v>
      </c>
      <c r="P5" s="135" t="s">
        <v>66</v>
      </c>
      <c r="Q5" s="135" t="s">
        <v>67</v>
      </c>
      <c r="R5" s="135" t="s">
        <v>78</v>
      </c>
      <c r="S5" s="135" t="s">
        <v>80</v>
      </c>
      <c r="T5" s="135" t="s">
        <v>68</v>
      </c>
      <c r="U5" s="135" t="s">
        <v>69</v>
      </c>
      <c r="V5" s="135" t="s">
        <v>70</v>
      </c>
      <c r="W5" s="135" t="s">
        <v>71</v>
      </c>
      <c r="X5" s="135" t="s">
        <v>72</v>
      </c>
      <c r="Y5" s="135" t="s">
        <v>73</v>
      </c>
    </row>
    <row r="6" spans="1:25" ht="12.75">
      <c r="A6" s="310">
        <v>1999</v>
      </c>
      <c r="B6" s="369">
        <v>430</v>
      </c>
      <c r="C6" s="179">
        <v>182</v>
      </c>
      <c r="D6" s="165">
        <v>57</v>
      </c>
      <c r="E6" s="165">
        <v>0</v>
      </c>
      <c r="F6" s="165">
        <v>1</v>
      </c>
      <c r="G6" s="165">
        <v>23</v>
      </c>
      <c r="H6" s="165">
        <v>0</v>
      </c>
      <c r="I6" s="165">
        <v>1</v>
      </c>
      <c r="J6" s="165">
        <v>0</v>
      </c>
      <c r="K6" s="165">
        <v>0</v>
      </c>
      <c r="L6" s="165">
        <v>0</v>
      </c>
      <c r="M6" s="165">
        <v>16</v>
      </c>
      <c r="N6" s="165">
        <v>2</v>
      </c>
      <c r="O6" s="165">
        <v>0</v>
      </c>
      <c r="P6" s="165">
        <v>32</v>
      </c>
      <c r="Q6" s="165">
        <v>12</v>
      </c>
      <c r="R6" s="165">
        <v>0</v>
      </c>
      <c r="S6" s="165">
        <v>0</v>
      </c>
      <c r="T6" s="165">
        <v>9</v>
      </c>
      <c r="U6" s="165">
        <v>5</v>
      </c>
      <c r="V6" s="165">
        <v>4</v>
      </c>
      <c r="W6" s="165">
        <v>1</v>
      </c>
      <c r="X6" s="165">
        <v>38</v>
      </c>
      <c r="Y6" s="165">
        <v>47</v>
      </c>
    </row>
    <row r="7" spans="1:25" ht="12.75">
      <c r="A7" s="310">
        <v>2000</v>
      </c>
      <c r="B7" s="369">
        <v>420</v>
      </c>
      <c r="C7" s="179">
        <v>214</v>
      </c>
      <c r="D7" s="165">
        <v>54</v>
      </c>
      <c r="E7" s="165">
        <v>0</v>
      </c>
      <c r="F7" s="165">
        <v>1</v>
      </c>
      <c r="G7" s="165">
        <v>7</v>
      </c>
      <c r="H7" s="165">
        <v>0</v>
      </c>
      <c r="I7" s="165">
        <v>1</v>
      </c>
      <c r="J7" s="165">
        <v>0</v>
      </c>
      <c r="K7" s="165">
        <v>1</v>
      </c>
      <c r="L7" s="165">
        <v>0</v>
      </c>
      <c r="M7" s="165">
        <v>17</v>
      </c>
      <c r="N7" s="165">
        <v>0</v>
      </c>
      <c r="O7" s="165">
        <v>1</v>
      </c>
      <c r="P7" s="165">
        <v>41</v>
      </c>
      <c r="Q7" s="165">
        <v>19</v>
      </c>
      <c r="R7" s="165">
        <v>1</v>
      </c>
      <c r="S7" s="165">
        <v>1</v>
      </c>
      <c r="T7" s="165">
        <v>6</v>
      </c>
      <c r="U7" s="165">
        <v>7</v>
      </c>
      <c r="V7" s="165">
        <v>1</v>
      </c>
      <c r="W7" s="165">
        <v>2</v>
      </c>
      <c r="X7" s="165">
        <v>18</v>
      </c>
      <c r="Y7" s="165">
        <v>28</v>
      </c>
    </row>
    <row r="8" spans="1:25" ht="12.75">
      <c r="A8" s="310">
        <v>2001</v>
      </c>
      <c r="B8" s="369">
        <v>401</v>
      </c>
      <c r="C8" s="179">
        <v>186</v>
      </c>
      <c r="D8" s="165">
        <v>38</v>
      </c>
      <c r="E8" s="165">
        <v>1</v>
      </c>
      <c r="F8" s="165">
        <v>1</v>
      </c>
      <c r="G8" s="165">
        <v>19</v>
      </c>
      <c r="H8" s="165">
        <v>0</v>
      </c>
      <c r="I8" s="165">
        <v>2</v>
      </c>
      <c r="J8" s="165">
        <v>2</v>
      </c>
      <c r="K8" s="165">
        <v>0</v>
      </c>
      <c r="L8" s="165">
        <v>1</v>
      </c>
      <c r="M8" s="165">
        <v>14</v>
      </c>
      <c r="N8" s="165">
        <v>0</v>
      </c>
      <c r="O8" s="165">
        <v>0</v>
      </c>
      <c r="P8" s="165">
        <v>41</v>
      </c>
      <c r="Q8" s="165">
        <v>16</v>
      </c>
      <c r="R8" s="165">
        <v>0</v>
      </c>
      <c r="S8" s="165">
        <v>0</v>
      </c>
      <c r="T8" s="165">
        <v>8</v>
      </c>
      <c r="U8" s="165">
        <v>7</v>
      </c>
      <c r="V8" s="165">
        <v>2</v>
      </c>
      <c r="W8" s="165">
        <v>2</v>
      </c>
      <c r="X8" s="165">
        <v>25</v>
      </c>
      <c r="Y8" s="165">
        <v>36</v>
      </c>
    </row>
    <row r="9" spans="1:25" ht="12.75">
      <c r="A9" s="310">
        <v>2002</v>
      </c>
      <c r="B9" s="369">
        <v>395</v>
      </c>
      <c r="C9" s="179">
        <v>207</v>
      </c>
      <c r="D9" s="165">
        <v>55</v>
      </c>
      <c r="E9" s="165">
        <v>0</v>
      </c>
      <c r="F9" s="165">
        <v>1</v>
      </c>
      <c r="G9" s="165">
        <v>14</v>
      </c>
      <c r="H9" s="165">
        <v>0</v>
      </c>
      <c r="I9" s="165">
        <v>1</v>
      </c>
      <c r="J9" s="165">
        <v>0</v>
      </c>
      <c r="K9" s="165">
        <v>0</v>
      </c>
      <c r="L9" s="165">
        <v>0</v>
      </c>
      <c r="M9" s="165">
        <v>14</v>
      </c>
      <c r="N9" s="165">
        <v>0</v>
      </c>
      <c r="O9" s="165">
        <v>1</v>
      </c>
      <c r="P9" s="165">
        <v>29</v>
      </c>
      <c r="Q9" s="165">
        <v>9</v>
      </c>
      <c r="R9" s="165">
        <v>0</v>
      </c>
      <c r="S9" s="165">
        <v>0</v>
      </c>
      <c r="T9" s="165">
        <v>12</v>
      </c>
      <c r="U9" s="165">
        <v>3</v>
      </c>
      <c r="V9" s="165">
        <v>2</v>
      </c>
      <c r="W9" s="165">
        <v>4</v>
      </c>
      <c r="X9" s="165">
        <v>21</v>
      </c>
      <c r="Y9" s="165">
        <v>22</v>
      </c>
    </row>
    <row r="10" spans="1:25" ht="12.75">
      <c r="A10" s="310">
        <v>2003</v>
      </c>
      <c r="B10" s="369">
        <v>347</v>
      </c>
      <c r="C10" s="179">
        <v>160</v>
      </c>
      <c r="D10" s="165">
        <v>43</v>
      </c>
      <c r="E10" s="165">
        <v>0</v>
      </c>
      <c r="F10" s="165">
        <v>1</v>
      </c>
      <c r="G10" s="165">
        <v>11</v>
      </c>
      <c r="H10" s="165">
        <v>0</v>
      </c>
      <c r="I10" s="165">
        <v>0</v>
      </c>
      <c r="J10" s="165">
        <v>2</v>
      </c>
      <c r="K10" s="165">
        <v>2</v>
      </c>
      <c r="L10" s="165">
        <v>0</v>
      </c>
      <c r="M10" s="165">
        <v>13</v>
      </c>
      <c r="N10" s="165">
        <v>0</v>
      </c>
      <c r="O10" s="165">
        <v>1</v>
      </c>
      <c r="P10" s="165">
        <v>34</v>
      </c>
      <c r="Q10" s="165">
        <v>15</v>
      </c>
      <c r="R10" s="165">
        <v>0</v>
      </c>
      <c r="S10" s="165">
        <v>0</v>
      </c>
      <c r="T10" s="165">
        <v>12</v>
      </c>
      <c r="U10" s="165">
        <v>5</v>
      </c>
      <c r="V10" s="165">
        <v>1</v>
      </c>
      <c r="W10" s="165">
        <v>3</v>
      </c>
      <c r="X10" s="165">
        <v>19</v>
      </c>
      <c r="Y10" s="165">
        <v>25</v>
      </c>
    </row>
    <row r="11" spans="1:25" ht="12.75">
      <c r="A11" s="310">
        <v>2004</v>
      </c>
      <c r="B11" s="369">
        <v>372</v>
      </c>
      <c r="C11" s="179">
        <v>191</v>
      </c>
      <c r="D11" s="165">
        <v>36</v>
      </c>
      <c r="E11" s="165">
        <v>0</v>
      </c>
      <c r="F11" s="165">
        <v>1</v>
      </c>
      <c r="G11" s="165">
        <v>15</v>
      </c>
      <c r="H11" s="165">
        <v>0</v>
      </c>
      <c r="I11" s="165">
        <v>2</v>
      </c>
      <c r="J11" s="165">
        <v>0</v>
      </c>
      <c r="K11" s="165">
        <v>0</v>
      </c>
      <c r="L11" s="165">
        <v>1</v>
      </c>
      <c r="M11" s="165">
        <v>20</v>
      </c>
      <c r="N11" s="165">
        <v>1</v>
      </c>
      <c r="O11" s="165">
        <v>0</v>
      </c>
      <c r="P11" s="165">
        <v>28</v>
      </c>
      <c r="Q11" s="165">
        <v>10</v>
      </c>
      <c r="R11" s="165">
        <v>1</v>
      </c>
      <c r="S11" s="165">
        <v>0</v>
      </c>
      <c r="T11" s="165">
        <v>9</v>
      </c>
      <c r="U11" s="165">
        <v>2</v>
      </c>
      <c r="V11" s="165">
        <v>1</v>
      </c>
      <c r="W11" s="165">
        <v>4</v>
      </c>
      <c r="X11" s="165">
        <v>11</v>
      </c>
      <c r="Y11" s="165">
        <v>39</v>
      </c>
    </row>
    <row r="12" spans="1:25" ht="12.75">
      <c r="A12" s="310">
        <v>2005</v>
      </c>
      <c r="B12" s="369">
        <v>381</v>
      </c>
      <c r="C12" s="179">
        <v>184</v>
      </c>
      <c r="D12" s="165">
        <v>49</v>
      </c>
      <c r="E12" s="165">
        <v>1</v>
      </c>
      <c r="F12" s="165">
        <v>1</v>
      </c>
      <c r="G12" s="165">
        <v>10</v>
      </c>
      <c r="H12" s="165">
        <v>0</v>
      </c>
      <c r="I12" s="165">
        <v>0</v>
      </c>
      <c r="J12" s="165">
        <v>2</v>
      </c>
      <c r="K12" s="165">
        <v>0</v>
      </c>
      <c r="L12" s="165">
        <v>1</v>
      </c>
      <c r="M12" s="165">
        <v>14</v>
      </c>
      <c r="N12" s="165">
        <v>1</v>
      </c>
      <c r="O12" s="165">
        <v>0</v>
      </c>
      <c r="P12" s="165">
        <v>36</v>
      </c>
      <c r="Q12" s="165">
        <v>13</v>
      </c>
      <c r="R12" s="165">
        <v>0</v>
      </c>
      <c r="S12" s="165">
        <v>1</v>
      </c>
      <c r="T12" s="165">
        <v>10</v>
      </c>
      <c r="U12" s="165">
        <v>7</v>
      </c>
      <c r="V12" s="165">
        <v>2</v>
      </c>
      <c r="W12" s="165">
        <v>1</v>
      </c>
      <c r="X12" s="165">
        <v>19</v>
      </c>
      <c r="Y12" s="165">
        <v>29</v>
      </c>
    </row>
    <row r="13" spans="1:25" ht="12.75">
      <c r="A13" s="310">
        <v>2006</v>
      </c>
      <c r="B13" s="369">
        <v>361</v>
      </c>
      <c r="C13" s="179">
        <v>194</v>
      </c>
      <c r="D13" s="165">
        <v>47</v>
      </c>
      <c r="E13" s="165">
        <v>0</v>
      </c>
      <c r="F13" s="165">
        <v>1</v>
      </c>
      <c r="G13" s="165">
        <v>11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15</v>
      </c>
      <c r="N13" s="165">
        <v>2</v>
      </c>
      <c r="O13" s="165">
        <v>1</v>
      </c>
      <c r="P13" s="165">
        <v>20</v>
      </c>
      <c r="Q13" s="165">
        <v>11</v>
      </c>
      <c r="R13" s="165">
        <v>0</v>
      </c>
      <c r="S13" s="165">
        <v>0</v>
      </c>
      <c r="T13" s="165">
        <v>5</v>
      </c>
      <c r="U13" s="165">
        <v>1</v>
      </c>
      <c r="V13" s="165">
        <v>2</v>
      </c>
      <c r="W13" s="165">
        <v>0</v>
      </c>
      <c r="X13" s="165">
        <v>15</v>
      </c>
      <c r="Y13" s="165">
        <v>36</v>
      </c>
    </row>
    <row r="14" spans="1:25" ht="12.75">
      <c r="A14" s="310">
        <v>2007</v>
      </c>
      <c r="B14" s="369">
        <v>351</v>
      </c>
      <c r="C14" s="179">
        <v>181</v>
      </c>
      <c r="D14" s="165">
        <v>39</v>
      </c>
      <c r="E14" s="165">
        <v>0</v>
      </c>
      <c r="F14" s="165">
        <v>0</v>
      </c>
      <c r="G14" s="165">
        <v>13</v>
      </c>
      <c r="H14" s="165">
        <v>1</v>
      </c>
      <c r="I14" s="165">
        <v>1</v>
      </c>
      <c r="J14" s="165">
        <v>2</v>
      </c>
      <c r="K14" s="165">
        <v>0</v>
      </c>
      <c r="L14" s="165">
        <v>0</v>
      </c>
      <c r="M14" s="165">
        <v>18</v>
      </c>
      <c r="N14" s="165">
        <v>1</v>
      </c>
      <c r="O14" s="165">
        <v>0</v>
      </c>
      <c r="P14" s="165">
        <v>31</v>
      </c>
      <c r="Q14" s="165">
        <v>11</v>
      </c>
      <c r="R14" s="165">
        <v>0</v>
      </c>
      <c r="S14" s="165">
        <v>0</v>
      </c>
      <c r="T14" s="165">
        <v>3</v>
      </c>
      <c r="U14" s="165">
        <v>3</v>
      </c>
      <c r="V14" s="165">
        <v>1</v>
      </c>
      <c r="W14" s="165">
        <v>7</v>
      </c>
      <c r="X14" s="165">
        <v>11</v>
      </c>
      <c r="Y14" s="165">
        <v>28</v>
      </c>
    </row>
    <row r="15" spans="1:25" ht="12.75">
      <c r="A15" s="310">
        <v>2008</v>
      </c>
      <c r="B15" s="369">
        <v>350</v>
      </c>
      <c r="C15" s="179">
        <v>175</v>
      </c>
      <c r="D15" s="165">
        <v>35</v>
      </c>
      <c r="E15" s="165">
        <v>0</v>
      </c>
      <c r="F15" s="165">
        <v>0</v>
      </c>
      <c r="G15" s="165">
        <v>16</v>
      </c>
      <c r="H15" s="165">
        <v>0</v>
      </c>
      <c r="I15" s="165">
        <v>2</v>
      </c>
      <c r="J15" s="165">
        <v>1</v>
      </c>
      <c r="K15" s="165">
        <v>0</v>
      </c>
      <c r="L15" s="165">
        <v>1</v>
      </c>
      <c r="M15" s="165">
        <v>12</v>
      </c>
      <c r="N15" s="165">
        <v>1</v>
      </c>
      <c r="O15" s="165">
        <v>0</v>
      </c>
      <c r="P15" s="165">
        <v>30</v>
      </c>
      <c r="Q15" s="165">
        <v>12</v>
      </c>
      <c r="R15" s="165">
        <v>0</v>
      </c>
      <c r="S15" s="165">
        <v>0</v>
      </c>
      <c r="T15" s="165">
        <v>8</v>
      </c>
      <c r="U15" s="165">
        <v>5</v>
      </c>
      <c r="V15" s="165">
        <v>2</v>
      </c>
      <c r="W15" s="165">
        <v>0</v>
      </c>
      <c r="X15" s="165">
        <v>14</v>
      </c>
      <c r="Y15" s="165">
        <v>36</v>
      </c>
    </row>
    <row r="16" spans="1:25" ht="12.75">
      <c r="A16" s="310">
        <v>2009</v>
      </c>
      <c r="B16" s="369">
        <v>406</v>
      </c>
      <c r="C16" s="179">
        <v>223</v>
      </c>
      <c r="D16" s="165">
        <v>53</v>
      </c>
      <c r="E16" s="165">
        <v>0</v>
      </c>
      <c r="F16" s="165">
        <v>0</v>
      </c>
      <c r="G16" s="165">
        <v>11</v>
      </c>
      <c r="H16" s="165">
        <v>0</v>
      </c>
      <c r="I16" s="165">
        <v>0</v>
      </c>
      <c r="J16" s="165">
        <v>1</v>
      </c>
      <c r="K16" s="165">
        <v>0</v>
      </c>
      <c r="L16" s="165">
        <v>0</v>
      </c>
      <c r="M16" s="165">
        <v>16</v>
      </c>
      <c r="N16" s="165">
        <v>1</v>
      </c>
      <c r="O16" s="165">
        <v>0</v>
      </c>
      <c r="P16" s="165">
        <v>28</v>
      </c>
      <c r="Q16" s="165">
        <v>5</v>
      </c>
      <c r="R16" s="165">
        <v>0</v>
      </c>
      <c r="S16" s="165">
        <v>0</v>
      </c>
      <c r="T16" s="165">
        <v>7</v>
      </c>
      <c r="U16" s="165">
        <v>2</v>
      </c>
      <c r="V16" s="165">
        <v>1</v>
      </c>
      <c r="W16" s="165">
        <v>2</v>
      </c>
      <c r="X16" s="165">
        <v>19</v>
      </c>
      <c r="Y16" s="165">
        <v>37</v>
      </c>
    </row>
    <row r="17" spans="1:25" ht="12.75">
      <c r="A17" s="310">
        <v>2010</v>
      </c>
      <c r="B17" s="369">
        <v>329</v>
      </c>
      <c r="C17" s="179">
        <v>169</v>
      </c>
      <c r="D17" s="165">
        <v>44</v>
      </c>
      <c r="E17" s="165">
        <v>0</v>
      </c>
      <c r="F17" s="165">
        <v>0</v>
      </c>
      <c r="G17" s="165">
        <v>16</v>
      </c>
      <c r="H17" s="165">
        <v>0</v>
      </c>
      <c r="I17" s="165">
        <v>0</v>
      </c>
      <c r="J17" s="165">
        <v>1</v>
      </c>
      <c r="K17" s="165">
        <v>0</v>
      </c>
      <c r="L17" s="165">
        <v>1</v>
      </c>
      <c r="M17" s="165">
        <v>10</v>
      </c>
      <c r="N17" s="165">
        <v>1</v>
      </c>
      <c r="O17" s="165">
        <v>0</v>
      </c>
      <c r="P17" s="165">
        <v>23</v>
      </c>
      <c r="Q17" s="165">
        <v>10</v>
      </c>
      <c r="R17" s="165">
        <v>2</v>
      </c>
      <c r="S17" s="165">
        <v>0</v>
      </c>
      <c r="T17" s="165">
        <v>4</v>
      </c>
      <c r="U17" s="165">
        <v>4</v>
      </c>
      <c r="V17" s="165">
        <v>1</v>
      </c>
      <c r="W17" s="165">
        <v>3</v>
      </c>
      <c r="X17" s="165">
        <v>15</v>
      </c>
      <c r="Y17" s="165">
        <v>25</v>
      </c>
    </row>
    <row r="18" spans="1:25" ht="12.75">
      <c r="A18" s="310">
        <v>2011</v>
      </c>
      <c r="B18" s="369">
        <v>395</v>
      </c>
      <c r="C18" s="179">
        <v>204</v>
      </c>
      <c r="D18" s="165">
        <v>46</v>
      </c>
      <c r="E18" s="165">
        <v>0</v>
      </c>
      <c r="F18" s="165">
        <v>0</v>
      </c>
      <c r="G18" s="165">
        <v>24</v>
      </c>
      <c r="H18" s="165">
        <v>0</v>
      </c>
      <c r="I18" s="165">
        <v>3</v>
      </c>
      <c r="J18" s="165">
        <v>0</v>
      </c>
      <c r="K18" s="165">
        <v>1</v>
      </c>
      <c r="L18" s="165">
        <v>0</v>
      </c>
      <c r="M18" s="165">
        <v>9</v>
      </c>
      <c r="N18" s="165">
        <v>0</v>
      </c>
      <c r="O18" s="165">
        <v>0</v>
      </c>
      <c r="P18" s="165">
        <v>37</v>
      </c>
      <c r="Q18" s="165">
        <v>12</v>
      </c>
      <c r="R18" s="165">
        <v>0</v>
      </c>
      <c r="S18" s="165">
        <v>0</v>
      </c>
      <c r="T18" s="165">
        <v>4</v>
      </c>
      <c r="U18" s="165">
        <v>2</v>
      </c>
      <c r="V18" s="165">
        <v>1</v>
      </c>
      <c r="W18" s="165">
        <v>3</v>
      </c>
      <c r="X18" s="165">
        <v>8</v>
      </c>
      <c r="Y18" s="165">
        <v>41</v>
      </c>
    </row>
    <row r="19" spans="1:25" ht="12.75">
      <c r="A19" s="310">
        <v>2012</v>
      </c>
      <c r="B19" s="369">
        <v>357</v>
      </c>
      <c r="C19" s="179">
        <v>193</v>
      </c>
      <c r="D19" s="165">
        <v>40</v>
      </c>
      <c r="E19" s="165">
        <v>0</v>
      </c>
      <c r="F19" s="165">
        <v>0</v>
      </c>
      <c r="G19" s="165">
        <v>19</v>
      </c>
      <c r="H19" s="165">
        <v>0</v>
      </c>
      <c r="I19" s="165">
        <v>0</v>
      </c>
      <c r="J19" s="165">
        <v>0</v>
      </c>
      <c r="K19" s="165">
        <v>1</v>
      </c>
      <c r="L19" s="165">
        <v>1</v>
      </c>
      <c r="M19" s="165">
        <v>5</v>
      </c>
      <c r="N19" s="165">
        <v>0</v>
      </c>
      <c r="O19" s="165">
        <v>0</v>
      </c>
      <c r="P19" s="165">
        <v>26</v>
      </c>
      <c r="Q19" s="165">
        <v>7</v>
      </c>
      <c r="R19" s="165">
        <v>1</v>
      </c>
      <c r="S19" s="165">
        <v>0</v>
      </c>
      <c r="T19" s="165">
        <v>2</v>
      </c>
      <c r="U19" s="165">
        <v>2</v>
      </c>
      <c r="V19" s="165">
        <v>1</v>
      </c>
      <c r="W19" s="165">
        <v>1</v>
      </c>
      <c r="X19" s="165">
        <v>8</v>
      </c>
      <c r="Y19" s="165">
        <v>50</v>
      </c>
    </row>
    <row r="20" spans="1:25" ht="12.75">
      <c r="A20" s="310">
        <v>2013</v>
      </c>
      <c r="B20" s="369">
        <v>339</v>
      </c>
      <c r="C20" s="179">
        <v>175</v>
      </c>
      <c r="D20" s="165">
        <v>48</v>
      </c>
      <c r="E20" s="165">
        <v>0</v>
      </c>
      <c r="F20" s="165">
        <v>0</v>
      </c>
      <c r="G20" s="165">
        <v>9</v>
      </c>
      <c r="H20" s="165">
        <v>0</v>
      </c>
      <c r="I20" s="165">
        <v>0</v>
      </c>
      <c r="J20" s="165">
        <v>2</v>
      </c>
      <c r="K20" s="165">
        <v>0</v>
      </c>
      <c r="L20" s="165">
        <v>0</v>
      </c>
      <c r="M20" s="165">
        <v>10</v>
      </c>
      <c r="N20" s="165">
        <v>1</v>
      </c>
      <c r="O20" s="165">
        <v>0</v>
      </c>
      <c r="P20" s="165">
        <v>24</v>
      </c>
      <c r="Q20" s="165">
        <v>5</v>
      </c>
      <c r="R20" s="165">
        <v>2</v>
      </c>
      <c r="S20" s="165">
        <v>0</v>
      </c>
      <c r="T20" s="165">
        <v>3</v>
      </c>
      <c r="U20" s="165">
        <v>2</v>
      </c>
      <c r="V20" s="165">
        <v>1</v>
      </c>
      <c r="W20" s="165">
        <v>4</v>
      </c>
      <c r="X20" s="165">
        <v>8</v>
      </c>
      <c r="Y20" s="165">
        <v>45</v>
      </c>
    </row>
    <row r="21" spans="1:25" ht="12.75">
      <c r="A21" s="310">
        <v>2014</v>
      </c>
      <c r="B21" s="369">
        <v>372</v>
      </c>
      <c r="C21" s="179">
        <v>190</v>
      </c>
      <c r="D21" s="165">
        <v>36</v>
      </c>
      <c r="E21" s="165">
        <v>0</v>
      </c>
      <c r="F21" s="165">
        <v>0</v>
      </c>
      <c r="G21" s="165">
        <v>24</v>
      </c>
      <c r="H21" s="165">
        <v>0</v>
      </c>
      <c r="I21" s="165">
        <v>1</v>
      </c>
      <c r="J21" s="165">
        <v>0</v>
      </c>
      <c r="K21" s="165">
        <v>1</v>
      </c>
      <c r="L21" s="165">
        <v>1</v>
      </c>
      <c r="M21" s="165">
        <v>11</v>
      </c>
      <c r="N21" s="165">
        <v>0</v>
      </c>
      <c r="O21" s="165">
        <v>0</v>
      </c>
      <c r="P21" s="165">
        <v>31</v>
      </c>
      <c r="Q21" s="165">
        <v>13</v>
      </c>
      <c r="R21" s="165">
        <v>0</v>
      </c>
      <c r="S21" s="165">
        <v>0</v>
      </c>
      <c r="T21" s="165">
        <v>7</v>
      </c>
      <c r="U21" s="165">
        <v>8</v>
      </c>
      <c r="V21" s="165">
        <v>4</v>
      </c>
      <c r="W21" s="165">
        <v>4</v>
      </c>
      <c r="X21" s="165">
        <v>9</v>
      </c>
      <c r="Y21" s="165">
        <v>32</v>
      </c>
    </row>
    <row r="22" spans="1:25" ht="12.75">
      <c r="A22" s="310">
        <v>2015</v>
      </c>
      <c r="B22" s="369">
        <v>325</v>
      </c>
      <c r="C22" s="179">
        <v>148</v>
      </c>
      <c r="D22" s="165">
        <v>35</v>
      </c>
      <c r="E22" s="165">
        <v>0</v>
      </c>
      <c r="F22" s="165">
        <v>0</v>
      </c>
      <c r="G22" s="165">
        <v>19</v>
      </c>
      <c r="H22" s="165">
        <v>1</v>
      </c>
      <c r="I22" s="165">
        <v>0</v>
      </c>
      <c r="J22" s="165">
        <v>0</v>
      </c>
      <c r="K22" s="165">
        <v>0</v>
      </c>
      <c r="L22" s="165">
        <v>0</v>
      </c>
      <c r="M22" s="165">
        <v>13</v>
      </c>
      <c r="N22" s="165">
        <v>1</v>
      </c>
      <c r="O22" s="165">
        <v>0</v>
      </c>
      <c r="P22" s="165">
        <v>31</v>
      </c>
      <c r="Q22" s="165">
        <v>9</v>
      </c>
      <c r="R22" s="165">
        <v>1</v>
      </c>
      <c r="S22" s="165">
        <v>0</v>
      </c>
      <c r="T22" s="165">
        <v>4</v>
      </c>
      <c r="U22" s="165">
        <v>6</v>
      </c>
      <c r="V22" s="165">
        <v>0</v>
      </c>
      <c r="W22" s="165">
        <v>5</v>
      </c>
      <c r="X22" s="165">
        <v>6</v>
      </c>
      <c r="Y22" s="165">
        <v>46</v>
      </c>
    </row>
    <row r="23" spans="1:25" ht="12.75">
      <c r="A23" s="310">
        <v>2016</v>
      </c>
      <c r="B23" s="369">
        <v>378</v>
      </c>
      <c r="C23" s="179">
        <v>203</v>
      </c>
      <c r="D23" s="165">
        <v>41</v>
      </c>
      <c r="E23" s="165">
        <v>0</v>
      </c>
      <c r="F23" s="165">
        <v>0</v>
      </c>
      <c r="G23" s="165">
        <v>13</v>
      </c>
      <c r="H23" s="165">
        <v>0</v>
      </c>
      <c r="I23" s="165">
        <v>1</v>
      </c>
      <c r="J23" s="165">
        <v>0</v>
      </c>
      <c r="K23" s="165">
        <v>2</v>
      </c>
      <c r="L23" s="165">
        <v>0</v>
      </c>
      <c r="M23" s="165">
        <v>9</v>
      </c>
      <c r="N23" s="165">
        <v>0</v>
      </c>
      <c r="O23" s="165">
        <v>0</v>
      </c>
      <c r="P23" s="165">
        <v>29</v>
      </c>
      <c r="Q23" s="165">
        <v>8</v>
      </c>
      <c r="R23" s="165">
        <v>1</v>
      </c>
      <c r="S23" s="165">
        <v>0</v>
      </c>
      <c r="T23" s="165">
        <v>7</v>
      </c>
      <c r="U23" s="165">
        <v>5</v>
      </c>
      <c r="V23" s="165">
        <v>3</v>
      </c>
      <c r="W23" s="165">
        <v>1</v>
      </c>
      <c r="X23" s="165">
        <v>7</v>
      </c>
      <c r="Y23" s="165">
        <v>48</v>
      </c>
    </row>
    <row r="24" spans="1:25" ht="12.75">
      <c r="A24" s="31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>
      <c r="A25" s="447" t="s">
        <v>332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</row>
    <row r="26" spans="1:25" ht="26.25" customHeight="1">
      <c r="A26" s="501" t="s">
        <v>545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</row>
  </sheetData>
  <sheetProtection/>
  <mergeCells count="5">
    <mergeCell ref="A1:Y1"/>
    <mergeCell ref="A3:Y3"/>
    <mergeCell ref="A26:Y26"/>
    <mergeCell ref="A25:Y25"/>
    <mergeCell ref="C4:Y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9"/>
  <sheetViews>
    <sheetView zoomScale="130" zoomScaleNormal="130" zoomScaleSheetLayoutView="50" zoomScalePageLayoutView="0" workbookViewId="0" topLeftCell="A1">
      <selection activeCell="L8" sqref="L8"/>
    </sheetView>
  </sheetViews>
  <sheetFormatPr defaultColWidth="11.421875" defaultRowHeight="12.75"/>
  <cols>
    <col min="1" max="1" width="6.28125" style="283" customWidth="1"/>
    <col min="2" max="2" width="8.7109375" style="34" customWidth="1"/>
    <col min="3" max="3" width="11.421875" style="6" customWidth="1"/>
    <col min="4" max="7" width="8.7109375" style="6" customWidth="1"/>
    <col min="8" max="8" width="9.00390625" style="6" customWidth="1"/>
    <col min="9" max="9" width="8.7109375" style="6" customWidth="1"/>
    <col min="10" max="10" width="11.421875" style="6" customWidth="1"/>
    <col min="11" max="16384" width="11.421875" style="34" customWidth="1"/>
  </cols>
  <sheetData>
    <row r="1" spans="1:10" s="7" customFormat="1" ht="12.75">
      <c r="A1" s="424" t="s">
        <v>4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s="7" customFormat="1" ht="12.75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s="7" customFormat="1" ht="12.75">
      <c r="A3" s="418" t="s">
        <v>334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2:10" s="7" customFormat="1" ht="22.5">
      <c r="B4" s="426" t="s">
        <v>597</v>
      </c>
      <c r="C4" s="426"/>
      <c r="D4" s="426"/>
      <c r="E4" s="426"/>
      <c r="F4" s="426"/>
      <c r="G4" s="426"/>
      <c r="H4" s="426"/>
      <c r="I4" s="426"/>
      <c r="J4" s="155" t="s">
        <v>494</v>
      </c>
    </row>
    <row r="5" spans="1:9" s="7" customFormat="1" ht="12.75">
      <c r="A5" s="281" t="s">
        <v>75</v>
      </c>
      <c r="B5" s="185" t="s">
        <v>465</v>
      </c>
      <c r="C5" s="185" t="s">
        <v>173</v>
      </c>
      <c r="D5" s="185" t="s">
        <v>174</v>
      </c>
      <c r="E5" s="185" t="s">
        <v>164</v>
      </c>
      <c r="F5" s="185" t="s">
        <v>165</v>
      </c>
      <c r="G5" s="185" t="s">
        <v>166</v>
      </c>
      <c r="H5" s="185" t="s">
        <v>167</v>
      </c>
      <c r="I5" s="185" t="s">
        <v>168</v>
      </c>
    </row>
    <row r="6" spans="1:10" s="287" customFormat="1" ht="12.75">
      <c r="A6" s="282">
        <v>2007</v>
      </c>
      <c r="B6" s="41">
        <v>39.026017344896594</v>
      </c>
      <c r="C6" s="40">
        <v>1.9029495718363463</v>
      </c>
      <c r="D6" s="40">
        <v>32.49767873723305</v>
      </c>
      <c r="E6" s="40">
        <v>85.45454545454545</v>
      </c>
      <c r="F6" s="40">
        <v>94.35483870967742</v>
      </c>
      <c r="G6" s="40">
        <v>59.701492537313435</v>
      </c>
      <c r="H6" s="40">
        <v>9.621552277100706</v>
      </c>
      <c r="I6" s="40">
        <v>0</v>
      </c>
      <c r="J6" s="145">
        <v>8994</v>
      </c>
    </row>
    <row r="7" spans="1:10" s="287" customFormat="1" ht="12.75">
      <c r="A7" s="282">
        <v>2008</v>
      </c>
      <c r="B7" s="41">
        <v>39.032006245120996</v>
      </c>
      <c r="C7" s="40">
        <v>3.745318352059925</v>
      </c>
      <c r="D7" s="40">
        <v>32.6797385620915</v>
      </c>
      <c r="E7" s="40">
        <v>69.0909090909091</v>
      </c>
      <c r="F7" s="40">
        <v>110.17661900756939</v>
      </c>
      <c r="G7" s="40">
        <v>60.52076002814919</v>
      </c>
      <c r="H7" s="40">
        <v>11.313639220615965</v>
      </c>
      <c r="I7" s="40">
        <v>0</v>
      </c>
      <c r="J7" s="145">
        <v>8967</v>
      </c>
    </row>
    <row r="8" spans="1:10" s="287" customFormat="1" ht="12.75">
      <c r="A8" s="282">
        <v>2009</v>
      </c>
      <c r="B8" s="41">
        <v>45.531008186609846</v>
      </c>
      <c r="C8" s="40">
        <v>2.8</v>
      </c>
      <c r="D8" s="40">
        <v>33.67633302151543</v>
      </c>
      <c r="E8" s="40">
        <v>100.64043915827996</v>
      </c>
      <c r="F8" s="40">
        <v>129.75778546712803</v>
      </c>
      <c r="G8" s="40">
        <v>62.089116143170195</v>
      </c>
      <c r="H8" s="40">
        <v>13.77582968065122</v>
      </c>
      <c r="I8" s="40">
        <v>0</v>
      </c>
      <c r="J8" s="145">
        <v>8917</v>
      </c>
    </row>
    <row r="9" spans="1:10" s="287" customFormat="1" ht="12.75">
      <c r="A9" s="282">
        <v>2010</v>
      </c>
      <c r="B9" s="41">
        <v>37.1</v>
      </c>
      <c r="C9" s="40">
        <v>0.9380863039399625</v>
      </c>
      <c r="D9" s="40">
        <v>32.649253731343286</v>
      </c>
      <c r="E9" s="40">
        <v>80.11049723756906</v>
      </c>
      <c r="F9" s="40">
        <v>104.3859649122807</v>
      </c>
      <c r="G9" s="40">
        <v>52.592592592592595</v>
      </c>
      <c r="H9" s="40">
        <v>8.832807570977918</v>
      </c>
      <c r="I9" s="40">
        <v>1.2714558169103625</v>
      </c>
      <c r="J9" s="145">
        <v>8872</v>
      </c>
    </row>
    <row r="10" spans="1:10" s="287" customFormat="1" ht="12.75">
      <c r="A10" s="282">
        <v>2011</v>
      </c>
      <c r="B10" s="41">
        <v>44.52209197475203</v>
      </c>
      <c r="C10" s="40">
        <v>1.8709073900841908</v>
      </c>
      <c r="D10" s="40">
        <v>30.192131747483987</v>
      </c>
      <c r="E10" s="40">
        <v>93.23583180987202</v>
      </c>
      <c r="F10" s="40">
        <v>127.19298245614036</v>
      </c>
      <c r="G10" s="40">
        <v>74.3801652892562</v>
      </c>
      <c r="H10" s="40">
        <v>7.01530612244898</v>
      </c>
      <c r="I10" s="40">
        <v>1.9083969465648856</v>
      </c>
      <c r="J10" s="145">
        <v>8867</v>
      </c>
    </row>
    <row r="11" spans="1:10" s="287" customFormat="1" ht="12.75">
      <c r="A11" s="282">
        <v>2012</v>
      </c>
      <c r="B11" s="41">
        <v>40.295727749873016</v>
      </c>
      <c r="C11" s="40">
        <v>0</v>
      </c>
      <c r="D11" s="40">
        <v>21.680216802168022</v>
      </c>
      <c r="E11" s="40">
        <v>77.5473399458972</v>
      </c>
      <c r="F11" s="40">
        <v>105.4925893635571</v>
      </c>
      <c r="G11" s="40">
        <v>72.28915662650603</v>
      </c>
      <c r="H11" s="40">
        <v>20.738820479585225</v>
      </c>
      <c r="I11" s="40">
        <v>0.627549419516787</v>
      </c>
      <c r="J11" s="195">
        <v>8859.5</v>
      </c>
    </row>
    <row r="12" spans="1:10" s="7" customFormat="1" ht="12.75">
      <c r="A12" s="282">
        <v>2013</v>
      </c>
      <c r="B12" s="41">
        <v>38.35492447813543</v>
      </c>
      <c r="C12" s="40">
        <v>0</v>
      </c>
      <c r="D12" s="40">
        <v>17.07097933513028</v>
      </c>
      <c r="E12" s="40">
        <v>90.78771695594125</v>
      </c>
      <c r="F12" s="40">
        <v>111.44971702220288</v>
      </c>
      <c r="G12" s="40">
        <v>54.794520547945204</v>
      </c>
      <c r="H12" s="40">
        <v>12.637179913535086</v>
      </c>
      <c r="I12" s="40">
        <v>1.8354236769654328</v>
      </c>
      <c r="J12" s="195">
        <v>8838.5</v>
      </c>
    </row>
    <row r="13" spans="1:10" s="7" customFormat="1" ht="12.75">
      <c r="A13" s="282">
        <v>2014</v>
      </c>
      <c r="B13" s="41">
        <v>42.39316239316239</v>
      </c>
      <c r="C13" s="40">
        <v>4.593477262287552</v>
      </c>
      <c r="D13" s="40">
        <v>17.96138302649304</v>
      </c>
      <c r="E13" s="40">
        <v>79.2167334223409</v>
      </c>
      <c r="F13" s="40">
        <v>135.14699429574375</v>
      </c>
      <c r="G13" s="40">
        <v>60.75533661740558</v>
      </c>
      <c r="H13" s="40">
        <v>20.70393374741201</v>
      </c>
      <c r="I13" s="40">
        <v>0</v>
      </c>
      <c r="J13" s="195">
        <v>8775</v>
      </c>
    </row>
    <row r="14" spans="1:10" s="7" customFormat="1" ht="12.75">
      <c r="A14" s="282">
        <v>2015</v>
      </c>
      <c r="B14" s="41">
        <v>37.13892709766162</v>
      </c>
      <c r="C14" s="40">
        <v>3.6496350364963503</v>
      </c>
      <c r="D14" s="40">
        <v>24.44545043005885</v>
      </c>
      <c r="E14" s="40">
        <v>78.5363676929942</v>
      </c>
      <c r="F14" s="40">
        <v>106.6079295154185</v>
      </c>
      <c r="G14" s="40">
        <v>55.89806822852446</v>
      </c>
      <c r="H14" s="40">
        <v>9.135628952916374</v>
      </c>
      <c r="I14" s="40">
        <v>1.84218606079214</v>
      </c>
      <c r="J14" s="195">
        <v>8724</v>
      </c>
    </row>
    <row r="15" spans="1:10" s="7" customFormat="1" ht="12.75">
      <c r="A15" s="282">
        <v>2016</v>
      </c>
      <c r="B15" s="41">
        <v>43.60364517245357</v>
      </c>
      <c r="C15" s="40">
        <v>0.936768149882904</v>
      </c>
      <c r="D15" s="40">
        <v>26.3756252842201</v>
      </c>
      <c r="E15" s="40">
        <v>73.24698526127736</v>
      </c>
      <c r="F15" s="40">
        <v>125.16184721622788</v>
      </c>
      <c r="G15" s="40">
        <v>73.4020618556701</v>
      </c>
      <c r="H15" s="40">
        <v>20.74391988555079</v>
      </c>
      <c r="I15" s="40">
        <v>1.8593120545398203</v>
      </c>
      <c r="J15" s="195">
        <v>8669</v>
      </c>
    </row>
    <row r="16" s="7" customFormat="1" ht="12.75">
      <c r="A16" s="284"/>
    </row>
    <row r="17" spans="1:10" s="7" customFormat="1" ht="12.75">
      <c r="A17" s="425" t="s">
        <v>332</v>
      </c>
      <c r="B17" s="425"/>
      <c r="C17" s="425"/>
      <c r="D17" s="425"/>
      <c r="E17" s="425"/>
      <c r="F17" s="425"/>
      <c r="G17" s="425"/>
      <c r="H17" s="425"/>
      <c r="I17" s="425"/>
      <c r="J17" s="425"/>
    </row>
    <row r="18" spans="1:10" ht="12.75">
      <c r="A18" s="422" t="s">
        <v>531</v>
      </c>
      <c r="B18" s="423"/>
      <c r="C18" s="423"/>
      <c r="D18" s="423"/>
      <c r="E18" s="423"/>
      <c r="F18" s="423"/>
      <c r="G18" s="423"/>
      <c r="H18" s="423"/>
      <c r="I18" s="423"/>
      <c r="J18" s="423"/>
    </row>
    <row r="19" spans="1:10" ht="12.75">
      <c r="A19" s="427"/>
      <c r="B19" s="428"/>
      <c r="C19" s="428"/>
      <c r="D19" s="428"/>
      <c r="E19" s="428"/>
      <c r="F19" s="428"/>
      <c r="G19" s="428"/>
      <c r="H19" s="428"/>
      <c r="I19" s="428"/>
      <c r="J19" s="428"/>
    </row>
  </sheetData>
  <sheetProtection selectLockedCells="1"/>
  <mergeCells count="6">
    <mergeCell ref="A19:J19"/>
    <mergeCell ref="A17:J17"/>
    <mergeCell ref="A1:J1"/>
    <mergeCell ref="A3:J3"/>
    <mergeCell ref="B4:I4"/>
    <mergeCell ref="A18:J1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6"/>
  <sheetViews>
    <sheetView zoomScale="145" zoomScaleNormal="145" zoomScaleSheetLayoutView="50" zoomScalePageLayoutView="0" workbookViewId="0" topLeftCell="A1">
      <selection activeCell="AA5" sqref="AA5"/>
    </sheetView>
  </sheetViews>
  <sheetFormatPr defaultColWidth="11.421875" defaultRowHeight="12.75"/>
  <cols>
    <col min="1" max="1" width="8.28125" style="267" customWidth="1"/>
    <col min="2" max="2" width="4.28125" style="313" customWidth="1"/>
    <col min="3" max="3" width="4.140625" style="154" customWidth="1"/>
    <col min="4" max="24" width="3.140625" style="154" customWidth="1"/>
    <col min="25" max="25" width="5.140625" style="154" customWidth="1"/>
    <col min="26" max="16384" width="11.421875" style="183" customWidth="1"/>
  </cols>
  <sheetData>
    <row r="1" spans="1:25" s="154" customFormat="1" ht="12.75">
      <c r="A1" s="417" t="s">
        <v>262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</row>
    <row r="2" spans="1:2" s="154" customFormat="1" ht="12.75" customHeight="1">
      <c r="A2" s="188"/>
      <c r="B2" s="311"/>
    </row>
    <row r="3" spans="1:25" s="154" customFormat="1" ht="12.75" customHeight="1">
      <c r="A3" s="500" t="s">
        <v>444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</row>
    <row r="4" spans="1:25" s="154" customFormat="1" ht="12.75">
      <c r="A4" s="254"/>
      <c r="B4" s="256" t="s">
        <v>57</v>
      </c>
      <c r="C4" s="456" t="s">
        <v>32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</row>
    <row r="5" spans="1:25" s="154" customFormat="1" ht="88.5" customHeight="1">
      <c r="A5" s="254" t="s">
        <v>75</v>
      </c>
      <c r="C5" s="135" t="s">
        <v>59</v>
      </c>
      <c r="D5" s="135" t="s">
        <v>60</v>
      </c>
      <c r="E5" s="135" t="s">
        <v>82</v>
      </c>
      <c r="F5" s="135" t="s">
        <v>61</v>
      </c>
      <c r="G5" s="135" t="s">
        <v>62</v>
      </c>
      <c r="H5" s="135" t="s">
        <v>6</v>
      </c>
      <c r="I5" s="135" t="s">
        <v>63</v>
      </c>
      <c r="J5" s="135" t="s">
        <v>83</v>
      </c>
      <c r="K5" s="135" t="s">
        <v>79</v>
      </c>
      <c r="L5" s="135" t="s">
        <v>84</v>
      </c>
      <c r="M5" s="135" t="s">
        <v>64</v>
      </c>
      <c r="N5" s="135" t="s">
        <v>65</v>
      </c>
      <c r="O5" s="135" t="s">
        <v>77</v>
      </c>
      <c r="P5" s="135" t="s">
        <v>66</v>
      </c>
      <c r="Q5" s="135" t="s">
        <v>67</v>
      </c>
      <c r="R5" s="135" t="s">
        <v>78</v>
      </c>
      <c r="S5" s="135" t="s">
        <v>80</v>
      </c>
      <c r="T5" s="135" t="s">
        <v>68</v>
      </c>
      <c r="U5" s="135" t="s">
        <v>69</v>
      </c>
      <c r="V5" s="135" t="s">
        <v>70</v>
      </c>
      <c r="W5" s="135" t="s">
        <v>71</v>
      </c>
      <c r="X5" s="135" t="s">
        <v>72</v>
      </c>
      <c r="Y5" s="135" t="s">
        <v>73</v>
      </c>
    </row>
    <row r="6" spans="1:25" ht="17.25" customHeight="1">
      <c r="A6" s="310">
        <v>1999</v>
      </c>
      <c r="B6" s="32">
        <v>430</v>
      </c>
      <c r="C6" s="165">
        <v>194</v>
      </c>
      <c r="D6" s="165">
        <v>55</v>
      </c>
      <c r="E6" s="165">
        <v>0</v>
      </c>
      <c r="F6" s="165">
        <v>0</v>
      </c>
      <c r="G6" s="165">
        <v>13</v>
      </c>
      <c r="H6" s="165">
        <v>0</v>
      </c>
      <c r="I6" s="165">
        <v>2</v>
      </c>
      <c r="J6" s="165">
        <v>0</v>
      </c>
      <c r="K6" s="165">
        <v>0</v>
      </c>
      <c r="L6" s="165">
        <v>0</v>
      </c>
      <c r="M6" s="165">
        <v>22</v>
      </c>
      <c r="N6" s="165">
        <v>1</v>
      </c>
      <c r="O6" s="165">
        <v>0</v>
      </c>
      <c r="P6" s="165">
        <v>14</v>
      </c>
      <c r="Q6" s="165">
        <v>12</v>
      </c>
      <c r="R6" s="165">
        <v>0</v>
      </c>
      <c r="S6" s="165">
        <v>0</v>
      </c>
      <c r="T6" s="165">
        <v>9</v>
      </c>
      <c r="U6" s="165">
        <v>6</v>
      </c>
      <c r="V6" s="165">
        <v>4</v>
      </c>
      <c r="W6" s="165">
        <v>1</v>
      </c>
      <c r="X6" s="165">
        <v>38</v>
      </c>
      <c r="Y6" s="165">
        <v>59</v>
      </c>
    </row>
    <row r="7" spans="1:25" ht="12.75">
      <c r="A7" s="310">
        <v>2000</v>
      </c>
      <c r="B7" s="32">
        <v>420</v>
      </c>
      <c r="C7" s="165">
        <v>193</v>
      </c>
      <c r="D7" s="165">
        <v>57</v>
      </c>
      <c r="E7" s="165">
        <v>0</v>
      </c>
      <c r="F7" s="165">
        <v>0</v>
      </c>
      <c r="G7" s="165">
        <v>19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25</v>
      </c>
      <c r="N7" s="165">
        <v>1</v>
      </c>
      <c r="O7" s="165">
        <v>0</v>
      </c>
      <c r="P7" s="165">
        <v>27</v>
      </c>
      <c r="Q7" s="165">
        <v>14</v>
      </c>
      <c r="R7" s="165">
        <v>2</v>
      </c>
      <c r="S7" s="165">
        <v>1</v>
      </c>
      <c r="T7" s="165">
        <v>4</v>
      </c>
      <c r="U7" s="165">
        <v>6</v>
      </c>
      <c r="V7" s="165">
        <v>0</v>
      </c>
      <c r="W7" s="165">
        <v>2</v>
      </c>
      <c r="X7" s="165">
        <v>19</v>
      </c>
      <c r="Y7" s="165">
        <v>50</v>
      </c>
    </row>
    <row r="8" spans="1:25" ht="12.75">
      <c r="A8" s="310">
        <v>2001</v>
      </c>
      <c r="B8" s="32">
        <v>401</v>
      </c>
      <c r="C8" s="165">
        <v>198</v>
      </c>
      <c r="D8" s="165">
        <v>43</v>
      </c>
      <c r="E8" s="165">
        <v>0</v>
      </c>
      <c r="F8" s="165">
        <v>1</v>
      </c>
      <c r="G8" s="165">
        <v>13</v>
      </c>
      <c r="H8" s="165">
        <v>0</v>
      </c>
      <c r="I8" s="165">
        <v>0</v>
      </c>
      <c r="J8" s="165">
        <v>1</v>
      </c>
      <c r="K8" s="165">
        <v>2</v>
      </c>
      <c r="L8" s="165">
        <v>1</v>
      </c>
      <c r="M8" s="165">
        <v>20</v>
      </c>
      <c r="N8" s="165">
        <v>1</v>
      </c>
      <c r="O8" s="165">
        <v>1</v>
      </c>
      <c r="P8" s="165">
        <v>20</v>
      </c>
      <c r="Q8" s="165">
        <v>13</v>
      </c>
      <c r="R8" s="165">
        <v>0</v>
      </c>
      <c r="S8" s="165">
        <v>0</v>
      </c>
      <c r="T8" s="165">
        <v>8</v>
      </c>
      <c r="U8" s="165">
        <v>7</v>
      </c>
      <c r="V8" s="165">
        <v>1</v>
      </c>
      <c r="W8" s="165">
        <v>3</v>
      </c>
      <c r="X8" s="165">
        <v>25</v>
      </c>
      <c r="Y8" s="165">
        <v>43</v>
      </c>
    </row>
    <row r="9" spans="1:25" ht="12.75">
      <c r="A9" s="310">
        <v>2002</v>
      </c>
      <c r="B9" s="32">
        <v>395</v>
      </c>
      <c r="C9" s="165">
        <v>197</v>
      </c>
      <c r="D9" s="165">
        <v>52</v>
      </c>
      <c r="E9" s="165">
        <v>0</v>
      </c>
      <c r="F9" s="165">
        <v>0</v>
      </c>
      <c r="G9" s="165">
        <v>16</v>
      </c>
      <c r="H9" s="165">
        <v>0</v>
      </c>
      <c r="I9" s="165">
        <v>4</v>
      </c>
      <c r="J9" s="165">
        <v>0</v>
      </c>
      <c r="K9" s="165">
        <v>1</v>
      </c>
      <c r="L9" s="165">
        <v>0</v>
      </c>
      <c r="M9" s="165">
        <v>20</v>
      </c>
      <c r="N9" s="165">
        <v>1</v>
      </c>
      <c r="O9" s="165">
        <v>0</v>
      </c>
      <c r="P9" s="165">
        <v>21</v>
      </c>
      <c r="Q9" s="165">
        <v>11</v>
      </c>
      <c r="R9" s="165">
        <v>0</v>
      </c>
      <c r="S9" s="165">
        <v>0</v>
      </c>
      <c r="T9" s="165">
        <v>12</v>
      </c>
      <c r="U9" s="165">
        <v>3</v>
      </c>
      <c r="V9" s="165">
        <v>1</v>
      </c>
      <c r="W9" s="165">
        <v>4</v>
      </c>
      <c r="X9" s="165">
        <v>19</v>
      </c>
      <c r="Y9" s="165">
        <v>33</v>
      </c>
    </row>
    <row r="10" spans="1:25" ht="12.75">
      <c r="A10" s="310">
        <v>2003</v>
      </c>
      <c r="B10" s="32">
        <v>347</v>
      </c>
      <c r="C10" s="165">
        <v>162</v>
      </c>
      <c r="D10" s="165">
        <v>38</v>
      </c>
      <c r="E10" s="165">
        <v>0</v>
      </c>
      <c r="F10" s="165">
        <v>1</v>
      </c>
      <c r="G10" s="165">
        <v>16</v>
      </c>
      <c r="H10" s="165">
        <v>0</v>
      </c>
      <c r="I10" s="165">
        <v>0</v>
      </c>
      <c r="J10" s="165">
        <v>2</v>
      </c>
      <c r="K10" s="165">
        <v>0</v>
      </c>
      <c r="L10" s="165">
        <v>0</v>
      </c>
      <c r="M10" s="165">
        <v>15</v>
      </c>
      <c r="N10" s="165">
        <v>3</v>
      </c>
      <c r="O10" s="165">
        <v>0</v>
      </c>
      <c r="P10" s="165">
        <v>24</v>
      </c>
      <c r="Q10" s="165">
        <v>14</v>
      </c>
      <c r="R10" s="165">
        <v>0</v>
      </c>
      <c r="S10" s="165">
        <v>0</v>
      </c>
      <c r="T10" s="165">
        <v>11</v>
      </c>
      <c r="U10" s="165">
        <v>4</v>
      </c>
      <c r="V10" s="165">
        <v>1</v>
      </c>
      <c r="W10" s="165">
        <v>4</v>
      </c>
      <c r="X10" s="165">
        <v>21</v>
      </c>
      <c r="Y10" s="165">
        <v>31</v>
      </c>
    </row>
    <row r="11" spans="1:25" ht="17.25" customHeight="1">
      <c r="A11" s="310">
        <v>2004</v>
      </c>
      <c r="B11" s="32">
        <v>372</v>
      </c>
      <c r="C11" s="165">
        <v>186</v>
      </c>
      <c r="D11" s="165">
        <v>55</v>
      </c>
      <c r="E11" s="165">
        <v>0</v>
      </c>
      <c r="F11" s="165">
        <v>1</v>
      </c>
      <c r="G11" s="165">
        <v>14</v>
      </c>
      <c r="H11" s="165">
        <v>0</v>
      </c>
      <c r="I11" s="165">
        <v>0</v>
      </c>
      <c r="J11" s="165">
        <v>0</v>
      </c>
      <c r="K11" s="165">
        <v>2</v>
      </c>
      <c r="L11" s="165">
        <v>0</v>
      </c>
      <c r="M11" s="165">
        <v>28</v>
      </c>
      <c r="N11" s="165">
        <v>2</v>
      </c>
      <c r="O11" s="165">
        <v>0</v>
      </c>
      <c r="P11" s="165">
        <v>21</v>
      </c>
      <c r="Q11" s="165">
        <v>11</v>
      </c>
      <c r="R11" s="165">
        <v>0</v>
      </c>
      <c r="S11" s="165">
        <v>0</v>
      </c>
      <c r="T11" s="165">
        <v>10</v>
      </c>
      <c r="U11" s="165">
        <v>2</v>
      </c>
      <c r="V11" s="165">
        <v>1</v>
      </c>
      <c r="W11" s="165">
        <v>4</v>
      </c>
      <c r="X11" s="165">
        <v>12</v>
      </c>
      <c r="Y11" s="165">
        <v>23</v>
      </c>
    </row>
    <row r="12" spans="1:25" ht="12.75">
      <c r="A12" s="310">
        <v>2005</v>
      </c>
      <c r="B12" s="32">
        <v>381</v>
      </c>
      <c r="C12" s="165">
        <v>191</v>
      </c>
      <c r="D12" s="165">
        <v>60</v>
      </c>
      <c r="E12" s="165">
        <v>0</v>
      </c>
      <c r="F12" s="165">
        <v>2</v>
      </c>
      <c r="G12" s="165">
        <v>12</v>
      </c>
      <c r="H12" s="165">
        <v>0</v>
      </c>
      <c r="I12" s="165">
        <v>1</v>
      </c>
      <c r="J12" s="165">
        <v>1</v>
      </c>
      <c r="K12" s="165">
        <v>1</v>
      </c>
      <c r="L12" s="165">
        <v>0</v>
      </c>
      <c r="M12" s="165">
        <v>21</v>
      </c>
      <c r="N12" s="165">
        <v>1</v>
      </c>
      <c r="O12" s="165">
        <v>0</v>
      </c>
      <c r="P12" s="165">
        <v>24</v>
      </c>
      <c r="Q12" s="165">
        <v>14</v>
      </c>
      <c r="R12" s="165">
        <v>0</v>
      </c>
      <c r="S12" s="165">
        <v>1</v>
      </c>
      <c r="T12" s="165">
        <v>9</v>
      </c>
      <c r="U12" s="165">
        <v>3</v>
      </c>
      <c r="V12" s="165">
        <v>3</v>
      </c>
      <c r="W12" s="165">
        <v>1</v>
      </c>
      <c r="X12" s="165">
        <v>19</v>
      </c>
      <c r="Y12" s="165">
        <v>17</v>
      </c>
    </row>
    <row r="13" spans="1:25" ht="12.75">
      <c r="A13" s="310">
        <v>2006</v>
      </c>
      <c r="B13" s="32">
        <v>361</v>
      </c>
      <c r="C13" s="165">
        <v>201</v>
      </c>
      <c r="D13" s="165">
        <v>49</v>
      </c>
      <c r="E13" s="165">
        <v>0</v>
      </c>
      <c r="F13" s="165">
        <v>1</v>
      </c>
      <c r="G13" s="165">
        <v>10</v>
      </c>
      <c r="H13" s="165">
        <v>0</v>
      </c>
      <c r="I13" s="165">
        <v>1</v>
      </c>
      <c r="J13" s="165">
        <v>0</v>
      </c>
      <c r="K13" s="165">
        <v>1</v>
      </c>
      <c r="L13" s="165">
        <v>0</v>
      </c>
      <c r="M13" s="165">
        <v>13</v>
      </c>
      <c r="N13" s="165">
        <v>0</v>
      </c>
      <c r="O13" s="165">
        <v>0</v>
      </c>
      <c r="P13" s="165">
        <v>27</v>
      </c>
      <c r="Q13" s="165">
        <v>10</v>
      </c>
      <c r="R13" s="165">
        <v>0</v>
      </c>
      <c r="S13" s="165">
        <v>0</v>
      </c>
      <c r="T13" s="165">
        <v>4</v>
      </c>
      <c r="U13" s="165">
        <v>1</v>
      </c>
      <c r="V13" s="165">
        <v>3</v>
      </c>
      <c r="W13" s="165">
        <v>0</v>
      </c>
      <c r="X13" s="165">
        <v>16</v>
      </c>
      <c r="Y13" s="165">
        <v>24</v>
      </c>
    </row>
    <row r="14" spans="1:25" ht="12.75">
      <c r="A14" s="310">
        <v>2007</v>
      </c>
      <c r="B14" s="32">
        <v>351</v>
      </c>
      <c r="C14" s="165">
        <v>174</v>
      </c>
      <c r="D14" s="165">
        <v>57</v>
      </c>
      <c r="E14" s="165">
        <v>0</v>
      </c>
      <c r="F14" s="165">
        <v>1</v>
      </c>
      <c r="G14" s="165">
        <v>14</v>
      </c>
      <c r="H14" s="165">
        <v>1</v>
      </c>
      <c r="I14" s="165">
        <v>2</v>
      </c>
      <c r="J14" s="165">
        <v>0</v>
      </c>
      <c r="K14" s="165">
        <v>2</v>
      </c>
      <c r="L14" s="165">
        <v>0</v>
      </c>
      <c r="M14" s="165">
        <v>21</v>
      </c>
      <c r="N14" s="165">
        <v>1</v>
      </c>
      <c r="O14" s="165">
        <v>0</v>
      </c>
      <c r="P14" s="165">
        <v>25</v>
      </c>
      <c r="Q14" s="165">
        <v>13</v>
      </c>
      <c r="R14" s="165">
        <v>0</v>
      </c>
      <c r="S14" s="165">
        <v>0</v>
      </c>
      <c r="T14" s="165">
        <v>3</v>
      </c>
      <c r="U14" s="165">
        <v>2</v>
      </c>
      <c r="V14" s="165">
        <v>2</v>
      </c>
      <c r="W14" s="165">
        <v>5</v>
      </c>
      <c r="X14" s="165">
        <v>11</v>
      </c>
      <c r="Y14" s="165">
        <v>17</v>
      </c>
    </row>
    <row r="15" spans="1:25" ht="12.75">
      <c r="A15" s="310">
        <v>2008</v>
      </c>
      <c r="B15" s="32">
        <v>350</v>
      </c>
      <c r="C15" s="165">
        <v>194</v>
      </c>
      <c r="D15" s="165">
        <v>42</v>
      </c>
      <c r="E15" s="165">
        <v>0</v>
      </c>
      <c r="F15" s="165">
        <v>1</v>
      </c>
      <c r="G15" s="165">
        <v>18</v>
      </c>
      <c r="H15" s="165">
        <v>0</v>
      </c>
      <c r="I15" s="165">
        <v>3</v>
      </c>
      <c r="J15" s="165">
        <v>1</v>
      </c>
      <c r="K15" s="165">
        <v>2</v>
      </c>
      <c r="L15" s="165">
        <v>0</v>
      </c>
      <c r="M15" s="165">
        <v>12</v>
      </c>
      <c r="N15" s="165">
        <v>0</v>
      </c>
      <c r="O15" s="165">
        <v>0</v>
      </c>
      <c r="P15" s="165">
        <v>15</v>
      </c>
      <c r="Q15" s="165">
        <v>11</v>
      </c>
      <c r="R15" s="165">
        <v>0</v>
      </c>
      <c r="S15" s="165">
        <v>0</v>
      </c>
      <c r="T15" s="165">
        <v>7</v>
      </c>
      <c r="U15" s="165">
        <v>4</v>
      </c>
      <c r="V15" s="165">
        <v>1</v>
      </c>
      <c r="W15" s="165">
        <v>2</v>
      </c>
      <c r="X15" s="165">
        <v>11</v>
      </c>
      <c r="Y15" s="165">
        <v>26</v>
      </c>
    </row>
    <row r="16" spans="1:25" ht="17.25" customHeight="1">
      <c r="A16" s="310">
        <v>2009</v>
      </c>
      <c r="B16" s="32">
        <v>406</v>
      </c>
      <c r="C16" s="165">
        <v>198</v>
      </c>
      <c r="D16" s="165">
        <v>76</v>
      </c>
      <c r="E16" s="165">
        <v>0</v>
      </c>
      <c r="F16" s="165">
        <v>1</v>
      </c>
      <c r="G16" s="165">
        <v>11</v>
      </c>
      <c r="H16" s="165">
        <v>0</v>
      </c>
      <c r="I16" s="165">
        <v>0</v>
      </c>
      <c r="J16" s="165">
        <v>0</v>
      </c>
      <c r="K16" s="165">
        <v>1</v>
      </c>
      <c r="L16" s="165">
        <v>0</v>
      </c>
      <c r="M16" s="165">
        <v>20</v>
      </c>
      <c r="N16" s="165">
        <v>0</v>
      </c>
      <c r="O16" s="165">
        <v>0</v>
      </c>
      <c r="P16" s="165">
        <v>24</v>
      </c>
      <c r="Q16" s="165">
        <v>8</v>
      </c>
      <c r="R16" s="165">
        <v>0</v>
      </c>
      <c r="S16" s="165">
        <v>0</v>
      </c>
      <c r="T16" s="165">
        <v>8</v>
      </c>
      <c r="U16" s="165">
        <v>2</v>
      </c>
      <c r="V16" s="165">
        <v>0</v>
      </c>
      <c r="W16" s="165">
        <v>3</v>
      </c>
      <c r="X16" s="165">
        <v>20</v>
      </c>
      <c r="Y16" s="165">
        <v>34</v>
      </c>
    </row>
    <row r="17" spans="1:25" ht="12.75">
      <c r="A17" s="310">
        <v>2010</v>
      </c>
      <c r="B17" s="32">
        <v>329</v>
      </c>
      <c r="C17" s="165">
        <v>180</v>
      </c>
      <c r="D17" s="165">
        <v>42</v>
      </c>
      <c r="E17" s="165">
        <v>0</v>
      </c>
      <c r="F17" s="165">
        <v>0</v>
      </c>
      <c r="G17" s="165">
        <v>18</v>
      </c>
      <c r="H17" s="165">
        <v>1</v>
      </c>
      <c r="I17" s="165">
        <v>0</v>
      </c>
      <c r="J17" s="165">
        <v>0</v>
      </c>
      <c r="K17" s="165">
        <v>0</v>
      </c>
      <c r="L17" s="165">
        <v>0</v>
      </c>
      <c r="M17" s="165">
        <v>12</v>
      </c>
      <c r="N17" s="165">
        <v>0</v>
      </c>
      <c r="O17" s="165">
        <v>0</v>
      </c>
      <c r="P17" s="165">
        <v>22</v>
      </c>
      <c r="Q17" s="165">
        <v>9</v>
      </c>
      <c r="R17" s="165">
        <v>0</v>
      </c>
      <c r="S17" s="165">
        <v>0</v>
      </c>
      <c r="T17" s="165">
        <v>4</v>
      </c>
      <c r="U17" s="165">
        <v>3</v>
      </c>
      <c r="V17" s="165">
        <v>4</v>
      </c>
      <c r="W17" s="165">
        <v>2</v>
      </c>
      <c r="X17" s="165">
        <v>9</v>
      </c>
      <c r="Y17" s="165">
        <v>23</v>
      </c>
    </row>
    <row r="18" spans="1:25" ht="12.75">
      <c r="A18" s="310">
        <v>2011</v>
      </c>
      <c r="B18" s="32">
        <v>395</v>
      </c>
      <c r="C18" s="165">
        <v>215</v>
      </c>
      <c r="D18" s="165">
        <v>54</v>
      </c>
      <c r="E18" s="165">
        <v>0</v>
      </c>
      <c r="F18" s="165">
        <v>1</v>
      </c>
      <c r="G18" s="165">
        <v>13</v>
      </c>
      <c r="H18" s="165">
        <v>0</v>
      </c>
      <c r="I18" s="165">
        <v>2</v>
      </c>
      <c r="J18" s="165">
        <v>1</v>
      </c>
      <c r="K18" s="165">
        <v>0</v>
      </c>
      <c r="L18" s="165">
        <v>1</v>
      </c>
      <c r="M18" s="165">
        <v>16</v>
      </c>
      <c r="N18" s="165">
        <v>0</v>
      </c>
      <c r="O18" s="165">
        <v>0</v>
      </c>
      <c r="P18" s="165">
        <v>34</v>
      </c>
      <c r="Q18" s="165">
        <v>15</v>
      </c>
      <c r="R18" s="165">
        <v>0</v>
      </c>
      <c r="S18" s="165">
        <v>0</v>
      </c>
      <c r="T18" s="165">
        <v>5</v>
      </c>
      <c r="U18" s="165">
        <v>1</v>
      </c>
      <c r="V18" s="165">
        <v>0</v>
      </c>
      <c r="W18" s="165">
        <v>3</v>
      </c>
      <c r="X18" s="165">
        <v>0</v>
      </c>
      <c r="Y18" s="165">
        <v>34</v>
      </c>
    </row>
    <row r="19" spans="1:25" ht="12.75">
      <c r="A19" s="310">
        <v>2012</v>
      </c>
      <c r="B19" s="32">
        <v>357</v>
      </c>
      <c r="C19" s="165">
        <v>185</v>
      </c>
      <c r="D19" s="165">
        <v>54</v>
      </c>
      <c r="E19" s="165">
        <v>0</v>
      </c>
      <c r="F19" s="165">
        <v>0</v>
      </c>
      <c r="G19" s="165">
        <v>23</v>
      </c>
      <c r="H19" s="165">
        <v>0</v>
      </c>
      <c r="I19" s="165">
        <v>0</v>
      </c>
      <c r="J19" s="165">
        <v>3</v>
      </c>
      <c r="K19" s="165">
        <v>0</v>
      </c>
      <c r="L19" s="165">
        <v>0</v>
      </c>
      <c r="M19" s="165">
        <v>5</v>
      </c>
      <c r="N19" s="165">
        <v>0</v>
      </c>
      <c r="O19" s="165">
        <v>0</v>
      </c>
      <c r="P19" s="165">
        <v>20</v>
      </c>
      <c r="Q19" s="165">
        <v>11</v>
      </c>
      <c r="R19" s="165">
        <v>0</v>
      </c>
      <c r="S19" s="165">
        <v>0</v>
      </c>
      <c r="T19" s="165">
        <v>1</v>
      </c>
      <c r="U19" s="165">
        <v>3</v>
      </c>
      <c r="V19" s="165">
        <v>1</v>
      </c>
      <c r="W19" s="165">
        <v>3</v>
      </c>
      <c r="X19" s="165">
        <v>9</v>
      </c>
      <c r="Y19" s="165">
        <v>39</v>
      </c>
    </row>
    <row r="20" spans="1:25" ht="12.75">
      <c r="A20" s="310">
        <v>2013</v>
      </c>
      <c r="B20" s="32">
        <v>339</v>
      </c>
      <c r="C20" s="165">
        <v>182</v>
      </c>
      <c r="D20" s="165">
        <v>47</v>
      </c>
      <c r="E20" s="165">
        <v>0</v>
      </c>
      <c r="F20" s="165">
        <v>0</v>
      </c>
      <c r="G20" s="165">
        <v>12</v>
      </c>
      <c r="H20" s="165">
        <v>0</v>
      </c>
      <c r="I20" s="165">
        <v>1</v>
      </c>
      <c r="J20" s="165">
        <v>1</v>
      </c>
      <c r="K20" s="165">
        <v>0</v>
      </c>
      <c r="L20" s="165">
        <v>0</v>
      </c>
      <c r="M20" s="165">
        <v>19</v>
      </c>
      <c r="N20" s="165">
        <v>3</v>
      </c>
      <c r="O20" s="165">
        <v>0</v>
      </c>
      <c r="P20" s="165">
        <v>17</v>
      </c>
      <c r="Q20" s="165">
        <v>5</v>
      </c>
      <c r="R20" s="165">
        <v>1</v>
      </c>
      <c r="S20" s="165">
        <v>0</v>
      </c>
      <c r="T20" s="165">
        <v>4</v>
      </c>
      <c r="U20" s="165">
        <v>3</v>
      </c>
      <c r="V20" s="165">
        <v>2</v>
      </c>
      <c r="W20" s="165">
        <v>4</v>
      </c>
      <c r="X20" s="165">
        <v>5</v>
      </c>
      <c r="Y20" s="165">
        <v>33</v>
      </c>
    </row>
    <row r="21" spans="1:25" ht="12.75">
      <c r="A21" s="310">
        <v>2014</v>
      </c>
      <c r="B21" s="32">
        <v>372</v>
      </c>
      <c r="C21" s="165">
        <v>198</v>
      </c>
      <c r="D21" s="165">
        <v>52</v>
      </c>
      <c r="E21" s="165">
        <v>3</v>
      </c>
      <c r="F21" s="165">
        <v>0</v>
      </c>
      <c r="G21" s="165">
        <v>14</v>
      </c>
      <c r="H21" s="165">
        <v>0</v>
      </c>
      <c r="I21" s="165">
        <v>1</v>
      </c>
      <c r="J21" s="165">
        <v>1</v>
      </c>
      <c r="K21" s="165">
        <v>1</v>
      </c>
      <c r="L21" s="165">
        <v>0</v>
      </c>
      <c r="M21" s="165">
        <v>16</v>
      </c>
      <c r="N21" s="165">
        <v>1</v>
      </c>
      <c r="O21" s="165">
        <v>0</v>
      </c>
      <c r="P21" s="165">
        <v>18</v>
      </c>
      <c r="Q21" s="165">
        <v>14</v>
      </c>
      <c r="R21" s="165">
        <v>0</v>
      </c>
      <c r="S21" s="165">
        <v>0</v>
      </c>
      <c r="T21" s="165">
        <v>4</v>
      </c>
      <c r="U21" s="165">
        <v>5</v>
      </c>
      <c r="V21" s="165">
        <v>4</v>
      </c>
      <c r="W21" s="165">
        <v>5</v>
      </c>
      <c r="X21" s="165">
        <v>6</v>
      </c>
      <c r="Y21" s="165">
        <v>29</v>
      </c>
    </row>
    <row r="22" spans="1:25" ht="12.75">
      <c r="A22" s="310">
        <v>2015</v>
      </c>
      <c r="B22" s="32">
        <v>325</v>
      </c>
      <c r="C22" s="165">
        <v>142</v>
      </c>
      <c r="D22" s="165">
        <v>38</v>
      </c>
      <c r="E22" s="165">
        <v>0</v>
      </c>
      <c r="F22" s="165">
        <v>0</v>
      </c>
      <c r="G22" s="165">
        <v>16</v>
      </c>
      <c r="H22" s="165">
        <v>0</v>
      </c>
      <c r="I22" s="165">
        <v>1</v>
      </c>
      <c r="J22" s="165">
        <v>1</v>
      </c>
      <c r="K22" s="165">
        <v>1</v>
      </c>
      <c r="L22" s="165">
        <v>0</v>
      </c>
      <c r="M22" s="165">
        <v>20</v>
      </c>
      <c r="N22" s="165">
        <v>0</v>
      </c>
      <c r="O22" s="165">
        <v>0</v>
      </c>
      <c r="P22" s="165">
        <v>22</v>
      </c>
      <c r="Q22" s="165">
        <v>11</v>
      </c>
      <c r="R22" s="165">
        <v>1</v>
      </c>
      <c r="S22" s="165">
        <v>0</v>
      </c>
      <c r="T22" s="165">
        <v>4</v>
      </c>
      <c r="U22" s="165">
        <v>6</v>
      </c>
      <c r="V22" s="165">
        <v>1</v>
      </c>
      <c r="W22" s="165">
        <v>3</v>
      </c>
      <c r="X22" s="165">
        <v>10</v>
      </c>
      <c r="Y22" s="165">
        <v>48</v>
      </c>
    </row>
    <row r="23" spans="1:25" ht="12.75">
      <c r="A23" s="310">
        <v>2016</v>
      </c>
      <c r="B23" s="32">
        <v>378</v>
      </c>
      <c r="C23" s="165">
        <v>200</v>
      </c>
      <c r="D23" s="165">
        <v>48</v>
      </c>
      <c r="E23" s="165">
        <v>0</v>
      </c>
      <c r="F23" s="165">
        <v>0</v>
      </c>
      <c r="G23" s="165">
        <v>18</v>
      </c>
      <c r="H23" s="165">
        <v>0</v>
      </c>
      <c r="I23" s="165">
        <v>0</v>
      </c>
      <c r="J23" s="165">
        <v>0</v>
      </c>
      <c r="K23" s="165">
        <v>1</v>
      </c>
      <c r="L23" s="165">
        <v>1</v>
      </c>
      <c r="M23" s="165">
        <v>18</v>
      </c>
      <c r="N23" s="165">
        <v>1</v>
      </c>
      <c r="O23" s="165">
        <v>0</v>
      </c>
      <c r="P23" s="165">
        <v>13</v>
      </c>
      <c r="Q23" s="165">
        <v>8</v>
      </c>
      <c r="R23" s="165">
        <v>0</v>
      </c>
      <c r="S23" s="165">
        <v>0</v>
      </c>
      <c r="T23" s="165">
        <v>7</v>
      </c>
      <c r="U23" s="165">
        <v>4</v>
      </c>
      <c r="V23" s="165">
        <v>3</v>
      </c>
      <c r="W23" s="165">
        <v>2</v>
      </c>
      <c r="X23" s="165">
        <v>10</v>
      </c>
      <c r="Y23" s="165">
        <v>44</v>
      </c>
    </row>
    <row r="24" spans="1:24" ht="12.75">
      <c r="A24" s="31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5" ht="12.75">
      <c r="A25" s="447" t="s">
        <v>332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</row>
    <row r="26" spans="1:25" ht="27" customHeight="1">
      <c r="A26" s="503" t="s">
        <v>545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</row>
  </sheetData>
  <sheetProtection/>
  <mergeCells count="5">
    <mergeCell ref="A26:Y26"/>
    <mergeCell ref="A1:Y1"/>
    <mergeCell ref="A3:Y3"/>
    <mergeCell ref="A25:Y25"/>
    <mergeCell ref="C4:Y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="160" zoomScaleNormal="160" zoomScalePageLayoutView="0" workbookViewId="0" topLeftCell="A1">
      <selection activeCell="H6" sqref="H6"/>
    </sheetView>
  </sheetViews>
  <sheetFormatPr defaultColWidth="11.421875" defaultRowHeight="12.75"/>
  <cols>
    <col min="1" max="1" width="6.28125" style="288" customWidth="1"/>
    <col min="2" max="2" width="8.7109375" style="34" customWidth="1"/>
    <col min="3" max="3" width="11.421875" style="34" customWidth="1"/>
    <col min="4" max="6" width="8.7109375" style="34" customWidth="1"/>
    <col min="7" max="16384" width="11.421875" style="34" customWidth="1"/>
  </cols>
  <sheetData>
    <row r="1" spans="1:6" s="166" customFormat="1" ht="12.75">
      <c r="A1" s="417" t="s">
        <v>523</v>
      </c>
      <c r="B1" s="417"/>
      <c r="C1" s="417"/>
      <c r="D1" s="417"/>
      <c r="E1" s="417"/>
      <c r="F1" s="417"/>
    </row>
    <row r="2" spans="1:6" s="166" customFormat="1" ht="12.75">
      <c r="A2" s="188"/>
      <c r="B2" s="7"/>
      <c r="C2" s="154"/>
      <c r="D2" s="154"/>
      <c r="E2" s="154"/>
      <c r="F2" s="154"/>
    </row>
    <row r="3" spans="1:6" s="166" customFormat="1" ht="12.75">
      <c r="A3" s="430" t="s">
        <v>522</v>
      </c>
      <c r="B3" s="430"/>
      <c r="C3" s="430"/>
      <c r="D3" s="430"/>
      <c r="E3" s="430"/>
      <c r="F3" s="430"/>
    </row>
    <row r="4" spans="1:6" s="166" customFormat="1" ht="22.5" customHeight="1">
      <c r="A4" s="286"/>
      <c r="B4" s="66" t="s">
        <v>272</v>
      </c>
      <c r="C4" s="429"/>
      <c r="D4" s="429"/>
      <c r="E4" s="429" t="s">
        <v>511</v>
      </c>
      <c r="F4" s="429"/>
    </row>
    <row r="5" spans="1:6" s="166" customFormat="1" ht="12.75">
      <c r="A5" s="200" t="s">
        <v>75</v>
      </c>
      <c r="B5" s="73" t="s">
        <v>57</v>
      </c>
      <c r="C5" s="172" t="s">
        <v>197</v>
      </c>
      <c r="D5" s="172" t="s">
        <v>198</v>
      </c>
      <c r="E5" s="172" t="s">
        <v>197</v>
      </c>
      <c r="F5" s="172" t="s">
        <v>198</v>
      </c>
    </row>
    <row r="6" spans="1:6" s="166" customFormat="1" ht="12.75">
      <c r="A6" s="250">
        <v>1999</v>
      </c>
      <c r="B6" s="47">
        <v>430</v>
      </c>
      <c r="C6" s="165">
        <v>203</v>
      </c>
      <c r="D6" s="44">
        <v>227</v>
      </c>
      <c r="E6" s="44">
        <v>5</v>
      </c>
      <c r="F6" s="44">
        <v>11</v>
      </c>
    </row>
    <row r="7" spans="1:6" s="166" customFormat="1" ht="12.75">
      <c r="A7" s="250">
        <v>2000</v>
      </c>
      <c r="B7" s="47">
        <v>420</v>
      </c>
      <c r="C7" s="165">
        <v>219</v>
      </c>
      <c r="D7" s="44">
        <v>201</v>
      </c>
      <c r="E7" s="44">
        <v>11</v>
      </c>
      <c r="F7" s="44">
        <v>11</v>
      </c>
    </row>
    <row r="8" spans="1:6" s="166" customFormat="1" ht="12.75">
      <c r="A8" s="250">
        <v>2001</v>
      </c>
      <c r="B8" s="47">
        <v>401</v>
      </c>
      <c r="C8" s="165">
        <v>226</v>
      </c>
      <c r="D8" s="44">
        <v>175</v>
      </c>
      <c r="E8" s="44">
        <v>7</v>
      </c>
      <c r="F8" s="44">
        <v>9</v>
      </c>
    </row>
    <row r="9" spans="1:6" s="166" customFormat="1" ht="12.75">
      <c r="A9" s="250">
        <v>2002</v>
      </c>
      <c r="B9" s="47">
        <v>395</v>
      </c>
      <c r="C9" s="165">
        <v>204</v>
      </c>
      <c r="D9" s="44">
        <v>191</v>
      </c>
      <c r="E9" s="44">
        <v>5</v>
      </c>
      <c r="F9" s="44">
        <v>7</v>
      </c>
    </row>
    <row r="10" spans="1:6" s="166" customFormat="1" ht="12.75">
      <c r="A10" s="250">
        <v>2003</v>
      </c>
      <c r="B10" s="47">
        <v>347</v>
      </c>
      <c r="C10" s="165">
        <v>183</v>
      </c>
      <c r="D10" s="44">
        <v>164</v>
      </c>
      <c r="E10" s="44">
        <v>13</v>
      </c>
      <c r="F10" s="44">
        <v>7</v>
      </c>
    </row>
    <row r="11" spans="1:6" s="166" customFormat="1" ht="12.75">
      <c r="A11" s="250">
        <v>2004</v>
      </c>
      <c r="B11" s="47">
        <v>372</v>
      </c>
      <c r="C11" s="165">
        <v>186</v>
      </c>
      <c r="D11" s="44">
        <v>186</v>
      </c>
      <c r="E11" s="44">
        <v>2</v>
      </c>
      <c r="F11" s="44">
        <v>6</v>
      </c>
    </row>
    <row r="12" spans="1:6" s="287" customFormat="1" ht="12.75">
      <c r="A12" s="250">
        <v>2005</v>
      </c>
      <c r="B12" s="47">
        <v>381</v>
      </c>
      <c r="C12" s="165">
        <v>187</v>
      </c>
      <c r="D12" s="44">
        <v>194</v>
      </c>
      <c r="E12" s="44">
        <v>12</v>
      </c>
      <c r="F12" s="44">
        <v>4</v>
      </c>
    </row>
    <row r="13" spans="1:6" s="287" customFormat="1" ht="12.75">
      <c r="A13" s="250">
        <v>2006</v>
      </c>
      <c r="B13" s="47">
        <v>361</v>
      </c>
      <c r="C13" s="165">
        <v>184</v>
      </c>
      <c r="D13" s="44">
        <v>177</v>
      </c>
      <c r="E13" s="44">
        <v>6</v>
      </c>
      <c r="F13" s="44">
        <v>8</v>
      </c>
    </row>
    <row r="14" spans="1:6" s="287" customFormat="1" ht="12.75">
      <c r="A14" s="250">
        <v>2007</v>
      </c>
      <c r="B14" s="47">
        <v>351</v>
      </c>
      <c r="C14" s="165">
        <v>184</v>
      </c>
      <c r="D14" s="44">
        <v>167</v>
      </c>
      <c r="E14" s="44">
        <v>3</v>
      </c>
      <c r="F14" s="44">
        <v>7</v>
      </c>
    </row>
    <row r="15" spans="1:6" s="287" customFormat="1" ht="12.75">
      <c r="A15" s="250">
        <v>2008</v>
      </c>
      <c r="B15" s="47">
        <v>350</v>
      </c>
      <c r="C15" s="165">
        <v>190</v>
      </c>
      <c r="D15" s="44">
        <v>160</v>
      </c>
      <c r="E15" s="44">
        <v>7</v>
      </c>
      <c r="F15" s="44">
        <v>7</v>
      </c>
    </row>
    <row r="16" spans="1:6" s="166" customFormat="1" ht="12.75">
      <c r="A16" s="250">
        <v>2009</v>
      </c>
      <c r="B16" s="47">
        <v>406</v>
      </c>
      <c r="C16" s="165">
        <v>226</v>
      </c>
      <c r="D16" s="44">
        <v>180</v>
      </c>
      <c r="E16" s="44">
        <v>4</v>
      </c>
      <c r="F16" s="44">
        <v>10</v>
      </c>
    </row>
    <row r="17" spans="1:6" s="166" customFormat="1" ht="12.75">
      <c r="A17" s="250">
        <v>2010</v>
      </c>
      <c r="B17" s="47">
        <v>329</v>
      </c>
      <c r="C17" s="165">
        <v>165</v>
      </c>
      <c r="D17" s="44">
        <v>164</v>
      </c>
      <c r="E17" s="44">
        <v>8</v>
      </c>
      <c r="F17" s="44">
        <v>10</v>
      </c>
    </row>
    <row r="18" spans="1:6" s="166" customFormat="1" ht="12.75">
      <c r="A18" s="250">
        <v>2011</v>
      </c>
      <c r="B18" s="47">
        <v>395</v>
      </c>
      <c r="C18" s="165">
        <v>203</v>
      </c>
      <c r="D18" s="44">
        <v>192</v>
      </c>
      <c r="E18" s="44">
        <v>10</v>
      </c>
      <c r="F18" s="44">
        <v>10</v>
      </c>
    </row>
    <row r="19" spans="1:6" s="166" customFormat="1" ht="12.75">
      <c r="A19" s="250">
        <v>2012</v>
      </c>
      <c r="B19" s="47">
        <v>357</v>
      </c>
      <c r="C19" s="165">
        <v>189</v>
      </c>
      <c r="D19" s="44">
        <v>168</v>
      </c>
      <c r="E19" s="44">
        <v>5</v>
      </c>
      <c r="F19" s="44">
        <v>9</v>
      </c>
    </row>
    <row r="20" spans="1:6" ht="12.75">
      <c r="A20" s="250">
        <v>2013</v>
      </c>
      <c r="B20" s="47">
        <v>339</v>
      </c>
      <c r="C20" s="165">
        <v>179</v>
      </c>
      <c r="D20" s="44">
        <v>160</v>
      </c>
      <c r="E20" s="44">
        <v>5</v>
      </c>
      <c r="F20" s="44">
        <v>5</v>
      </c>
    </row>
    <row r="21" spans="1:6" ht="12.75">
      <c r="A21" s="250">
        <v>2014</v>
      </c>
      <c r="B21" s="47">
        <v>372</v>
      </c>
      <c r="C21" s="165">
        <v>208</v>
      </c>
      <c r="D21" s="44">
        <v>164</v>
      </c>
      <c r="E21" s="44">
        <v>10</v>
      </c>
      <c r="F21" s="44">
        <v>12</v>
      </c>
    </row>
    <row r="22" spans="1:6" ht="12.75">
      <c r="A22" s="250">
        <v>2015</v>
      </c>
      <c r="B22" s="47">
        <v>325</v>
      </c>
      <c r="C22" s="165">
        <v>177</v>
      </c>
      <c r="D22" s="44">
        <v>148</v>
      </c>
      <c r="E22" s="44">
        <v>13</v>
      </c>
      <c r="F22" s="44">
        <v>7</v>
      </c>
    </row>
    <row r="23" spans="1:6" ht="12.75">
      <c r="A23" s="250">
        <v>2016</v>
      </c>
      <c r="B23" s="47">
        <v>378</v>
      </c>
      <c r="C23" s="165">
        <v>192</v>
      </c>
      <c r="D23" s="44">
        <v>186</v>
      </c>
      <c r="E23" s="44">
        <v>2</v>
      </c>
      <c r="F23" s="44">
        <v>8</v>
      </c>
    </row>
  </sheetData>
  <sheetProtection/>
  <mergeCells count="4">
    <mergeCell ref="A3:F3"/>
    <mergeCell ref="A1:F1"/>
    <mergeCell ref="C4:D4"/>
    <mergeCell ref="E4:F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J47" sqref="J47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437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8"/>
  <sheetViews>
    <sheetView zoomScale="160" zoomScaleNormal="160" zoomScaleSheetLayoutView="50" zoomScalePageLayoutView="0" workbookViewId="0" topLeftCell="A1">
      <selection activeCell="O5" sqref="O5"/>
    </sheetView>
  </sheetViews>
  <sheetFormatPr defaultColWidth="11.421875" defaultRowHeight="12.75"/>
  <cols>
    <col min="1" max="1" width="12.00390625" style="235" customWidth="1"/>
    <col min="2" max="2" width="9.00390625" style="235" customWidth="1"/>
    <col min="3" max="11" width="6.28125" style="235" customWidth="1"/>
    <col min="12" max="12" width="6.8515625" style="235" customWidth="1"/>
    <col min="13" max="13" width="7.140625" style="4" customWidth="1"/>
    <col min="14" max="16384" width="11.421875" style="4" customWidth="1"/>
  </cols>
  <sheetData>
    <row r="1" spans="1:13" ht="12.75">
      <c r="A1" s="493" t="s">
        <v>283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2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3" ht="12.75">
      <c r="A3" s="505" t="s">
        <v>415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2:13" ht="23.25">
      <c r="B4" s="304" t="s">
        <v>265</v>
      </c>
      <c r="C4" s="485" t="s">
        <v>501</v>
      </c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1:13" ht="21" customHeight="1">
      <c r="A5" s="304" t="s">
        <v>470</v>
      </c>
      <c r="B5" s="75"/>
      <c r="C5" s="189"/>
      <c r="D5" s="103" t="s">
        <v>175</v>
      </c>
      <c r="E5" s="361" t="s">
        <v>184</v>
      </c>
      <c r="F5" s="103" t="s">
        <v>176</v>
      </c>
      <c r="G5" s="103" t="s">
        <v>177</v>
      </c>
      <c r="H5" s="103" t="s">
        <v>178</v>
      </c>
      <c r="I5" s="103" t="s">
        <v>179</v>
      </c>
      <c r="J5" s="103" t="s">
        <v>180</v>
      </c>
      <c r="K5" s="103" t="s">
        <v>181</v>
      </c>
      <c r="L5" s="103" t="s">
        <v>182</v>
      </c>
      <c r="M5" s="341" t="s">
        <v>248</v>
      </c>
    </row>
    <row r="6" spans="1:13" ht="12.75">
      <c r="A6" s="161" t="s">
        <v>88</v>
      </c>
      <c r="B6" s="123">
        <v>123.00000000000001</v>
      </c>
      <c r="C6" s="121"/>
      <c r="D6" s="121">
        <v>11.8</v>
      </c>
      <c r="E6" s="121">
        <v>1.2</v>
      </c>
      <c r="F6" s="121">
        <v>4</v>
      </c>
      <c r="G6" s="121">
        <v>4</v>
      </c>
      <c r="H6" s="121">
        <v>7.3999999999999995</v>
      </c>
      <c r="I6" s="121">
        <v>13</v>
      </c>
      <c r="J6" s="121">
        <v>21.8</v>
      </c>
      <c r="K6" s="121">
        <v>35</v>
      </c>
      <c r="L6" s="121">
        <v>21.6</v>
      </c>
      <c r="M6" s="121">
        <v>3.2</v>
      </c>
    </row>
    <row r="7" spans="1:13" ht="12.75">
      <c r="A7" s="161" t="s">
        <v>89</v>
      </c>
      <c r="B7" s="123">
        <v>128.8</v>
      </c>
      <c r="C7" s="121"/>
      <c r="D7" s="121">
        <v>11.2</v>
      </c>
      <c r="E7" s="121">
        <v>1</v>
      </c>
      <c r="F7" s="121">
        <v>4</v>
      </c>
      <c r="G7" s="121">
        <v>3.8000000000000003</v>
      </c>
      <c r="H7" s="121">
        <v>8.6</v>
      </c>
      <c r="I7" s="121">
        <v>21.8</v>
      </c>
      <c r="J7" s="121">
        <v>24.6</v>
      </c>
      <c r="K7" s="121">
        <v>26.2</v>
      </c>
      <c r="L7" s="121">
        <v>25</v>
      </c>
      <c r="M7" s="121">
        <v>2.6</v>
      </c>
    </row>
    <row r="8" spans="1:13" ht="12.75">
      <c r="A8" s="161" t="s">
        <v>90</v>
      </c>
      <c r="B8" s="123">
        <v>142.79999999999998</v>
      </c>
      <c r="C8" s="121"/>
      <c r="D8" s="121">
        <v>10</v>
      </c>
      <c r="E8" s="121">
        <v>1.8</v>
      </c>
      <c r="F8" s="121">
        <v>2.4</v>
      </c>
      <c r="G8" s="121">
        <v>4.8</v>
      </c>
      <c r="H8" s="121">
        <v>8.2</v>
      </c>
      <c r="I8" s="121">
        <v>16</v>
      </c>
      <c r="J8" s="121">
        <v>26.4</v>
      </c>
      <c r="K8" s="121">
        <v>37.8</v>
      </c>
      <c r="L8" s="121">
        <v>32</v>
      </c>
      <c r="M8" s="121">
        <v>3.4000000000000004</v>
      </c>
    </row>
    <row r="9" spans="1:13" ht="12.75">
      <c r="A9" s="161" t="s">
        <v>91</v>
      </c>
      <c r="B9" s="123">
        <v>157.3</v>
      </c>
      <c r="C9" s="121"/>
      <c r="D9" s="121">
        <v>12.399999999999999</v>
      </c>
      <c r="E9" s="121">
        <v>2.8</v>
      </c>
      <c r="F9" s="121">
        <v>1.5999999999999999</v>
      </c>
      <c r="G9" s="121">
        <v>2.8</v>
      </c>
      <c r="H9" s="121">
        <v>8.600000000000001</v>
      </c>
      <c r="I9" s="121">
        <v>17.3</v>
      </c>
      <c r="J9" s="121">
        <v>29.2</v>
      </c>
      <c r="K9" s="121">
        <v>43.8</v>
      </c>
      <c r="L9" s="121">
        <v>34</v>
      </c>
      <c r="M9" s="121">
        <v>4.800000000000001</v>
      </c>
    </row>
    <row r="10" spans="1:13" ht="12.75">
      <c r="A10" s="161" t="s">
        <v>92</v>
      </c>
      <c r="B10" s="123">
        <v>164.60000000000002</v>
      </c>
      <c r="C10" s="121"/>
      <c r="D10" s="121">
        <v>8.4</v>
      </c>
      <c r="E10" s="121">
        <v>3.6</v>
      </c>
      <c r="F10" s="121">
        <v>6.199999999999999</v>
      </c>
      <c r="G10" s="121">
        <v>4.199999999999999</v>
      </c>
      <c r="H10" s="121">
        <v>5</v>
      </c>
      <c r="I10" s="121">
        <v>19.8</v>
      </c>
      <c r="J10" s="121">
        <v>32.6</v>
      </c>
      <c r="K10" s="121">
        <v>44</v>
      </c>
      <c r="L10" s="121">
        <v>33.8</v>
      </c>
      <c r="M10" s="121">
        <v>7</v>
      </c>
    </row>
    <row r="11" spans="1:13" ht="12.75">
      <c r="A11" s="161" t="s">
        <v>93</v>
      </c>
      <c r="B11" s="123">
        <v>168.2</v>
      </c>
      <c r="C11" s="121"/>
      <c r="D11" s="121">
        <v>7.4</v>
      </c>
      <c r="E11" s="121">
        <v>3.4000000000000004</v>
      </c>
      <c r="F11" s="121">
        <v>4.2</v>
      </c>
      <c r="G11" s="121">
        <v>4.2</v>
      </c>
      <c r="H11" s="121">
        <v>6.6</v>
      </c>
      <c r="I11" s="121">
        <v>17.4</v>
      </c>
      <c r="J11" s="121">
        <v>30.6</v>
      </c>
      <c r="K11" s="121">
        <v>47.4</v>
      </c>
      <c r="L11" s="121">
        <v>39.2</v>
      </c>
      <c r="M11" s="121">
        <v>7.800000000000001</v>
      </c>
    </row>
    <row r="12" spans="1:13" ht="12.75">
      <c r="A12" s="161" t="s">
        <v>94</v>
      </c>
      <c r="B12" s="123">
        <v>166.20000000000002</v>
      </c>
      <c r="C12" s="121"/>
      <c r="D12" s="121">
        <v>3</v>
      </c>
      <c r="E12" s="121">
        <v>1.4</v>
      </c>
      <c r="F12" s="121">
        <v>2.6</v>
      </c>
      <c r="G12" s="121">
        <v>5.8</v>
      </c>
      <c r="H12" s="121">
        <v>9.8</v>
      </c>
      <c r="I12" s="121">
        <v>15</v>
      </c>
      <c r="J12" s="121">
        <v>28.6</v>
      </c>
      <c r="K12" s="121">
        <v>51.599999999999994</v>
      </c>
      <c r="L12" s="121">
        <v>39</v>
      </c>
      <c r="M12" s="121">
        <v>9.4</v>
      </c>
    </row>
    <row r="13" spans="1:13" ht="12.75">
      <c r="A13" s="161" t="s">
        <v>95</v>
      </c>
      <c r="B13" s="123">
        <v>181.20000000000002</v>
      </c>
      <c r="C13" s="121"/>
      <c r="D13" s="121">
        <v>2.8000000000000003</v>
      </c>
      <c r="E13" s="121">
        <v>1.6</v>
      </c>
      <c r="F13" s="121">
        <v>2.6</v>
      </c>
      <c r="G13" s="121">
        <v>4.2</v>
      </c>
      <c r="H13" s="121">
        <v>6.6</v>
      </c>
      <c r="I13" s="121">
        <v>10.399999999999999</v>
      </c>
      <c r="J13" s="121">
        <v>31.6</v>
      </c>
      <c r="K13" s="121">
        <v>56</v>
      </c>
      <c r="L13" s="121">
        <v>51</v>
      </c>
      <c r="M13" s="121">
        <v>14.399999999999999</v>
      </c>
    </row>
    <row r="14" spans="1:13" ht="12.75">
      <c r="A14" s="161" t="s">
        <v>96</v>
      </c>
      <c r="B14" s="123">
        <v>189.2</v>
      </c>
      <c r="C14" s="121"/>
      <c r="D14" s="121">
        <v>2</v>
      </c>
      <c r="E14" s="121">
        <v>1.8</v>
      </c>
      <c r="F14" s="121">
        <v>4</v>
      </c>
      <c r="G14" s="121">
        <v>5.4</v>
      </c>
      <c r="H14" s="121">
        <v>6</v>
      </c>
      <c r="I14" s="121">
        <v>11.399999999999999</v>
      </c>
      <c r="J14" s="121">
        <v>28.8</v>
      </c>
      <c r="K14" s="121">
        <v>50.4</v>
      </c>
      <c r="L14" s="121">
        <v>61.2</v>
      </c>
      <c r="M14" s="121">
        <v>18.2</v>
      </c>
    </row>
    <row r="15" spans="1:13" ht="12.75">
      <c r="A15" s="161" t="s">
        <v>25</v>
      </c>
      <c r="B15" s="123">
        <v>219.79999999999998</v>
      </c>
      <c r="C15" s="121"/>
      <c r="D15" s="121">
        <v>4.6</v>
      </c>
      <c r="E15" s="121">
        <v>2</v>
      </c>
      <c r="F15" s="121">
        <v>2.8</v>
      </c>
      <c r="G15" s="121">
        <v>6.2</v>
      </c>
      <c r="H15" s="121">
        <v>9.4</v>
      </c>
      <c r="I15" s="121">
        <v>19.2</v>
      </c>
      <c r="J15" s="121">
        <v>29.4</v>
      </c>
      <c r="K15" s="121">
        <v>53.6</v>
      </c>
      <c r="L15" s="121">
        <v>68</v>
      </c>
      <c r="M15" s="121">
        <v>24.6</v>
      </c>
    </row>
    <row r="16" spans="1:13" ht="12.75">
      <c r="A16" s="161" t="s">
        <v>13</v>
      </c>
      <c r="B16" s="123">
        <v>217.8</v>
      </c>
      <c r="C16" s="138"/>
      <c r="D16" s="138">
        <v>1.6</v>
      </c>
      <c r="E16" s="138">
        <v>1.8</v>
      </c>
      <c r="F16" s="138">
        <v>3.2</v>
      </c>
      <c r="G16" s="138">
        <v>4</v>
      </c>
      <c r="H16" s="138">
        <v>8.4</v>
      </c>
      <c r="I16" s="138">
        <v>21.2</v>
      </c>
      <c r="J16" s="138">
        <v>33.2</v>
      </c>
      <c r="K16" s="138">
        <v>48.4</v>
      </c>
      <c r="L16" s="138">
        <v>72</v>
      </c>
      <c r="M16" s="138">
        <v>24</v>
      </c>
    </row>
    <row r="17" spans="1:13" ht="12.75">
      <c r="A17" s="161" t="s">
        <v>228</v>
      </c>
      <c r="B17" s="123">
        <v>219.2</v>
      </c>
      <c r="C17" s="121"/>
      <c r="D17" s="121">
        <v>1.8</v>
      </c>
      <c r="E17" s="121">
        <v>0.6</v>
      </c>
      <c r="F17" s="121">
        <v>2.2</v>
      </c>
      <c r="G17" s="121">
        <v>2.8</v>
      </c>
      <c r="H17" s="121">
        <v>7.6</v>
      </c>
      <c r="I17" s="121">
        <v>18.6</v>
      </c>
      <c r="J17" s="121">
        <v>32.2</v>
      </c>
      <c r="K17" s="121">
        <v>46.6</v>
      </c>
      <c r="L17" s="121">
        <v>72</v>
      </c>
      <c r="M17" s="121">
        <v>34.8</v>
      </c>
    </row>
    <row r="18" spans="1:13" ht="12.75">
      <c r="A18" s="380" t="s">
        <v>517</v>
      </c>
      <c r="B18" s="123">
        <v>244.8</v>
      </c>
      <c r="C18" s="121"/>
      <c r="D18" s="121">
        <v>1.8</v>
      </c>
      <c r="E18" s="121">
        <v>0.8</v>
      </c>
      <c r="F18" s="121">
        <v>1.6</v>
      </c>
      <c r="G18" s="121">
        <v>3.2</v>
      </c>
      <c r="H18" s="121">
        <v>9.6</v>
      </c>
      <c r="I18" s="121">
        <v>16.8</v>
      </c>
      <c r="J18" s="121">
        <v>38.4</v>
      </c>
      <c r="K18" s="121">
        <v>45.4</v>
      </c>
      <c r="L18" s="121">
        <v>81.4</v>
      </c>
      <c r="M18" s="121">
        <v>45.8</v>
      </c>
    </row>
    <row r="20" spans="2:13" ht="23.25">
      <c r="B20" s="304" t="s">
        <v>265</v>
      </c>
      <c r="C20" s="485" t="s">
        <v>501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</row>
    <row r="21" spans="1:13" ht="16.5" customHeight="1">
      <c r="A21" s="304" t="s">
        <v>75</v>
      </c>
      <c r="B21" s="75"/>
      <c r="C21" s="103">
        <v>0</v>
      </c>
      <c r="D21" s="346" t="s">
        <v>243</v>
      </c>
      <c r="E21" s="361" t="s">
        <v>184</v>
      </c>
      <c r="F21" s="103" t="s">
        <v>176</v>
      </c>
      <c r="G21" s="103" t="s">
        <v>177</v>
      </c>
      <c r="H21" s="103" t="s">
        <v>178</v>
      </c>
      <c r="I21" s="103" t="s">
        <v>179</v>
      </c>
      <c r="J21" s="103" t="s">
        <v>180</v>
      </c>
      <c r="K21" s="103" t="s">
        <v>181</v>
      </c>
      <c r="L21" s="103" t="s">
        <v>182</v>
      </c>
      <c r="M21" s="341" t="s">
        <v>248</v>
      </c>
    </row>
    <row r="22" spans="1:13" ht="12.75">
      <c r="A22" s="161">
        <v>2000</v>
      </c>
      <c r="B22" s="124">
        <v>239</v>
      </c>
      <c r="C22" s="122">
        <v>4</v>
      </c>
      <c r="D22" s="122">
        <v>0</v>
      </c>
      <c r="E22" s="122">
        <v>3</v>
      </c>
      <c r="F22" s="122">
        <v>6</v>
      </c>
      <c r="G22" s="122">
        <v>3</v>
      </c>
      <c r="H22" s="122">
        <v>8</v>
      </c>
      <c r="I22" s="122">
        <v>21</v>
      </c>
      <c r="J22" s="122">
        <v>43</v>
      </c>
      <c r="K22" s="122">
        <v>51</v>
      </c>
      <c r="L22" s="122">
        <v>70</v>
      </c>
      <c r="M22" s="122">
        <v>30</v>
      </c>
    </row>
    <row r="23" spans="1:13" ht="12.75">
      <c r="A23" s="161">
        <v>2001</v>
      </c>
      <c r="B23" s="124">
        <v>220</v>
      </c>
      <c r="C23" s="122">
        <v>0</v>
      </c>
      <c r="D23" s="122">
        <v>0</v>
      </c>
      <c r="E23" s="122">
        <v>2</v>
      </c>
      <c r="F23" s="122">
        <v>6</v>
      </c>
      <c r="G23" s="122">
        <v>3</v>
      </c>
      <c r="H23" s="122">
        <v>6</v>
      </c>
      <c r="I23" s="122">
        <v>22</v>
      </c>
      <c r="J23" s="122">
        <v>32</v>
      </c>
      <c r="K23" s="122">
        <v>47</v>
      </c>
      <c r="L23" s="122">
        <v>79</v>
      </c>
      <c r="M23" s="122">
        <v>23</v>
      </c>
    </row>
    <row r="24" spans="1:13" ht="12.75">
      <c r="A24" s="161">
        <v>2002</v>
      </c>
      <c r="B24" s="124">
        <v>215</v>
      </c>
      <c r="C24" s="122">
        <v>1</v>
      </c>
      <c r="D24" s="122">
        <v>0</v>
      </c>
      <c r="E24" s="122">
        <v>1</v>
      </c>
      <c r="F24" s="122">
        <v>2</v>
      </c>
      <c r="G24" s="122">
        <v>6</v>
      </c>
      <c r="H24" s="122">
        <v>11</v>
      </c>
      <c r="I24" s="122">
        <v>21</v>
      </c>
      <c r="J24" s="122">
        <v>36</v>
      </c>
      <c r="K24" s="122">
        <v>50</v>
      </c>
      <c r="L24" s="122">
        <v>67</v>
      </c>
      <c r="M24" s="122">
        <v>20</v>
      </c>
    </row>
    <row r="25" spans="1:13" ht="12.75">
      <c r="A25" s="161">
        <v>2003</v>
      </c>
      <c r="B25" s="124">
        <v>217</v>
      </c>
      <c r="C25" s="122">
        <v>1</v>
      </c>
      <c r="D25" s="122">
        <v>1</v>
      </c>
      <c r="E25" s="122">
        <v>2</v>
      </c>
      <c r="F25" s="122">
        <v>2</v>
      </c>
      <c r="G25" s="122">
        <v>4</v>
      </c>
      <c r="H25" s="122">
        <v>7</v>
      </c>
      <c r="I25" s="122">
        <v>18</v>
      </c>
      <c r="J25" s="122">
        <v>31</v>
      </c>
      <c r="K25" s="122">
        <v>53</v>
      </c>
      <c r="L25" s="122">
        <v>72</v>
      </c>
      <c r="M25" s="122">
        <v>26</v>
      </c>
    </row>
    <row r="26" spans="1:13" ht="12.75">
      <c r="A26" s="161">
        <v>2004</v>
      </c>
      <c r="B26" s="124">
        <v>198</v>
      </c>
      <c r="C26" s="122">
        <v>1</v>
      </c>
      <c r="D26" s="122">
        <v>0</v>
      </c>
      <c r="E26" s="122">
        <v>1</v>
      </c>
      <c r="F26" s="122">
        <v>0</v>
      </c>
      <c r="G26" s="122">
        <v>4</v>
      </c>
      <c r="H26" s="122">
        <v>10</v>
      </c>
      <c r="I26" s="122">
        <v>24</v>
      </c>
      <c r="J26" s="122">
        <v>24</v>
      </c>
      <c r="K26" s="122">
        <v>41</v>
      </c>
      <c r="L26" s="122">
        <v>72</v>
      </c>
      <c r="M26" s="122">
        <v>21</v>
      </c>
    </row>
    <row r="27" spans="1:13" ht="12.75">
      <c r="A27" s="161">
        <v>2005</v>
      </c>
      <c r="B27" s="124">
        <v>215</v>
      </c>
      <c r="C27" s="122">
        <v>1</v>
      </c>
      <c r="D27" s="122">
        <v>2</v>
      </c>
      <c r="E27" s="122">
        <v>1</v>
      </c>
      <c r="F27" s="122">
        <v>2</v>
      </c>
      <c r="G27" s="122">
        <v>3</v>
      </c>
      <c r="H27" s="122">
        <v>12</v>
      </c>
      <c r="I27" s="122">
        <v>22</v>
      </c>
      <c r="J27" s="122">
        <v>29</v>
      </c>
      <c r="K27" s="122">
        <v>44</v>
      </c>
      <c r="L27" s="122">
        <v>62</v>
      </c>
      <c r="M27" s="122">
        <v>37</v>
      </c>
    </row>
    <row r="28" spans="1:13" ht="12.75">
      <c r="A28" s="161">
        <v>2006</v>
      </c>
      <c r="B28" s="124">
        <v>220</v>
      </c>
      <c r="C28" s="122">
        <v>2</v>
      </c>
      <c r="D28" s="122">
        <v>0</v>
      </c>
      <c r="E28" s="122">
        <v>0</v>
      </c>
      <c r="F28" s="122">
        <v>5</v>
      </c>
      <c r="G28" s="122">
        <v>3</v>
      </c>
      <c r="H28" s="122">
        <v>7</v>
      </c>
      <c r="I28" s="122">
        <v>14</v>
      </c>
      <c r="J28" s="122">
        <v>35</v>
      </c>
      <c r="K28" s="122">
        <v>41</v>
      </c>
      <c r="L28" s="122">
        <v>70</v>
      </c>
      <c r="M28" s="122">
        <v>43</v>
      </c>
    </row>
    <row r="29" spans="1:13" ht="12.75">
      <c r="A29" s="161">
        <v>2007</v>
      </c>
      <c r="B29" s="124">
        <v>227</v>
      </c>
      <c r="C29" s="122">
        <v>0</v>
      </c>
      <c r="D29" s="122">
        <v>1</v>
      </c>
      <c r="E29" s="122">
        <v>0</v>
      </c>
      <c r="F29" s="122">
        <v>1</v>
      </c>
      <c r="G29" s="122">
        <v>3</v>
      </c>
      <c r="H29" s="122">
        <v>2</v>
      </c>
      <c r="I29" s="122">
        <v>21</v>
      </c>
      <c r="J29" s="122">
        <v>36</v>
      </c>
      <c r="K29" s="122">
        <v>55</v>
      </c>
      <c r="L29" s="122">
        <v>73</v>
      </c>
      <c r="M29" s="122">
        <v>35</v>
      </c>
    </row>
    <row r="30" spans="1:13" ht="12.75">
      <c r="A30" s="161">
        <v>2008</v>
      </c>
      <c r="B30" s="124">
        <v>205</v>
      </c>
      <c r="C30" s="122">
        <v>0</v>
      </c>
      <c r="D30" s="122">
        <v>1</v>
      </c>
      <c r="E30" s="122">
        <v>1</v>
      </c>
      <c r="F30" s="122">
        <v>1</v>
      </c>
      <c r="G30" s="122">
        <v>2</v>
      </c>
      <c r="H30" s="122">
        <v>10</v>
      </c>
      <c r="I30" s="122">
        <v>15</v>
      </c>
      <c r="J30" s="122">
        <v>23</v>
      </c>
      <c r="K30" s="122">
        <v>47</v>
      </c>
      <c r="L30" s="122">
        <v>78</v>
      </c>
      <c r="M30" s="122">
        <v>27</v>
      </c>
    </row>
    <row r="31" spans="1:13" ht="12.75">
      <c r="A31" s="161">
        <v>2009</v>
      </c>
      <c r="B31" s="124">
        <v>229</v>
      </c>
      <c r="C31" s="122">
        <v>1</v>
      </c>
      <c r="D31" s="122">
        <v>1</v>
      </c>
      <c r="E31" s="122">
        <v>1</v>
      </c>
      <c r="F31" s="122">
        <v>2</v>
      </c>
      <c r="G31" s="122">
        <v>3</v>
      </c>
      <c r="H31" s="122">
        <v>7</v>
      </c>
      <c r="I31" s="122">
        <v>21</v>
      </c>
      <c r="J31" s="122">
        <v>38</v>
      </c>
      <c r="K31" s="122">
        <v>46</v>
      </c>
      <c r="L31" s="122">
        <v>77</v>
      </c>
      <c r="M31" s="122">
        <v>32</v>
      </c>
    </row>
    <row r="32" spans="1:13" ht="12.75">
      <c r="A32" s="161">
        <v>2010</v>
      </c>
      <c r="B32" s="124">
        <v>238</v>
      </c>
      <c r="C32" s="122">
        <v>1</v>
      </c>
      <c r="D32" s="122">
        <v>0</v>
      </c>
      <c r="E32" s="122">
        <v>3</v>
      </c>
      <c r="F32" s="122">
        <v>2</v>
      </c>
      <c r="G32" s="122">
        <v>4</v>
      </c>
      <c r="H32" s="122">
        <v>11</v>
      </c>
      <c r="I32" s="122">
        <v>17</v>
      </c>
      <c r="J32" s="122">
        <v>36</v>
      </c>
      <c r="K32" s="122">
        <v>34</v>
      </c>
      <c r="L32" s="122">
        <v>90</v>
      </c>
      <c r="M32" s="122">
        <v>40</v>
      </c>
    </row>
    <row r="33" spans="1:13" ht="12.75">
      <c r="A33" s="161">
        <v>2011</v>
      </c>
      <c r="B33" s="124">
        <v>248</v>
      </c>
      <c r="C33" s="122">
        <v>1</v>
      </c>
      <c r="D33" s="122">
        <v>0</v>
      </c>
      <c r="E33" s="122">
        <v>0</v>
      </c>
      <c r="F33" s="122">
        <v>2</v>
      </c>
      <c r="G33" s="122">
        <v>2</v>
      </c>
      <c r="H33" s="122">
        <v>10</v>
      </c>
      <c r="I33" s="122">
        <v>15</v>
      </c>
      <c r="J33" s="122">
        <v>45</v>
      </c>
      <c r="K33" s="122">
        <v>45</v>
      </c>
      <c r="L33" s="122">
        <v>92</v>
      </c>
      <c r="M33" s="122">
        <v>36</v>
      </c>
    </row>
    <row r="34" spans="1:13" ht="12.75">
      <c r="A34" s="161">
        <v>2012</v>
      </c>
      <c r="B34" s="124">
        <v>224</v>
      </c>
      <c r="C34" s="122">
        <v>3</v>
      </c>
      <c r="D34" s="122">
        <v>1</v>
      </c>
      <c r="E34" s="122">
        <v>0</v>
      </c>
      <c r="F34" s="122">
        <v>3</v>
      </c>
      <c r="G34" s="122">
        <v>4</v>
      </c>
      <c r="H34" s="122">
        <v>8</v>
      </c>
      <c r="I34" s="122">
        <v>15</v>
      </c>
      <c r="J34" s="122">
        <v>38</v>
      </c>
      <c r="K34" s="122">
        <v>40</v>
      </c>
      <c r="L34" s="122">
        <v>66</v>
      </c>
      <c r="M34" s="122">
        <v>46</v>
      </c>
    </row>
    <row r="35" spans="1:13" ht="12.75">
      <c r="A35" s="161">
        <v>2013</v>
      </c>
      <c r="B35" s="124">
        <v>246</v>
      </c>
      <c r="C35" s="122">
        <v>2</v>
      </c>
      <c r="D35" s="122">
        <v>0</v>
      </c>
      <c r="E35" s="122">
        <v>1</v>
      </c>
      <c r="F35" s="122">
        <v>0</v>
      </c>
      <c r="G35" s="122">
        <v>2</v>
      </c>
      <c r="H35" s="122">
        <v>12</v>
      </c>
      <c r="I35" s="122">
        <v>16</v>
      </c>
      <c r="J35" s="122">
        <v>39</v>
      </c>
      <c r="K35" s="122">
        <v>50</v>
      </c>
      <c r="L35" s="122">
        <v>74</v>
      </c>
      <c r="M35" s="122">
        <v>50</v>
      </c>
    </row>
    <row r="36" spans="1:13" ht="12.75">
      <c r="A36" s="161">
        <v>2014</v>
      </c>
      <c r="B36" s="124">
        <v>268</v>
      </c>
      <c r="C36" s="122">
        <v>1</v>
      </c>
      <c r="D36" s="122">
        <v>0</v>
      </c>
      <c r="E36" s="122">
        <v>0</v>
      </c>
      <c r="F36" s="122">
        <v>1</v>
      </c>
      <c r="G36" s="122">
        <v>4</v>
      </c>
      <c r="H36" s="122">
        <v>7</v>
      </c>
      <c r="I36" s="122">
        <v>21</v>
      </c>
      <c r="J36" s="122">
        <v>34</v>
      </c>
      <c r="K36" s="122">
        <v>58</v>
      </c>
      <c r="L36" s="122">
        <v>85</v>
      </c>
      <c r="M36" s="122">
        <v>57</v>
      </c>
    </row>
    <row r="37" spans="1:13" ht="12.75">
      <c r="A37" s="161">
        <v>2015</v>
      </c>
      <c r="B37" s="124">
        <v>252</v>
      </c>
      <c r="C37" s="122">
        <v>2</v>
      </c>
      <c r="D37" s="122">
        <v>0</v>
      </c>
      <c r="E37" s="122">
        <v>1</v>
      </c>
      <c r="F37" s="122">
        <v>1</v>
      </c>
      <c r="G37" s="122">
        <v>1</v>
      </c>
      <c r="H37" s="122">
        <v>8</v>
      </c>
      <c r="I37" s="122">
        <v>18</v>
      </c>
      <c r="J37" s="122">
        <v>38</v>
      </c>
      <c r="K37" s="122">
        <v>41</v>
      </c>
      <c r="L37" s="122">
        <v>96</v>
      </c>
      <c r="M37" s="122">
        <v>46</v>
      </c>
    </row>
    <row r="38" spans="1:13" ht="12.75">
      <c r="A38" s="161">
        <v>2016</v>
      </c>
      <c r="B38" s="124">
        <v>271</v>
      </c>
      <c r="C38" s="122">
        <v>1</v>
      </c>
      <c r="D38" s="122">
        <v>0</v>
      </c>
      <c r="E38" s="122">
        <v>2</v>
      </c>
      <c r="F38" s="122">
        <v>1</v>
      </c>
      <c r="G38" s="122">
        <v>4</v>
      </c>
      <c r="H38" s="122">
        <v>4</v>
      </c>
      <c r="I38" s="122">
        <v>18</v>
      </c>
      <c r="J38" s="122">
        <v>50</v>
      </c>
      <c r="K38" s="122">
        <v>66</v>
      </c>
      <c r="L38" s="122">
        <v>78</v>
      </c>
      <c r="M38" s="122">
        <v>47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8"/>
  <sheetViews>
    <sheetView zoomScale="160" zoomScaleNormal="160" zoomScaleSheetLayoutView="50" zoomScalePageLayoutView="0" workbookViewId="0" topLeftCell="A1">
      <selection activeCell="N4" sqref="N4"/>
    </sheetView>
  </sheetViews>
  <sheetFormatPr defaultColWidth="11.421875" defaultRowHeight="12.75"/>
  <cols>
    <col min="1" max="1" width="12.140625" style="314" customWidth="1"/>
    <col min="2" max="2" width="9.00390625" style="235" customWidth="1"/>
    <col min="3" max="11" width="6.28125" style="17" customWidth="1"/>
    <col min="12" max="12" width="6.8515625" style="17" customWidth="1"/>
    <col min="13" max="13" width="7.00390625" style="4" customWidth="1"/>
    <col min="14" max="16384" width="11.421875" style="4" customWidth="1"/>
  </cols>
  <sheetData>
    <row r="1" spans="1:13" s="13" customFormat="1" ht="12.75">
      <c r="A1" s="472" t="s">
        <v>284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2" s="13" customFormat="1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3" s="13" customFormat="1" ht="12.75">
      <c r="A3" s="506" t="s">
        <v>416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</row>
    <row r="4" spans="2:13" s="13" customFormat="1" ht="22.5">
      <c r="B4" s="304" t="s">
        <v>474</v>
      </c>
      <c r="C4" s="494" t="s">
        <v>501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s="13" customFormat="1" ht="24" customHeight="1">
      <c r="A5" s="271" t="s">
        <v>470</v>
      </c>
      <c r="B5" s="75"/>
      <c r="C5" s="189"/>
      <c r="D5" s="242" t="s">
        <v>175</v>
      </c>
      <c r="E5" s="362" t="s">
        <v>184</v>
      </c>
      <c r="F5" s="242" t="s">
        <v>176</v>
      </c>
      <c r="G5" s="242" t="s">
        <v>177</v>
      </c>
      <c r="H5" s="242" t="s">
        <v>178</v>
      </c>
      <c r="I5" s="242" t="s">
        <v>179</v>
      </c>
      <c r="J5" s="242" t="s">
        <v>180</v>
      </c>
      <c r="K5" s="242" t="s">
        <v>181</v>
      </c>
      <c r="L5" s="242" t="s">
        <v>182</v>
      </c>
      <c r="M5" s="162" t="s">
        <v>248</v>
      </c>
    </row>
    <row r="6" spans="1:13" ht="12.75">
      <c r="A6" s="306" t="s">
        <v>88</v>
      </c>
      <c r="B6" s="123">
        <v>57.2</v>
      </c>
      <c r="C6" s="121"/>
      <c r="D6" s="121">
        <v>4.6</v>
      </c>
      <c r="E6" s="121">
        <v>0.2</v>
      </c>
      <c r="F6" s="121">
        <v>1.4</v>
      </c>
      <c r="G6" s="121">
        <v>2</v>
      </c>
      <c r="H6" s="121">
        <v>2.8</v>
      </c>
      <c r="I6" s="121">
        <v>5</v>
      </c>
      <c r="J6" s="121">
        <v>10.4</v>
      </c>
      <c r="K6" s="121">
        <v>18.6</v>
      </c>
      <c r="L6" s="121">
        <v>10.2</v>
      </c>
      <c r="M6" s="121">
        <v>2</v>
      </c>
    </row>
    <row r="7" spans="1:13" ht="12.75">
      <c r="A7" s="306" t="s">
        <v>89</v>
      </c>
      <c r="B7" s="123">
        <v>56.6</v>
      </c>
      <c r="C7" s="121"/>
      <c r="D7" s="121">
        <v>4.6</v>
      </c>
      <c r="E7" s="121" t="s">
        <v>58</v>
      </c>
      <c r="F7" s="121">
        <v>0.8</v>
      </c>
      <c r="G7" s="121">
        <v>1.6</v>
      </c>
      <c r="H7" s="121">
        <v>2.8</v>
      </c>
      <c r="I7" s="121">
        <v>3</v>
      </c>
      <c r="J7" s="121">
        <v>11.4</v>
      </c>
      <c r="K7" s="121">
        <v>16</v>
      </c>
      <c r="L7" s="121">
        <v>14.4</v>
      </c>
      <c r="M7" s="121">
        <v>2</v>
      </c>
    </row>
    <row r="8" spans="1:13" ht="12.75">
      <c r="A8" s="306" t="s">
        <v>90</v>
      </c>
      <c r="B8" s="123">
        <v>62.6</v>
      </c>
      <c r="C8" s="121"/>
      <c r="D8" s="121">
        <v>5</v>
      </c>
      <c r="E8" s="121" t="s">
        <v>58</v>
      </c>
      <c r="F8" s="121" t="s">
        <v>58</v>
      </c>
      <c r="G8" s="121">
        <v>1.4</v>
      </c>
      <c r="H8" s="121">
        <v>2.8</v>
      </c>
      <c r="I8" s="121">
        <v>5.8</v>
      </c>
      <c r="J8" s="121">
        <v>10.4</v>
      </c>
      <c r="K8" s="121">
        <v>18.8</v>
      </c>
      <c r="L8" s="121">
        <v>16.6</v>
      </c>
      <c r="M8" s="121">
        <v>1.8</v>
      </c>
    </row>
    <row r="9" spans="1:13" ht="12.75">
      <c r="A9" s="306" t="s">
        <v>91</v>
      </c>
      <c r="B9" s="123">
        <v>66.89999999999999</v>
      </c>
      <c r="C9" s="121"/>
      <c r="D9" s="121">
        <v>4.8</v>
      </c>
      <c r="E9" s="121">
        <v>1.4</v>
      </c>
      <c r="F9" s="121">
        <v>0.2</v>
      </c>
      <c r="G9" s="121">
        <v>1</v>
      </c>
      <c r="H9" s="121">
        <v>2.2</v>
      </c>
      <c r="I9" s="121">
        <v>5.9</v>
      </c>
      <c r="J9" s="121">
        <v>10.8</v>
      </c>
      <c r="K9" s="121">
        <v>20</v>
      </c>
      <c r="L9" s="121">
        <v>18.4</v>
      </c>
      <c r="M9" s="121">
        <v>2.2</v>
      </c>
    </row>
    <row r="10" spans="1:13" ht="12.75">
      <c r="A10" s="306" t="s">
        <v>92</v>
      </c>
      <c r="B10" s="123">
        <v>69.8</v>
      </c>
      <c r="C10" s="121"/>
      <c r="D10" s="121">
        <v>3.6</v>
      </c>
      <c r="E10" s="121">
        <v>0.4</v>
      </c>
      <c r="F10" s="121">
        <v>1.6</v>
      </c>
      <c r="G10" s="121">
        <v>1.4</v>
      </c>
      <c r="H10" s="121">
        <v>1.2</v>
      </c>
      <c r="I10" s="121">
        <v>5.2</v>
      </c>
      <c r="J10" s="121">
        <v>11.8</v>
      </c>
      <c r="K10" s="121">
        <v>22.6</v>
      </c>
      <c r="L10" s="121">
        <v>18</v>
      </c>
      <c r="M10" s="121">
        <v>4</v>
      </c>
    </row>
    <row r="11" spans="1:13" ht="12.75">
      <c r="A11" s="306" t="s">
        <v>93</v>
      </c>
      <c r="B11" s="123">
        <v>68.2</v>
      </c>
      <c r="C11" s="121"/>
      <c r="D11" s="121">
        <v>3</v>
      </c>
      <c r="E11" s="121">
        <v>2.2</v>
      </c>
      <c r="F11" s="121">
        <v>0.8</v>
      </c>
      <c r="G11" s="121">
        <v>1</v>
      </c>
      <c r="H11" s="121">
        <v>2.8</v>
      </c>
      <c r="I11" s="121">
        <v>3.2</v>
      </c>
      <c r="J11" s="121">
        <v>8.4</v>
      </c>
      <c r="K11" s="121">
        <v>18</v>
      </c>
      <c r="L11" s="121">
        <v>23.4</v>
      </c>
      <c r="M11" s="121">
        <v>5.4</v>
      </c>
    </row>
    <row r="12" spans="1:13" ht="12.75">
      <c r="A12" s="306" t="s">
        <v>94</v>
      </c>
      <c r="B12" s="123">
        <v>76</v>
      </c>
      <c r="C12" s="121"/>
      <c r="D12" s="121">
        <v>1.4</v>
      </c>
      <c r="E12" s="121">
        <v>0.6</v>
      </c>
      <c r="F12" s="121">
        <v>0.4</v>
      </c>
      <c r="G12" s="121">
        <v>1.2</v>
      </c>
      <c r="H12" s="121">
        <v>3.8</v>
      </c>
      <c r="I12" s="121">
        <v>4.6</v>
      </c>
      <c r="J12" s="121">
        <v>9</v>
      </c>
      <c r="K12" s="121">
        <v>25.2</v>
      </c>
      <c r="L12" s="121">
        <v>23.8</v>
      </c>
      <c r="M12" s="121">
        <v>6</v>
      </c>
    </row>
    <row r="13" spans="1:13" ht="12.75">
      <c r="A13" s="306" t="s">
        <v>95</v>
      </c>
      <c r="B13" s="123">
        <v>81.6</v>
      </c>
      <c r="C13" s="121"/>
      <c r="D13" s="121">
        <v>0.6</v>
      </c>
      <c r="E13" s="121">
        <v>0.6</v>
      </c>
      <c r="F13" s="121">
        <v>0.2</v>
      </c>
      <c r="G13" s="121">
        <v>1.2</v>
      </c>
      <c r="H13" s="121">
        <v>3.2</v>
      </c>
      <c r="I13" s="121">
        <v>2.2</v>
      </c>
      <c r="J13" s="121">
        <v>10.6</v>
      </c>
      <c r="K13" s="121">
        <v>22.6</v>
      </c>
      <c r="L13" s="121">
        <v>29.8</v>
      </c>
      <c r="M13" s="121">
        <v>10.6</v>
      </c>
    </row>
    <row r="14" spans="1:13" ht="12.75">
      <c r="A14" s="306" t="s">
        <v>96</v>
      </c>
      <c r="B14" s="123">
        <v>88.60000000000001</v>
      </c>
      <c r="C14" s="121"/>
      <c r="D14" s="121">
        <v>0.6</v>
      </c>
      <c r="E14" s="121">
        <v>1</v>
      </c>
      <c r="F14" s="121">
        <v>1</v>
      </c>
      <c r="G14" s="121">
        <v>1.4</v>
      </c>
      <c r="H14" s="121">
        <v>2.2</v>
      </c>
      <c r="I14" s="121">
        <v>3.2</v>
      </c>
      <c r="J14" s="121">
        <v>9.2</v>
      </c>
      <c r="K14" s="121">
        <v>20</v>
      </c>
      <c r="L14" s="121">
        <v>35.2</v>
      </c>
      <c r="M14" s="121">
        <v>14.8</v>
      </c>
    </row>
    <row r="15" spans="1:13" ht="12.75">
      <c r="A15" s="306" t="s">
        <v>25</v>
      </c>
      <c r="B15" s="123">
        <v>102.39999999999999</v>
      </c>
      <c r="C15" s="121"/>
      <c r="D15" s="121">
        <v>1.4</v>
      </c>
      <c r="E15" s="121">
        <v>0.8</v>
      </c>
      <c r="F15" s="121">
        <v>0.8</v>
      </c>
      <c r="G15" s="121">
        <v>2</v>
      </c>
      <c r="H15" s="121">
        <v>2</v>
      </c>
      <c r="I15" s="121">
        <v>5.6</v>
      </c>
      <c r="J15" s="121">
        <v>10.2</v>
      </c>
      <c r="K15" s="121">
        <v>22</v>
      </c>
      <c r="L15" s="121">
        <v>39.4</v>
      </c>
      <c r="M15" s="121">
        <v>18.2</v>
      </c>
    </row>
    <row r="16" spans="1:13" ht="12.75">
      <c r="A16" s="306" t="s">
        <v>13</v>
      </c>
      <c r="B16" s="137">
        <v>107.8</v>
      </c>
      <c r="C16" s="138"/>
      <c r="D16" s="138">
        <v>1</v>
      </c>
      <c r="E16" s="138">
        <v>0.8</v>
      </c>
      <c r="F16" s="138">
        <v>0.8</v>
      </c>
      <c r="G16" s="138">
        <v>1.2</v>
      </c>
      <c r="H16" s="138">
        <v>3.6</v>
      </c>
      <c r="I16" s="138">
        <v>7.2</v>
      </c>
      <c r="J16" s="138">
        <v>10.2</v>
      </c>
      <c r="K16" s="138">
        <v>22</v>
      </c>
      <c r="L16" s="138">
        <v>42.4</v>
      </c>
      <c r="M16" s="138">
        <v>18.6</v>
      </c>
    </row>
    <row r="17" spans="1:13" ht="12.75">
      <c r="A17" s="306" t="s">
        <v>228</v>
      </c>
      <c r="B17" s="123">
        <v>108.8</v>
      </c>
      <c r="C17" s="121"/>
      <c r="D17" s="121">
        <v>1</v>
      </c>
      <c r="E17" s="121">
        <v>0.2</v>
      </c>
      <c r="F17" s="121">
        <v>0.4</v>
      </c>
      <c r="G17" s="121">
        <v>1</v>
      </c>
      <c r="H17" s="121">
        <v>2.6</v>
      </c>
      <c r="I17" s="121">
        <v>6.6</v>
      </c>
      <c r="J17" s="121">
        <v>10.4</v>
      </c>
      <c r="K17" s="121">
        <v>19.8</v>
      </c>
      <c r="L17" s="121">
        <v>42</v>
      </c>
      <c r="M17" s="121">
        <v>24.8</v>
      </c>
    </row>
    <row r="18" spans="1:13" ht="12.75">
      <c r="A18" s="175" t="s">
        <v>517</v>
      </c>
      <c r="B18" s="123">
        <v>124.6</v>
      </c>
      <c r="C18" s="121"/>
      <c r="D18" s="121">
        <v>1</v>
      </c>
      <c r="E18" s="121">
        <v>0.2</v>
      </c>
      <c r="F18" s="121">
        <v>0.8</v>
      </c>
      <c r="G18" s="121">
        <v>0.8</v>
      </c>
      <c r="H18" s="121">
        <v>3.2</v>
      </c>
      <c r="I18" s="121">
        <v>7</v>
      </c>
      <c r="J18" s="121">
        <v>13.8</v>
      </c>
      <c r="K18" s="121">
        <v>19.4</v>
      </c>
      <c r="L18" s="121">
        <v>47.4</v>
      </c>
      <c r="M18" s="121">
        <v>31</v>
      </c>
    </row>
    <row r="20" spans="2:13" ht="22.5">
      <c r="B20" s="304" t="s">
        <v>474</v>
      </c>
      <c r="C20" s="494" t="s">
        <v>501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</row>
    <row r="21" spans="1:13" ht="12.75">
      <c r="A21" s="304" t="s">
        <v>75</v>
      </c>
      <c r="B21" s="75"/>
      <c r="C21" s="103">
        <v>0</v>
      </c>
      <c r="D21" s="346" t="s">
        <v>243</v>
      </c>
      <c r="E21" s="361" t="s">
        <v>184</v>
      </c>
      <c r="F21" s="103" t="s">
        <v>176</v>
      </c>
      <c r="G21" s="103" t="s">
        <v>177</v>
      </c>
      <c r="H21" s="103" t="s">
        <v>178</v>
      </c>
      <c r="I21" s="103" t="s">
        <v>179</v>
      </c>
      <c r="J21" s="103" t="s">
        <v>180</v>
      </c>
      <c r="K21" s="103" t="s">
        <v>181</v>
      </c>
      <c r="L21" s="103" t="s">
        <v>182</v>
      </c>
      <c r="M21" s="341" t="s">
        <v>248</v>
      </c>
    </row>
    <row r="22" spans="1:13" ht="12.75">
      <c r="A22" s="306">
        <v>2000</v>
      </c>
      <c r="B22" s="402">
        <v>118</v>
      </c>
      <c r="C22" s="404">
        <v>1</v>
      </c>
      <c r="D22" s="403">
        <v>0</v>
      </c>
      <c r="E22" s="156">
        <v>2</v>
      </c>
      <c r="F22" s="403">
        <v>1</v>
      </c>
      <c r="G22" s="403">
        <v>2</v>
      </c>
      <c r="H22" s="403">
        <v>4</v>
      </c>
      <c r="I22" s="403">
        <v>5</v>
      </c>
      <c r="J22" s="403">
        <v>14</v>
      </c>
      <c r="K22" s="403">
        <v>22</v>
      </c>
      <c r="L22" s="403">
        <v>43</v>
      </c>
      <c r="M22" s="156">
        <v>24</v>
      </c>
    </row>
    <row r="23" spans="1:13" ht="12.75">
      <c r="A23" s="306">
        <v>2001</v>
      </c>
      <c r="B23" s="402">
        <v>108</v>
      </c>
      <c r="C23" s="156">
        <v>0</v>
      </c>
      <c r="D23" s="156">
        <v>0</v>
      </c>
      <c r="E23" s="156">
        <v>1</v>
      </c>
      <c r="F23" s="156">
        <v>2</v>
      </c>
      <c r="G23" s="156">
        <v>0</v>
      </c>
      <c r="H23" s="156">
        <v>0</v>
      </c>
      <c r="I23" s="156">
        <v>8</v>
      </c>
      <c r="J23" s="156">
        <v>9</v>
      </c>
      <c r="K23" s="156">
        <v>22</v>
      </c>
      <c r="L23" s="156">
        <v>48</v>
      </c>
      <c r="M23" s="156">
        <v>18</v>
      </c>
    </row>
    <row r="24" spans="1:13" ht="12.75">
      <c r="A24" s="306">
        <v>2002</v>
      </c>
      <c r="B24" s="402">
        <v>106</v>
      </c>
      <c r="C24" s="404">
        <v>1</v>
      </c>
      <c r="D24" s="156">
        <v>0</v>
      </c>
      <c r="E24" s="156">
        <v>0</v>
      </c>
      <c r="F24" s="156">
        <v>1</v>
      </c>
      <c r="G24" s="156">
        <v>3</v>
      </c>
      <c r="H24" s="156">
        <v>5</v>
      </c>
      <c r="I24" s="156">
        <v>8</v>
      </c>
      <c r="J24" s="156">
        <v>8</v>
      </c>
      <c r="K24" s="156">
        <v>23</v>
      </c>
      <c r="L24" s="156">
        <v>42</v>
      </c>
      <c r="M24" s="156">
        <v>15</v>
      </c>
    </row>
    <row r="25" spans="1:13" ht="12.75">
      <c r="A25" s="306">
        <v>2003</v>
      </c>
      <c r="B25" s="402">
        <v>114</v>
      </c>
      <c r="C25" s="404">
        <v>1</v>
      </c>
      <c r="D25" s="156">
        <v>1</v>
      </c>
      <c r="E25" s="156">
        <v>1</v>
      </c>
      <c r="F25" s="156">
        <v>0</v>
      </c>
      <c r="G25" s="156">
        <v>1</v>
      </c>
      <c r="H25" s="156">
        <v>5</v>
      </c>
      <c r="I25" s="156">
        <v>9</v>
      </c>
      <c r="J25" s="156">
        <v>10</v>
      </c>
      <c r="K25" s="156">
        <v>24</v>
      </c>
      <c r="L25" s="156">
        <v>42</v>
      </c>
      <c r="M25" s="156">
        <v>20</v>
      </c>
    </row>
    <row r="26" spans="1:13" ht="12.75">
      <c r="A26" s="306">
        <v>2004</v>
      </c>
      <c r="B26" s="402">
        <v>93</v>
      </c>
      <c r="C26" s="404">
        <v>1</v>
      </c>
      <c r="D26" s="156">
        <v>0</v>
      </c>
      <c r="E26" s="156">
        <v>0</v>
      </c>
      <c r="F26" s="156">
        <v>0</v>
      </c>
      <c r="G26" s="156">
        <v>0</v>
      </c>
      <c r="H26" s="156">
        <v>4</v>
      </c>
      <c r="I26" s="156">
        <v>6</v>
      </c>
      <c r="J26" s="156">
        <v>10</v>
      </c>
      <c r="K26" s="156">
        <v>19</v>
      </c>
      <c r="L26" s="156">
        <v>37</v>
      </c>
      <c r="M26" s="156">
        <v>16</v>
      </c>
    </row>
    <row r="27" spans="1:13" ht="12.75">
      <c r="A27" s="306">
        <v>2005</v>
      </c>
      <c r="B27" s="402">
        <v>102</v>
      </c>
      <c r="C27" s="156">
        <v>0</v>
      </c>
      <c r="D27" s="156">
        <v>1</v>
      </c>
      <c r="E27" s="156">
        <v>0</v>
      </c>
      <c r="F27" s="156">
        <v>1</v>
      </c>
      <c r="G27" s="156">
        <v>1</v>
      </c>
      <c r="H27" s="156">
        <v>2</v>
      </c>
      <c r="I27" s="156">
        <v>6</v>
      </c>
      <c r="J27" s="156">
        <v>7</v>
      </c>
      <c r="K27" s="156">
        <v>22</v>
      </c>
      <c r="L27" s="156">
        <v>36</v>
      </c>
      <c r="M27" s="156">
        <v>26</v>
      </c>
    </row>
    <row r="28" spans="1:13" ht="12.75">
      <c r="A28" s="306">
        <v>2006</v>
      </c>
      <c r="B28" s="402">
        <v>115</v>
      </c>
      <c r="C28" s="404">
        <v>1</v>
      </c>
      <c r="D28" s="156">
        <v>0</v>
      </c>
      <c r="E28" s="156">
        <v>0</v>
      </c>
      <c r="F28" s="156">
        <v>1</v>
      </c>
      <c r="G28" s="156">
        <v>1</v>
      </c>
      <c r="H28" s="156">
        <v>2</v>
      </c>
      <c r="I28" s="156">
        <v>4</v>
      </c>
      <c r="J28" s="156">
        <v>15</v>
      </c>
      <c r="K28" s="156">
        <v>15</v>
      </c>
      <c r="L28" s="156">
        <v>46</v>
      </c>
      <c r="M28" s="156">
        <v>30</v>
      </c>
    </row>
    <row r="29" spans="1:13" ht="12.75">
      <c r="A29" s="306">
        <v>2007</v>
      </c>
      <c r="B29" s="402">
        <v>112</v>
      </c>
      <c r="C29" s="156">
        <v>0</v>
      </c>
      <c r="D29" s="156">
        <v>1</v>
      </c>
      <c r="E29" s="156">
        <v>0</v>
      </c>
      <c r="F29" s="156">
        <v>0</v>
      </c>
      <c r="G29" s="156">
        <v>1</v>
      </c>
      <c r="H29" s="156">
        <v>1</v>
      </c>
      <c r="I29" s="156">
        <v>11</v>
      </c>
      <c r="J29" s="156">
        <v>10</v>
      </c>
      <c r="K29" s="156">
        <v>21</v>
      </c>
      <c r="L29" s="156">
        <v>41</v>
      </c>
      <c r="M29" s="156">
        <v>26</v>
      </c>
    </row>
    <row r="30" spans="1:13" ht="12.75">
      <c r="A30" s="306">
        <v>2008</v>
      </c>
      <c r="B30" s="402">
        <v>101</v>
      </c>
      <c r="C30" s="156">
        <v>0</v>
      </c>
      <c r="D30" s="156">
        <v>0</v>
      </c>
      <c r="E30" s="156">
        <v>0</v>
      </c>
      <c r="F30" s="156">
        <v>0</v>
      </c>
      <c r="G30" s="156">
        <v>1</v>
      </c>
      <c r="H30" s="156">
        <v>4</v>
      </c>
      <c r="I30" s="156">
        <v>6</v>
      </c>
      <c r="J30" s="156">
        <v>6</v>
      </c>
      <c r="K30" s="156">
        <v>19</v>
      </c>
      <c r="L30" s="156">
        <v>45</v>
      </c>
      <c r="M30" s="156">
        <v>20</v>
      </c>
    </row>
    <row r="31" spans="1:13" ht="12.75">
      <c r="A31" s="306">
        <v>2009</v>
      </c>
      <c r="B31" s="402">
        <v>114</v>
      </c>
      <c r="C31" s="404">
        <v>1</v>
      </c>
      <c r="D31" s="156">
        <v>1</v>
      </c>
      <c r="E31" s="156">
        <v>1</v>
      </c>
      <c r="F31" s="156">
        <v>0</v>
      </c>
      <c r="G31" s="156">
        <v>1</v>
      </c>
      <c r="H31" s="156">
        <v>4</v>
      </c>
      <c r="I31" s="156">
        <v>6</v>
      </c>
      <c r="J31" s="156">
        <v>14</v>
      </c>
      <c r="K31" s="156">
        <v>22</v>
      </c>
      <c r="L31" s="156">
        <v>42</v>
      </c>
      <c r="M31" s="156">
        <v>22</v>
      </c>
    </row>
    <row r="32" spans="1:13" ht="12.75">
      <c r="A32" s="306">
        <v>2010</v>
      </c>
      <c r="B32" s="402">
        <v>123</v>
      </c>
      <c r="C32" s="156">
        <v>0</v>
      </c>
      <c r="D32" s="156">
        <v>0</v>
      </c>
      <c r="E32" s="156">
        <v>1</v>
      </c>
      <c r="F32" s="156">
        <v>1</v>
      </c>
      <c r="G32" s="156">
        <v>0</v>
      </c>
      <c r="H32" s="156">
        <v>6</v>
      </c>
      <c r="I32" s="156">
        <v>6</v>
      </c>
      <c r="J32" s="156">
        <v>8</v>
      </c>
      <c r="K32" s="156">
        <v>15</v>
      </c>
      <c r="L32" s="156">
        <v>52</v>
      </c>
      <c r="M32" s="156">
        <v>34</v>
      </c>
    </row>
    <row r="33" spans="1:13" ht="12.75">
      <c r="A33" s="306">
        <v>2011</v>
      </c>
      <c r="B33" s="402">
        <v>122</v>
      </c>
      <c r="C33" s="404">
        <v>1</v>
      </c>
      <c r="D33" s="156">
        <v>0</v>
      </c>
      <c r="E33" s="156">
        <v>0</v>
      </c>
      <c r="F33" s="156">
        <v>1</v>
      </c>
      <c r="G33" s="156">
        <v>0</v>
      </c>
      <c r="H33" s="156">
        <v>2</v>
      </c>
      <c r="I33" s="156">
        <v>6</v>
      </c>
      <c r="J33" s="156">
        <v>17</v>
      </c>
      <c r="K33" s="156">
        <v>13</v>
      </c>
      <c r="L33" s="156">
        <v>56</v>
      </c>
      <c r="M33" s="156">
        <v>26</v>
      </c>
    </row>
    <row r="34" spans="1:13" ht="12.75">
      <c r="A34" s="306">
        <v>2012</v>
      </c>
      <c r="B34" s="402">
        <v>108</v>
      </c>
      <c r="C34" s="404">
        <v>1</v>
      </c>
      <c r="D34" s="156">
        <v>0</v>
      </c>
      <c r="E34" s="156">
        <v>0</v>
      </c>
      <c r="F34" s="156">
        <v>1</v>
      </c>
      <c r="G34" s="156">
        <v>1</v>
      </c>
      <c r="H34" s="156">
        <v>4</v>
      </c>
      <c r="I34" s="156">
        <v>8</v>
      </c>
      <c r="J34" s="156">
        <v>16</v>
      </c>
      <c r="K34" s="156">
        <v>13</v>
      </c>
      <c r="L34" s="156">
        <v>35</v>
      </c>
      <c r="M34" s="156">
        <v>29</v>
      </c>
    </row>
    <row r="35" spans="1:13" ht="12.75">
      <c r="A35" s="306">
        <v>2013</v>
      </c>
      <c r="B35" s="402">
        <v>123</v>
      </c>
      <c r="C35" s="404">
        <v>2</v>
      </c>
      <c r="D35" s="156">
        <v>0</v>
      </c>
      <c r="E35" s="156">
        <v>0</v>
      </c>
      <c r="F35" s="156">
        <v>0</v>
      </c>
      <c r="G35" s="156">
        <v>2</v>
      </c>
      <c r="H35" s="156">
        <v>3</v>
      </c>
      <c r="I35" s="156">
        <v>6</v>
      </c>
      <c r="J35" s="156">
        <v>17</v>
      </c>
      <c r="K35" s="156">
        <v>25</v>
      </c>
      <c r="L35" s="156">
        <v>43</v>
      </c>
      <c r="M35" s="156">
        <v>25</v>
      </c>
    </row>
    <row r="36" spans="1:13" ht="12.75">
      <c r="A36" s="306">
        <v>2014</v>
      </c>
      <c r="B36" s="402">
        <v>147</v>
      </c>
      <c r="C36" s="404">
        <v>1</v>
      </c>
      <c r="D36" s="156">
        <v>0</v>
      </c>
      <c r="E36" s="156">
        <v>0</v>
      </c>
      <c r="F36" s="156">
        <v>1</v>
      </c>
      <c r="G36" s="156">
        <v>1</v>
      </c>
      <c r="H36" s="156">
        <v>1</v>
      </c>
      <c r="I36" s="156">
        <v>9</v>
      </c>
      <c r="J36" s="156">
        <v>11</v>
      </c>
      <c r="K36" s="156">
        <v>31</v>
      </c>
      <c r="L36" s="156">
        <v>51</v>
      </c>
      <c r="M36" s="156">
        <v>41</v>
      </c>
    </row>
    <row r="37" spans="1:13" ht="12.75">
      <c r="A37" s="306">
        <v>2015</v>
      </c>
      <c r="B37" s="402">
        <v>130</v>
      </c>
      <c r="C37" s="156">
        <v>0</v>
      </c>
      <c r="D37" s="156">
        <v>0</v>
      </c>
      <c r="E37" s="156">
        <v>1</v>
      </c>
      <c r="F37" s="156">
        <v>1</v>
      </c>
      <c r="G37" s="156">
        <v>1</v>
      </c>
      <c r="H37" s="156">
        <v>1</v>
      </c>
      <c r="I37" s="156">
        <v>8</v>
      </c>
      <c r="J37" s="156">
        <v>17</v>
      </c>
      <c r="K37" s="156">
        <v>13</v>
      </c>
      <c r="L37" s="156">
        <v>54</v>
      </c>
      <c r="M37" s="156">
        <v>34</v>
      </c>
    </row>
    <row r="38" spans="1:13" ht="12.75">
      <c r="A38" s="306">
        <v>2016</v>
      </c>
      <c r="B38" s="402">
        <v>129</v>
      </c>
      <c r="C38" s="156">
        <v>1</v>
      </c>
      <c r="D38" s="156">
        <v>0</v>
      </c>
      <c r="E38" s="156">
        <v>2</v>
      </c>
      <c r="F38" s="156">
        <v>0</v>
      </c>
      <c r="G38" s="156">
        <v>3</v>
      </c>
      <c r="H38" s="156">
        <v>3</v>
      </c>
      <c r="I38" s="156">
        <v>9</v>
      </c>
      <c r="J38" s="156">
        <v>21</v>
      </c>
      <c r="K38" s="156">
        <v>21</v>
      </c>
      <c r="L38" s="156">
        <v>37</v>
      </c>
      <c r="M38" s="156">
        <v>32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8"/>
  <sheetViews>
    <sheetView zoomScale="145" zoomScaleNormal="145" zoomScaleSheetLayoutView="50" zoomScalePageLayoutView="0" workbookViewId="0" topLeftCell="A1">
      <selection activeCell="O5" sqref="O5"/>
    </sheetView>
  </sheetViews>
  <sheetFormatPr defaultColWidth="11.421875" defaultRowHeight="12.75"/>
  <cols>
    <col min="1" max="1" width="12.140625" style="314" customWidth="1"/>
    <col min="2" max="2" width="9.00390625" style="235" customWidth="1"/>
    <col min="3" max="11" width="6.28125" style="235" customWidth="1"/>
    <col min="12" max="12" width="6.8515625" style="235" customWidth="1"/>
    <col min="13" max="13" width="5.140625" style="4" customWidth="1"/>
    <col min="14" max="16384" width="11.421875" style="4" customWidth="1"/>
  </cols>
  <sheetData>
    <row r="1" spans="1:13" ht="12.75">
      <c r="A1" s="493" t="s">
        <v>285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2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3" ht="13.5">
      <c r="A3" s="505" t="s">
        <v>431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2:13" ht="22.5">
      <c r="B4" s="304" t="s">
        <v>473</v>
      </c>
      <c r="C4" s="494" t="s">
        <v>501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ht="24.75" customHeight="1">
      <c r="A5" s="271" t="s">
        <v>470</v>
      </c>
      <c r="B5" s="75"/>
      <c r="C5" s="189"/>
      <c r="D5" s="242" t="s">
        <v>175</v>
      </c>
      <c r="E5" s="362" t="s">
        <v>184</v>
      </c>
      <c r="F5" s="242" t="s">
        <v>176</v>
      </c>
      <c r="G5" s="242" t="s">
        <v>177</v>
      </c>
      <c r="H5" s="242" t="s">
        <v>178</v>
      </c>
      <c r="I5" s="242" t="s">
        <v>179</v>
      </c>
      <c r="J5" s="242" t="s">
        <v>180</v>
      </c>
      <c r="K5" s="242" t="s">
        <v>181</v>
      </c>
      <c r="L5" s="242" t="s">
        <v>182</v>
      </c>
      <c r="M5" s="162" t="s">
        <v>248</v>
      </c>
    </row>
    <row r="6" spans="1:13" ht="12.75">
      <c r="A6" s="306" t="s">
        <v>88</v>
      </c>
      <c r="B6" s="123">
        <v>65.8</v>
      </c>
      <c r="C6" s="121"/>
      <c r="D6" s="121">
        <v>7.2</v>
      </c>
      <c r="E6" s="121">
        <v>1</v>
      </c>
      <c r="F6" s="121">
        <v>2.6</v>
      </c>
      <c r="G6" s="121">
        <v>2</v>
      </c>
      <c r="H6" s="121">
        <v>4.6</v>
      </c>
      <c r="I6" s="121">
        <v>8</v>
      </c>
      <c r="J6" s="121">
        <v>11.4</v>
      </c>
      <c r="K6" s="121">
        <v>16.4</v>
      </c>
      <c r="L6" s="121">
        <v>11.4</v>
      </c>
      <c r="M6" s="121">
        <v>1.2</v>
      </c>
    </row>
    <row r="7" spans="1:13" ht="12.75">
      <c r="A7" s="306" t="s">
        <v>89</v>
      </c>
      <c r="B7" s="123">
        <v>72.19999999999999</v>
      </c>
      <c r="C7" s="121"/>
      <c r="D7" s="121">
        <v>6.6</v>
      </c>
      <c r="E7" s="121">
        <v>1</v>
      </c>
      <c r="F7" s="121">
        <v>3.2</v>
      </c>
      <c r="G7" s="121">
        <v>2.2</v>
      </c>
      <c r="H7" s="121">
        <v>5.8</v>
      </c>
      <c r="I7" s="121">
        <v>18.8</v>
      </c>
      <c r="J7" s="121">
        <v>13.2</v>
      </c>
      <c r="K7" s="121">
        <v>10.2</v>
      </c>
      <c r="L7" s="121">
        <v>10.6</v>
      </c>
      <c r="M7" s="121">
        <v>0.6</v>
      </c>
    </row>
    <row r="8" spans="1:13" ht="12.75">
      <c r="A8" s="306" t="s">
        <v>90</v>
      </c>
      <c r="B8" s="123">
        <v>80.2</v>
      </c>
      <c r="C8" s="121"/>
      <c r="D8" s="121">
        <v>5</v>
      </c>
      <c r="E8" s="121">
        <v>1.8</v>
      </c>
      <c r="F8" s="121">
        <v>2.4</v>
      </c>
      <c r="G8" s="121">
        <v>3.4</v>
      </c>
      <c r="H8" s="121">
        <v>5.4</v>
      </c>
      <c r="I8" s="121">
        <v>10.2</v>
      </c>
      <c r="J8" s="121">
        <v>16</v>
      </c>
      <c r="K8" s="121">
        <v>19</v>
      </c>
      <c r="L8" s="121">
        <v>15.4</v>
      </c>
      <c r="M8" s="121">
        <v>1.6</v>
      </c>
    </row>
    <row r="9" spans="1:13" ht="12.75">
      <c r="A9" s="306" t="s">
        <v>91</v>
      </c>
      <c r="B9" s="123">
        <v>90.39999999999999</v>
      </c>
      <c r="C9" s="121"/>
      <c r="D9" s="121">
        <v>7.6</v>
      </c>
      <c r="E9" s="121">
        <v>1.4</v>
      </c>
      <c r="F9" s="121">
        <v>1.4</v>
      </c>
      <c r="G9" s="121">
        <v>1.8</v>
      </c>
      <c r="H9" s="121">
        <v>6.4</v>
      </c>
      <c r="I9" s="121">
        <v>11.4</v>
      </c>
      <c r="J9" s="121">
        <v>18.4</v>
      </c>
      <c r="K9" s="121">
        <v>23.8</v>
      </c>
      <c r="L9" s="121">
        <v>15.6</v>
      </c>
      <c r="M9" s="121">
        <v>2.6</v>
      </c>
    </row>
    <row r="10" spans="1:13" ht="12.75">
      <c r="A10" s="306" t="s">
        <v>92</v>
      </c>
      <c r="B10" s="123">
        <v>94.8</v>
      </c>
      <c r="C10" s="121"/>
      <c r="D10" s="121">
        <v>4.8</v>
      </c>
      <c r="E10" s="121">
        <v>3.2</v>
      </c>
      <c r="F10" s="121">
        <v>4.6</v>
      </c>
      <c r="G10" s="121">
        <v>2.8</v>
      </c>
      <c r="H10" s="121">
        <v>3.8</v>
      </c>
      <c r="I10" s="121">
        <v>14.6</v>
      </c>
      <c r="J10" s="121">
        <v>20.8</v>
      </c>
      <c r="K10" s="121">
        <v>21.4</v>
      </c>
      <c r="L10" s="121">
        <v>15.8</v>
      </c>
      <c r="M10" s="121">
        <v>3</v>
      </c>
    </row>
    <row r="11" spans="1:13" ht="12.75">
      <c r="A11" s="306" t="s">
        <v>93</v>
      </c>
      <c r="B11" s="123">
        <v>100</v>
      </c>
      <c r="C11" s="121"/>
      <c r="D11" s="121">
        <v>4.4</v>
      </c>
      <c r="E11" s="121">
        <v>1.2</v>
      </c>
      <c r="F11" s="121">
        <v>3.4</v>
      </c>
      <c r="G11" s="121">
        <v>3.2</v>
      </c>
      <c r="H11" s="121">
        <v>3.8</v>
      </c>
      <c r="I11" s="121">
        <v>14.2</v>
      </c>
      <c r="J11" s="121">
        <v>22.2</v>
      </c>
      <c r="K11" s="121">
        <v>29.4</v>
      </c>
      <c r="L11" s="121">
        <v>15.8</v>
      </c>
      <c r="M11" s="121">
        <v>2.4</v>
      </c>
    </row>
    <row r="12" spans="1:13" ht="12.75">
      <c r="A12" s="306" t="s">
        <v>94</v>
      </c>
      <c r="B12" s="123">
        <v>90.2</v>
      </c>
      <c r="C12" s="121"/>
      <c r="D12" s="121">
        <v>1.6</v>
      </c>
      <c r="E12" s="121">
        <v>0.8</v>
      </c>
      <c r="F12" s="121">
        <v>2.2</v>
      </c>
      <c r="G12" s="121">
        <v>4.6</v>
      </c>
      <c r="H12" s="121">
        <v>6</v>
      </c>
      <c r="I12" s="121">
        <v>10.4</v>
      </c>
      <c r="J12" s="121">
        <v>19.6</v>
      </c>
      <c r="K12" s="121">
        <v>26.4</v>
      </c>
      <c r="L12" s="121">
        <v>15.2</v>
      </c>
      <c r="M12" s="121">
        <v>3.4</v>
      </c>
    </row>
    <row r="13" spans="1:13" ht="12.75">
      <c r="A13" s="306" t="s">
        <v>95</v>
      </c>
      <c r="B13" s="123">
        <v>99.6</v>
      </c>
      <c r="C13" s="121"/>
      <c r="D13" s="121">
        <v>2.2</v>
      </c>
      <c r="E13" s="121">
        <v>1</v>
      </c>
      <c r="F13" s="121">
        <v>2.4</v>
      </c>
      <c r="G13" s="121">
        <v>3</v>
      </c>
      <c r="H13" s="121">
        <v>3.4</v>
      </c>
      <c r="I13" s="121">
        <v>8.2</v>
      </c>
      <c r="J13" s="121">
        <v>21</v>
      </c>
      <c r="K13" s="121">
        <v>33.4</v>
      </c>
      <c r="L13" s="121">
        <v>21.2</v>
      </c>
      <c r="M13" s="121">
        <v>3.8</v>
      </c>
    </row>
    <row r="14" spans="1:13" ht="12.75">
      <c r="A14" s="306" t="s">
        <v>96</v>
      </c>
      <c r="B14" s="123">
        <v>100.6</v>
      </c>
      <c r="C14" s="121"/>
      <c r="D14" s="121">
        <v>1.4</v>
      </c>
      <c r="E14" s="121">
        <v>0.8</v>
      </c>
      <c r="F14" s="121">
        <v>3</v>
      </c>
      <c r="G14" s="121">
        <v>4</v>
      </c>
      <c r="H14" s="121">
        <v>3.8</v>
      </c>
      <c r="I14" s="121">
        <v>8.2</v>
      </c>
      <c r="J14" s="121">
        <v>19.6</v>
      </c>
      <c r="K14" s="121">
        <v>30.4</v>
      </c>
      <c r="L14" s="121">
        <v>26</v>
      </c>
      <c r="M14" s="121">
        <v>3.4</v>
      </c>
    </row>
    <row r="15" spans="1:13" ht="12.75">
      <c r="A15" s="306" t="s">
        <v>25</v>
      </c>
      <c r="B15" s="123">
        <v>117.4</v>
      </c>
      <c r="C15" s="121"/>
      <c r="D15" s="121">
        <v>3.2</v>
      </c>
      <c r="E15" s="121">
        <v>1.2</v>
      </c>
      <c r="F15" s="121">
        <v>2</v>
      </c>
      <c r="G15" s="121">
        <v>4.2</v>
      </c>
      <c r="H15" s="121">
        <v>7.4</v>
      </c>
      <c r="I15" s="121">
        <v>13.6</v>
      </c>
      <c r="J15" s="121">
        <v>19.2</v>
      </c>
      <c r="K15" s="121">
        <v>31.6</v>
      </c>
      <c r="L15" s="121">
        <v>28.6</v>
      </c>
      <c r="M15" s="121">
        <v>6.4</v>
      </c>
    </row>
    <row r="16" spans="1:13" ht="12.75">
      <c r="A16" s="306" t="s">
        <v>13</v>
      </c>
      <c r="B16" s="137">
        <v>110</v>
      </c>
      <c r="C16" s="138"/>
      <c r="D16" s="138">
        <v>0.75</v>
      </c>
      <c r="E16" s="138">
        <v>1</v>
      </c>
      <c r="F16" s="138">
        <v>2.4</v>
      </c>
      <c r="G16" s="138">
        <v>2.8</v>
      </c>
      <c r="H16" s="138">
        <v>4.8</v>
      </c>
      <c r="I16" s="138">
        <v>14</v>
      </c>
      <c r="J16" s="138">
        <v>23</v>
      </c>
      <c r="K16" s="138">
        <v>26.4</v>
      </c>
      <c r="L16" s="138">
        <v>29.6</v>
      </c>
      <c r="M16" s="138">
        <v>5.4</v>
      </c>
    </row>
    <row r="17" spans="1:13" ht="12.75">
      <c r="A17" s="306" t="s">
        <v>228</v>
      </c>
      <c r="B17" s="123">
        <v>110.4</v>
      </c>
      <c r="C17" s="121"/>
      <c r="D17" s="121">
        <v>0.8</v>
      </c>
      <c r="E17" s="121">
        <v>0.4</v>
      </c>
      <c r="F17" s="121">
        <v>1.8</v>
      </c>
      <c r="G17" s="121">
        <v>1.8</v>
      </c>
      <c r="H17" s="121">
        <v>5</v>
      </c>
      <c r="I17" s="121">
        <v>12</v>
      </c>
      <c r="J17" s="121">
        <v>21.8</v>
      </c>
      <c r="K17" s="121">
        <v>26.8</v>
      </c>
      <c r="L17" s="121">
        <v>30</v>
      </c>
      <c r="M17" s="121">
        <v>10</v>
      </c>
    </row>
    <row r="18" spans="1:13" ht="12.75">
      <c r="A18" s="175" t="s">
        <v>517</v>
      </c>
      <c r="B18" s="123">
        <v>120.2</v>
      </c>
      <c r="C18" s="121"/>
      <c r="D18" s="121">
        <v>0.8</v>
      </c>
      <c r="E18" s="121">
        <v>0.6</v>
      </c>
      <c r="F18" s="121">
        <v>0.8</v>
      </c>
      <c r="G18" s="121">
        <v>2.4</v>
      </c>
      <c r="H18" s="121">
        <v>6.4</v>
      </c>
      <c r="I18" s="121">
        <v>9.8</v>
      </c>
      <c r="J18" s="121">
        <v>24.6</v>
      </c>
      <c r="K18" s="121">
        <v>26</v>
      </c>
      <c r="L18" s="121">
        <v>34</v>
      </c>
      <c r="M18" s="121">
        <v>14.8</v>
      </c>
    </row>
    <row r="20" spans="1:13" ht="22.5">
      <c r="A20" s="4"/>
      <c r="B20" s="304" t="s">
        <v>473</v>
      </c>
      <c r="C20" s="494" t="s">
        <v>501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</row>
    <row r="21" spans="1:13" ht="12.75">
      <c r="A21" s="304" t="s">
        <v>75</v>
      </c>
      <c r="B21" s="75"/>
      <c r="C21" s="103">
        <v>0</v>
      </c>
      <c r="D21" s="346" t="s">
        <v>243</v>
      </c>
      <c r="E21" s="361" t="s">
        <v>184</v>
      </c>
      <c r="F21" s="103" t="s">
        <v>176</v>
      </c>
      <c r="G21" s="103" t="s">
        <v>177</v>
      </c>
      <c r="H21" s="103" t="s">
        <v>178</v>
      </c>
      <c r="I21" s="103" t="s">
        <v>179</v>
      </c>
      <c r="J21" s="103" t="s">
        <v>180</v>
      </c>
      <c r="K21" s="103" t="s">
        <v>181</v>
      </c>
      <c r="L21" s="103" t="s">
        <v>182</v>
      </c>
      <c r="M21" s="341" t="s">
        <v>248</v>
      </c>
    </row>
    <row r="22" spans="1:13" ht="12.75">
      <c r="A22" s="306">
        <v>2000</v>
      </c>
      <c r="B22" s="125">
        <v>121</v>
      </c>
      <c r="C22" s="4">
        <v>3</v>
      </c>
      <c r="D22" s="126">
        <v>0</v>
      </c>
      <c r="E22" s="126">
        <v>1</v>
      </c>
      <c r="F22" s="126">
        <v>5</v>
      </c>
      <c r="G22" s="126">
        <v>1</v>
      </c>
      <c r="H22" s="126">
        <v>4</v>
      </c>
      <c r="I22" s="126">
        <v>16</v>
      </c>
      <c r="J22" s="126">
        <v>29</v>
      </c>
      <c r="K22" s="126">
        <v>29</v>
      </c>
      <c r="L22" s="126">
        <v>27</v>
      </c>
      <c r="M22" s="122">
        <v>6</v>
      </c>
    </row>
    <row r="23" spans="1:13" ht="12.75">
      <c r="A23" s="306">
        <v>2001</v>
      </c>
      <c r="B23" s="125">
        <v>112</v>
      </c>
      <c r="C23" s="122" t="s">
        <v>58</v>
      </c>
      <c r="D23" s="122" t="s">
        <v>58</v>
      </c>
      <c r="E23" s="126">
        <v>1</v>
      </c>
      <c r="F23" s="126">
        <v>4</v>
      </c>
      <c r="G23" s="126">
        <v>3</v>
      </c>
      <c r="H23" s="126">
        <v>6</v>
      </c>
      <c r="I23" s="126">
        <v>14</v>
      </c>
      <c r="J23" s="126">
        <v>23</v>
      </c>
      <c r="K23" s="126">
        <v>25</v>
      </c>
      <c r="L23" s="126">
        <v>31</v>
      </c>
      <c r="M23" s="122">
        <v>5</v>
      </c>
    </row>
    <row r="24" spans="1:13" ht="12.75">
      <c r="A24" s="306">
        <v>2002</v>
      </c>
      <c r="B24" s="125">
        <v>109</v>
      </c>
      <c r="C24" s="122" t="s">
        <v>58</v>
      </c>
      <c r="D24" s="122">
        <v>0</v>
      </c>
      <c r="E24" s="126">
        <v>1</v>
      </c>
      <c r="F24" s="126">
        <v>1</v>
      </c>
      <c r="G24" s="126">
        <v>3</v>
      </c>
      <c r="H24" s="126">
        <v>6</v>
      </c>
      <c r="I24" s="126">
        <v>13</v>
      </c>
      <c r="J24" s="126">
        <v>28</v>
      </c>
      <c r="K24" s="126">
        <v>27</v>
      </c>
      <c r="L24" s="126">
        <v>25</v>
      </c>
      <c r="M24" s="122">
        <v>5</v>
      </c>
    </row>
    <row r="25" spans="1:13" ht="12.75">
      <c r="A25" s="306">
        <v>2003</v>
      </c>
      <c r="B25" s="125">
        <v>103</v>
      </c>
      <c r="C25" s="122" t="s">
        <v>58</v>
      </c>
      <c r="D25" s="122">
        <v>0</v>
      </c>
      <c r="E25" s="126">
        <v>1</v>
      </c>
      <c r="F25" s="126">
        <v>2</v>
      </c>
      <c r="G25" s="126">
        <v>3</v>
      </c>
      <c r="H25" s="126">
        <v>2</v>
      </c>
      <c r="I25" s="126">
        <v>9</v>
      </c>
      <c r="J25" s="126">
        <v>21</v>
      </c>
      <c r="K25" s="126">
        <v>29</v>
      </c>
      <c r="L25" s="126">
        <v>30</v>
      </c>
      <c r="M25" s="122">
        <v>6</v>
      </c>
    </row>
    <row r="26" spans="1:13" ht="12.75">
      <c r="A26" s="306">
        <v>2004</v>
      </c>
      <c r="B26" s="125">
        <v>105</v>
      </c>
      <c r="C26" s="122" t="s">
        <v>58</v>
      </c>
      <c r="D26" s="122">
        <v>0</v>
      </c>
      <c r="E26" s="126">
        <v>1</v>
      </c>
      <c r="F26" s="126">
        <v>0</v>
      </c>
      <c r="G26" s="126">
        <v>4</v>
      </c>
      <c r="H26" s="126">
        <v>6</v>
      </c>
      <c r="I26" s="126">
        <v>18</v>
      </c>
      <c r="J26" s="126">
        <v>14</v>
      </c>
      <c r="K26" s="126">
        <v>22</v>
      </c>
      <c r="L26" s="126">
        <v>35</v>
      </c>
      <c r="M26" s="122">
        <v>5</v>
      </c>
    </row>
    <row r="27" spans="1:13" ht="12.75">
      <c r="A27" s="306">
        <v>2005</v>
      </c>
      <c r="B27" s="125">
        <v>113</v>
      </c>
      <c r="C27" s="4">
        <v>1</v>
      </c>
      <c r="D27" s="122">
        <v>1</v>
      </c>
      <c r="E27" s="126">
        <v>1</v>
      </c>
      <c r="F27" s="126">
        <v>1</v>
      </c>
      <c r="G27" s="126">
        <v>2</v>
      </c>
      <c r="H27" s="126">
        <v>10</v>
      </c>
      <c r="I27" s="126">
        <v>16</v>
      </c>
      <c r="J27" s="126">
        <v>22</v>
      </c>
      <c r="K27" s="126">
        <v>22</v>
      </c>
      <c r="L27" s="126">
        <v>26</v>
      </c>
      <c r="M27" s="122">
        <v>11</v>
      </c>
    </row>
    <row r="28" spans="1:13" ht="12.75">
      <c r="A28" s="306">
        <v>2006</v>
      </c>
      <c r="B28" s="125">
        <v>105</v>
      </c>
      <c r="C28" s="4">
        <v>1</v>
      </c>
      <c r="D28" s="122">
        <v>0</v>
      </c>
      <c r="E28" s="126">
        <v>0</v>
      </c>
      <c r="F28" s="126">
        <v>4</v>
      </c>
      <c r="G28" s="126">
        <v>2</v>
      </c>
      <c r="H28" s="126">
        <v>5</v>
      </c>
      <c r="I28" s="126">
        <v>10</v>
      </c>
      <c r="J28" s="126">
        <v>20</v>
      </c>
      <c r="K28" s="126">
        <v>26</v>
      </c>
      <c r="L28" s="126">
        <v>24</v>
      </c>
      <c r="M28" s="122">
        <v>13</v>
      </c>
    </row>
    <row r="29" spans="1:13" ht="12.75">
      <c r="A29" s="306">
        <v>2007</v>
      </c>
      <c r="B29" s="125">
        <v>115</v>
      </c>
      <c r="C29" s="122">
        <v>0</v>
      </c>
      <c r="D29" s="122">
        <v>0</v>
      </c>
      <c r="E29" s="126">
        <v>0</v>
      </c>
      <c r="F29" s="126">
        <v>1</v>
      </c>
      <c r="G29" s="126">
        <v>2</v>
      </c>
      <c r="H29" s="126">
        <v>1</v>
      </c>
      <c r="I29" s="126">
        <v>10</v>
      </c>
      <c r="J29" s="126">
        <v>26</v>
      </c>
      <c r="K29" s="126">
        <v>34</v>
      </c>
      <c r="L29" s="126">
        <v>32</v>
      </c>
      <c r="M29" s="122">
        <v>9</v>
      </c>
    </row>
    <row r="30" spans="1:13" ht="12.75">
      <c r="A30" s="306">
        <v>2008</v>
      </c>
      <c r="B30" s="125">
        <v>104</v>
      </c>
      <c r="C30" s="122">
        <v>0</v>
      </c>
      <c r="D30" s="122">
        <v>1</v>
      </c>
      <c r="E30" s="126">
        <v>1</v>
      </c>
      <c r="F30" s="126">
        <v>1</v>
      </c>
      <c r="G30" s="126">
        <v>1</v>
      </c>
      <c r="H30" s="126">
        <v>6</v>
      </c>
      <c r="I30" s="126">
        <v>9</v>
      </c>
      <c r="J30" s="126">
        <v>17</v>
      </c>
      <c r="K30" s="126">
        <v>28</v>
      </c>
      <c r="L30" s="126">
        <v>33</v>
      </c>
      <c r="M30" s="122">
        <v>7</v>
      </c>
    </row>
    <row r="31" spans="1:13" ht="12.75">
      <c r="A31" s="306">
        <v>2009</v>
      </c>
      <c r="B31" s="125">
        <v>115</v>
      </c>
      <c r="C31" s="122">
        <v>0</v>
      </c>
      <c r="D31" s="122">
        <v>0</v>
      </c>
      <c r="E31" s="126">
        <v>0</v>
      </c>
      <c r="F31" s="126">
        <v>2</v>
      </c>
      <c r="G31" s="126">
        <v>2</v>
      </c>
      <c r="H31" s="126">
        <v>3</v>
      </c>
      <c r="I31" s="126">
        <v>15</v>
      </c>
      <c r="J31" s="126">
        <v>24</v>
      </c>
      <c r="K31" s="126">
        <v>24</v>
      </c>
      <c r="L31" s="126">
        <v>35</v>
      </c>
      <c r="M31" s="122">
        <v>10</v>
      </c>
    </row>
    <row r="32" spans="1:13" ht="12.75">
      <c r="A32" s="306">
        <v>2010</v>
      </c>
      <c r="B32" s="125">
        <v>115</v>
      </c>
      <c r="C32" s="4">
        <v>1</v>
      </c>
      <c r="D32" s="122">
        <v>0</v>
      </c>
      <c r="E32" s="126">
        <v>2</v>
      </c>
      <c r="F32" s="126">
        <v>1</v>
      </c>
      <c r="G32" s="126">
        <v>4</v>
      </c>
      <c r="H32" s="126">
        <v>5</v>
      </c>
      <c r="I32" s="126">
        <v>11</v>
      </c>
      <c r="J32" s="126">
        <v>28</v>
      </c>
      <c r="K32" s="126">
        <v>19</v>
      </c>
      <c r="L32" s="126">
        <v>38</v>
      </c>
      <c r="M32" s="122">
        <v>6</v>
      </c>
    </row>
    <row r="33" spans="1:13" ht="12.75">
      <c r="A33" s="306">
        <v>2011</v>
      </c>
      <c r="B33" s="125">
        <v>126</v>
      </c>
      <c r="C33" s="122">
        <v>0</v>
      </c>
      <c r="D33" s="122">
        <v>0</v>
      </c>
      <c r="E33" s="126">
        <v>0</v>
      </c>
      <c r="F33" s="126">
        <v>1</v>
      </c>
      <c r="G33" s="126">
        <v>2</v>
      </c>
      <c r="H33" s="126">
        <v>8</v>
      </c>
      <c r="I33" s="126">
        <v>9</v>
      </c>
      <c r="J33" s="126">
        <v>28</v>
      </c>
      <c r="K33" s="126">
        <v>32</v>
      </c>
      <c r="L33" s="126">
        <v>36</v>
      </c>
      <c r="M33" s="122">
        <v>10</v>
      </c>
    </row>
    <row r="34" spans="1:13" ht="12.75">
      <c r="A34" s="306">
        <v>2012</v>
      </c>
      <c r="B34" s="125">
        <v>116</v>
      </c>
      <c r="C34" s="4">
        <v>2</v>
      </c>
      <c r="D34" s="122">
        <v>1</v>
      </c>
      <c r="E34" s="126">
        <v>0</v>
      </c>
      <c r="F34" s="126">
        <v>2</v>
      </c>
      <c r="G34" s="126">
        <v>3</v>
      </c>
      <c r="H34" s="126">
        <v>4</v>
      </c>
      <c r="I34" s="126">
        <v>7</v>
      </c>
      <c r="J34" s="126">
        <v>22</v>
      </c>
      <c r="K34" s="126">
        <v>27</v>
      </c>
      <c r="L34" s="126">
        <v>31</v>
      </c>
      <c r="M34" s="122">
        <v>17</v>
      </c>
    </row>
    <row r="35" spans="1:13" ht="12.75">
      <c r="A35" s="306">
        <v>2013</v>
      </c>
      <c r="B35" s="125">
        <v>123</v>
      </c>
      <c r="C35" s="122">
        <v>0</v>
      </c>
      <c r="D35" s="122">
        <v>0</v>
      </c>
      <c r="E35" s="126">
        <v>1</v>
      </c>
      <c r="F35" s="126">
        <v>0</v>
      </c>
      <c r="G35" s="126">
        <v>0</v>
      </c>
      <c r="H35" s="126">
        <v>9</v>
      </c>
      <c r="I35" s="126">
        <v>10</v>
      </c>
      <c r="J35" s="126">
        <v>22</v>
      </c>
      <c r="K35" s="126">
        <v>25</v>
      </c>
      <c r="L35" s="126">
        <v>31</v>
      </c>
      <c r="M35" s="122">
        <v>25</v>
      </c>
    </row>
    <row r="36" spans="1:13" ht="12.75">
      <c r="A36" s="306">
        <v>2014</v>
      </c>
      <c r="B36" s="125">
        <v>121</v>
      </c>
      <c r="C36" s="122">
        <v>0</v>
      </c>
      <c r="D36" s="122">
        <v>0</v>
      </c>
      <c r="E36" s="126">
        <v>0</v>
      </c>
      <c r="F36" s="126">
        <v>0</v>
      </c>
      <c r="G36" s="126">
        <v>3</v>
      </c>
      <c r="H36" s="126">
        <v>6</v>
      </c>
      <c r="I36" s="126">
        <v>12</v>
      </c>
      <c r="J36" s="126">
        <v>23</v>
      </c>
      <c r="K36" s="126">
        <v>27</v>
      </c>
      <c r="L36" s="126">
        <v>34</v>
      </c>
      <c r="M36" s="122">
        <v>16</v>
      </c>
    </row>
    <row r="37" spans="1:13" ht="12.75">
      <c r="A37" s="306">
        <v>2015</v>
      </c>
      <c r="B37" s="125">
        <v>122</v>
      </c>
      <c r="C37" s="122">
        <v>2</v>
      </c>
      <c r="D37" s="122">
        <v>0</v>
      </c>
      <c r="E37" s="126">
        <v>0</v>
      </c>
      <c r="F37" s="126">
        <v>0</v>
      </c>
      <c r="G37" s="126">
        <v>0</v>
      </c>
      <c r="H37" s="126">
        <v>7</v>
      </c>
      <c r="I37" s="126">
        <v>10</v>
      </c>
      <c r="J37" s="126">
        <v>21</v>
      </c>
      <c r="K37" s="126">
        <v>28</v>
      </c>
      <c r="L37" s="126">
        <v>42</v>
      </c>
      <c r="M37" s="122">
        <v>12</v>
      </c>
    </row>
    <row r="38" spans="1:13" ht="12.75">
      <c r="A38" s="306">
        <v>2016</v>
      </c>
      <c r="B38" s="125">
        <v>142</v>
      </c>
      <c r="C38" s="122">
        <v>0</v>
      </c>
      <c r="D38" s="122">
        <v>0</v>
      </c>
      <c r="E38" s="126">
        <v>0</v>
      </c>
      <c r="F38" s="126">
        <v>1</v>
      </c>
      <c r="G38" s="126">
        <v>1</v>
      </c>
      <c r="H38" s="126">
        <v>1</v>
      </c>
      <c r="I38" s="126">
        <v>9</v>
      </c>
      <c r="J38" s="126">
        <v>29</v>
      </c>
      <c r="K38" s="126">
        <v>45</v>
      </c>
      <c r="L38" s="126">
        <v>41</v>
      </c>
      <c r="M38" s="122">
        <v>15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9"/>
  <sheetViews>
    <sheetView zoomScale="145" zoomScaleNormal="145" zoomScaleSheetLayoutView="50" zoomScalePageLayoutView="0" workbookViewId="0" topLeftCell="A1">
      <pane ySplit="4" topLeftCell="A17" activePane="bottomLeft" state="frozen"/>
      <selection pane="topLeft" activeCell="K14" sqref="K14"/>
      <selection pane="bottomLeft" activeCell="S4" sqref="S4"/>
    </sheetView>
  </sheetViews>
  <sheetFormatPr defaultColWidth="11.421875" defaultRowHeight="12.75"/>
  <cols>
    <col min="1" max="1" width="5.00390625" style="3" customWidth="1"/>
    <col min="2" max="2" width="6.140625" style="3" customWidth="1"/>
    <col min="3" max="3" width="4.421875" style="3" bestFit="1" customWidth="1"/>
    <col min="4" max="4" width="3.57421875" style="1" bestFit="1" customWidth="1"/>
    <col min="5" max="5" width="3.00390625" style="1" bestFit="1" customWidth="1"/>
    <col min="6" max="6" width="5.140625" style="1" bestFit="1" customWidth="1"/>
    <col min="7" max="7" width="3.57421875" style="1" bestFit="1" customWidth="1"/>
    <col min="8" max="8" width="7.28125" style="1" bestFit="1" customWidth="1"/>
    <col min="9" max="9" width="5.140625" style="1" bestFit="1" customWidth="1"/>
    <col min="10" max="10" width="7.28125" style="1" bestFit="1" customWidth="1"/>
    <col min="11" max="11" width="3.57421875" style="1" bestFit="1" customWidth="1"/>
    <col min="12" max="12" width="5.140625" style="1" bestFit="1" customWidth="1"/>
    <col min="13" max="13" width="3.57421875" style="1" bestFit="1" customWidth="1"/>
    <col min="14" max="15" width="3.57421875" style="11" bestFit="1" customWidth="1"/>
    <col min="16" max="17" width="3.57421875" style="1" bestFit="1" customWidth="1"/>
    <col min="18" max="16384" width="11.421875" style="1" customWidth="1"/>
  </cols>
  <sheetData>
    <row r="1" spans="1:17" ht="12.75" customHeight="1">
      <c r="A1" s="491" t="s">
        <v>558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17" ht="12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ht="12" customHeight="1">
      <c r="A3" s="510" t="s">
        <v>432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7" ht="87" customHeight="1">
      <c r="A4" s="509"/>
      <c r="B4" s="509"/>
      <c r="C4" s="364" t="s">
        <v>265</v>
      </c>
      <c r="D4" s="365" t="s">
        <v>19</v>
      </c>
      <c r="E4" s="372" t="s">
        <v>250</v>
      </c>
      <c r="F4" s="364" t="s">
        <v>498</v>
      </c>
      <c r="G4" s="365" t="s">
        <v>241</v>
      </c>
      <c r="H4" s="364" t="s">
        <v>499</v>
      </c>
      <c r="I4" s="372" t="s">
        <v>500</v>
      </c>
      <c r="J4" s="372" t="s">
        <v>487</v>
      </c>
      <c r="K4" s="364" t="s">
        <v>34</v>
      </c>
      <c r="L4" s="364" t="s">
        <v>135</v>
      </c>
      <c r="M4" s="364" t="s">
        <v>35</v>
      </c>
      <c r="N4" s="365" t="s">
        <v>134</v>
      </c>
      <c r="O4" s="372" t="s">
        <v>485</v>
      </c>
      <c r="P4" s="365" t="s">
        <v>73</v>
      </c>
      <c r="Q4" s="365" t="s">
        <v>23</v>
      </c>
    </row>
    <row r="5" spans="1:17" ht="12.75">
      <c r="A5" s="65">
        <v>2003</v>
      </c>
      <c r="B5" s="65" t="s">
        <v>57</v>
      </c>
      <c r="C5" s="128">
        <v>217</v>
      </c>
      <c r="D5" s="127">
        <v>1</v>
      </c>
      <c r="E5" s="152" t="s">
        <v>209</v>
      </c>
      <c r="F5" s="127">
        <v>51</v>
      </c>
      <c r="G5" s="152" t="s">
        <v>209</v>
      </c>
      <c r="H5" s="127">
        <v>80</v>
      </c>
      <c r="I5" s="152" t="s">
        <v>209</v>
      </c>
      <c r="J5" s="152" t="s">
        <v>209</v>
      </c>
      <c r="K5" s="127">
        <v>21</v>
      </c>
      <c r="L5" s="127">
        <v>3</v>
      </c>
      <c r="M5" s="127">
        <v>11</v>
      </c>
      <c r="N5" s="127">
        <v>9</v>
      </c>
      <c r="O5" s="127">
        <v>4</v>
      </c>
      <c r="P5" s="127">
        <v>23</v>
      </c>
      <c r="Q5" s="127">
        <v>18</v>
      </c>
    </row>
    <row r="6" spans="1:17" ht="12.75">
      <c r="A6" s="129"/>
      <c r="B6" s="129" t="s">
        <v>157</v>
      </c>
      <c r="C6" s="130">
        <v>103</v>
      </c>
      <c r="D6" s="131">
        <v>1</v>
      </c>
      <c r="E6" s="151" t="s">
        <v>209</v>
      </c>
      <c r="F6" s="131">
        <v>27</v>
      </c>
      <c r="G6" s="151" t="s">
        <v>209</v>
      </c>
      <c r="H6" s="131">
        <v>43</v>
      </c>
      <c r="I6" s="151" t="s">
        <v>209</v>
      </c>
      <c r="J6" s="151" t="s">
        <v>209</v>
      </c>
      <c r="K6" s="131">
        <v>6</v>
      </c>
      <c r="L6" s="131">
        <v>1</v>
      </c>
      <c r="M6" s="131">
        <v>4</v>
      </c>
      <c r="N6" s="131">
        <v>6</v>
      </c>
      <c r="O6" s="131">
        <v>3</v>
      </c>
      <c r="P6" s="131">
        <v>8</v>
      </c>
      <c r="Q6" s="131">
        <v>7</v>
      </c>
    </row>
    <row r="7" spans="1:17" ht="12.75">
      <c r="A7" s="65"/>
      <c r="B7" s="65" t="s">
        <v>158</v>
      </c>
      <c r="C7" s="128">
        <v>114</v>
      </c>
      <c r="D7" s="127">
        <v>0</v>
      </c>
      <c r="E7" s="78" t="s">
        <v>209</v>
      </c>
      <c r="F7" s="127">
        <v>24</v>
      </c>
      <c r="G7" s="78" t="s">
        <v>209</v>
      </c>
      <c r="H7" s="127">
        <v>37</v>
      </c>
      <c r="I7" s="78" t="s">
        <v>209</v>
      </c>
      <c r="J7" s="78" t="s">
        <v>209</v>
      </c>
      <c r="K7" s="127">
        <v>15</v>
      </c>
      <c r="L7" s="127">
        <v>2</v>
      </c>
      <c r="M7" s="127">
        <v>7</v>
      </c>
      <c r="N7" s="127">
        <v>3</v>
      </c>
      <c r="O7" s="127">
        <v>1</v>
      </c>
      <c r="P7" s="127">
        <v>15</v>
      </c>
      <c r="Q7" s="127">
        <v>11</v>
      </c>
    </row>
    <row r="8" spans="1:17" ht="12.75">
      <c r="A8" s="65">
        <v>2004</v>
      </c>
      <c r="B8" s="65" t="s">
        <v>57</v>
      </c>
      <c r="C8" s="128">
        <v>198</v>
      </c>
      <c r="D8" s="127">
        <v>20</v>
      </c>
      <c r="E8" s="152" t="s">
        <v>209</v>
      </c>
      <c r="F8" s="127">
        <v>57</v>
      </c>
      <c r="G8" s="152" t="s">
        <v>209</v>
      </c>
      <c r="H8" s="127">
        <v>66</v>
      </c>
      <c r="I8" s="152" t="s">
        <v>209</v>
      </c>
      <c r="J8" s="152" t="s">
        <v>209</v>
      </c>
      <c r="K8" s="127">
        <v>5</v>
      </c>
      <c r="L8" s="127">
        <v>5</v>
      </c>
      <c r="M8" s="127">
        <v>7</v>
      </c>
      <c r="N8" s="127">
        <v>11</v>
      </c>
      <c r="O8" s="127">
        <v>2</v>
      </c>
      <c r="P8" s="127">
        <v>7</v>
      </c>
      <c r="Q8" s="127">
        <v>20</v>
      </c>
    </row>
    <row r="9" spans="1:17" ht="12.75">
      <c r="A9" s="129"/>
      <c r="B9" s="129" t="s">
        <v>157</v>
      </c>
      <c r="C9" s="130">
        <v>105</v>
      </c>
      <c r="D9" s="131">
        <v>12</v>
      </c>
      <c r="E9" s="151" t="s">
        <v>209</v>
      </c>
      <c r="F9" s="131">
        <v>30</v>
      </c>
      <c r="G9" s="151" t="s">
        <v>209</v>
      </c>
      <c r="H9" s="131">
        <v>30</v>
      </c>
      <c r="I9" s="151" t="s">
        <v>209</v>
      </c>
      <c r="J9" s="151" t="s">
        <v>209</v>
      </c>
      <c r="K9" s="131">
        <v>4</v>
      </c>
      <c r="L9" s="131">
        <v>2</v>
      </c>
      <c r="M9" s="131">
        <v>3</v>
      </c>
      <c r="N9" s="131">
        <v>7</v>
      </c>
      <c r="O9" s="131">
        <v>2</v>
      </c>
      <c r="P9" s="131">
        <v>4</v>
      </c>
      <c r="Q9" s="131">
        <v>13</v>
      </c>
    </row>
    <row r="10" spans="1:17" ht="12.75">
      <c r="A10" s="65"/>
      <c r="B10" s="65" t="s">
        <v>158</v>
      </c>
      <c r="C10" s="128">
        <v>93</v>
      </c>
      <c r="D10" s="127">
        <v>8</v>
      </c>
      <c r="E10" s="78" t="s">
        <v>209</v>
      </c>
      <c r="F10" s="127">
        <v>27</v>
      </c>
      <c r="G10" s="78" t="s">
        <v>209</v>
      </c>
      <c r="H10" s="127">
        <v>36</v>
      </c>
      <c r="I10" s="78" t="s">
        <v>209</v>
      </c>
      <c r="J10" s="78" t="s">
        <v>209</v>
      </c>
      <c r="K10" s="127">
        <v>1</v>
      </c>
      <c r="L10" s="127">
        <v>3</v>
      </c>
      <c r="M10" s="127">
        <v>4</v>
      </c>
      <c r="N10" s="127">
        <v>4</v>
      </c>
      <c r="O10" s="127">
        <v>0</v>
      </c>
      <c r="P10" s="127">
        <v>3</v>
      </c>
      <c r="Q10" s="127">
        <v>7</v>
      </c>
    </row>
    <row r="11" spans="1:17" ht="12.75">
      <c r="A11" s="65">
        <v>2005</v>
      </c>
      <c r="B11" s="65" t="s">
        <v>57</v>
      </c>
      <c r="C11" s="128">
        <v>215</v>
      </c>
      <c r="D11" s="127">
        <v>1</v>
      </c>
      <c r="E11" s="152" t="s">
        <v>209</v>
      </c>
      <c r="F11" s="127">
        <v>50</v>
      </c>
      <c r="G11" s="152" t="s">
        <v>209</v>
      </c>
      <c r="H11" s="127">
        <v>92</v>
      </c>
      <c r="I11" s="152" t="s">
        <v>209</v>
      </c>
      <c r="J11" s="152" t="s">
        <v>209</v>
      </c>
      <c r="K11" s="127">
        <v>22</v>
      </c>
      <c r="L11" s="127">
        <v>9</v>
      </c>
      <c r="M11" s="127">
        <v>10</v>
      </c>
      <c r="N11" s="127">
        <v>17</v>
      </c>
      <c r="O11" s="127">
        <v>7</v>
      </c>
      <c r="P11" s="127">
        <v>12</v>
      </c>
      <c r="Q11" s="127">
        <v>2</v>
      </c>
    </row>
    <row r="12" spans="1:17" ht="12.75">
      <c r="A12" s="129"/>
      <c r="B12" s="129" t="s">
        <v>157</v>
      </c>
      <c r="C12" s="130">
        <v>113</v>
      </c>
      <c r="D12" s="131">
        <v>0</v>
      </c>
      <c r="E12" s="151" t="s">
        <v>209</v>
      </c>
      <c r="F12" s="131">
        <v>35</v>
      </c>
      <c r="G12" s="151" t="s">
        <v>209</v>
      </c>
      <c r="H12" s="131">
        <v>38</v>
      </c>
      <c r="I12" s="151" t="s">
        <v>209</v>
      </c>
      <c r="J12" s="151" t="s">
        <v>209</v>
      </c>
      <c r="K12" s="131">
        <v>10</v>
      </c>
      <c r="L12" s="131">
        <v>5</v>
      </c>
      <c r="M12" s="131">
        <v>3</v>
      </c>
      <c r="N12" s="131">
        <v>11</v>
      </c>
      <c r="O12" s="131">
        <v>5</v>
      </c>
      <c r="P12" s="131">
        <v>10</v>
      </c>
      <c r="Q12" s="131">
        <v>1</v>
      </c>
    </row>
    <row r="13" spans="1:17" ht="12.75">
      <c r="A13" s="65"/>
      <c r="B13" s="65" t="s">
        <v>158</v>
      </c>
      <c r="C13" s="128">
        <v>102</v>
      </c>
      <c r="D13" s="127">
        <v>1</v>
      </c>
      <c r="E13" s="78" t="s">
        <v>209</v>
      </c>
      <c r="F13" s="127">
        <v>15</v>
      </c>
      <c r="G13" s="78" t="s">
        <v>209</v>
      </c>
      <c r="H13" s="127">
        <v>54</v>
      </c>
      <c r="I13" s="78" t="s">
        <v>209</v>
      </c>
      <c r="J13" s="78" t="s">
        <v>209</v>
      </c>
      <c r="K13" s="127">
        <v>12</v>
      </c>
      <c r="L13" s="127">
        <v>4</v>
      </c>
      <c r="M13" s="127">
        <v>7</v>
      </c>
      <c r="N13" s="127">
        <v>6</v>
      </c>
      <c r="O13" s="127">
        <v>2</v>
      </c>
      <c r="P13" s="127">
        <v>2</v>
      </c>
      <c r="Q13" s="127">
        <v>1</v>
      </c>
    </row>
    <row r="14" spans="1:17" ht="12.75">
      <c r="A14" s="65">
        <v>2006</v>
      </c>
      <c r="B14" s="65" t="s">
        <v>57</v>
      </c>
      <c r="C14" s="128">
        <v>220</v>
      </c>
      <c r="D14" s="127">
        <v>3</v>
      </c>
      <c r="E14" s="152" t="s">
        <v>209</v>
      </c>
      <c r="F14" s="127">
        <v>54</v>
      </c>
      <c r="G14" s="152" t="s">
        <v>209</v>
      </c>
      <c r="H14" s="127">
        <v>81</v>
      </c>
      <c r="I14" s="152" t="s">
        <v>209</v>
      </c>
      <c r="J14" s="152" t="s">
        <v>209</v>
      </c>
      <c r="K14" s="127">
        <v>18</v>
      </c>
      <c r="L14" s="127">
        <v>7</v>
      </c>
      <c r="M14" s="127">
        <v>20</v>
      </c>
      <c r="N14" s="127">
        <v>8</v>
      </c>
      <c r="O14" s="127">
        <v>1</v>
      </c>
      <c r="P14" s="127">
        <v>10</v>
      </c>
      <c r="Q14" s="127">
        <v>19</v>
      </c>
    </row>
    <row r="15" spans="1:17" ht="12.75">
      <c r="A15" s="129"/>
      <c r="B15" s="129" t="s">
        <v>157</v>
      </c>
      <c r="C15" s="130">
        <v>105</v>
      </c>
      <c r="D15" s="131">
        <v>2</v>
      </c>
      <c r="E15" s="151" t="s">
        <v>209</v>
      </c>
      <c r="F15" s="131">
        <v>33</v>
      </c>
      <c r="G15" s="151" t="s">
        <v>209</v>
      </c>
      <c r="H15" s="131">
        <v>30</v>
      </c>
      <c r="I15" s="151" t="s">
        <v>209</v>
      </c>
      <c r="J15" s="151" t="s">
        <v>209</v>
      </c>
      <c r="K15" s="131">
        <v>11</v>
      </c>
      <c r="L15" s="131">
        <v>3</v>
      </c>
      <c r="M15" s="131">
        <v>5</v>
      </c>
      <c r="N15" s="131">
        <v>7</v>
      </c>
      <c r="O15" s="131">
        <v>1</v>
      </c>
      <c r="P15" s="131">
        <v>5</v>
      </c>
      <c r="Q15" s="131">
        <v>9</v>
      </c>
    </row>
    <row r="16" spans="1:17" ht="12.75">
      <c r="A16" s="65"/>
      <c r="B16" s="65" t="s">
        <v>158</v>
      </c>
      <c r="C16" s="128">
        <v>115</v>
      </c>
      <c r="D16" s="127">
        <v>1</v>
      </c>
      <c r="E16" s="78" t="s">
        <v>209</v>
      </c>
      <c r="F16" s="127">
        <v>21</v>
      </c>
      <c r="G16" s="78" t="s">
        <v>209</v>
      </c>
      <c r="H16" s="127">
        <v>51</v>
      </c>
      <c r="I16" s="78" t="s">
        <v>209</v>
      </c>
      <c r="J16" s="78" t="s">
        <v>209</v>
      </c>
      <c r="K16" s="127">
        <v>7</v>
      </c>
      <c r="L16" s="127">
        <v>4</v>
      </c>
      <c r="M16" s="127">
        <v>15</v>
      </c>
      <c r="N16" s="127">
        <v>1</v>
      </c>
      <c r="O16" s="127">
        <v>0</v>
      </c>
      <c r="P16" s="127">
        <v>5</v>
      </c>
      <c r="Q16" s="127">
        <v>10</v>
      </c>
    </row>
    <row r="17" spans="1:17" ht="12.75">
      <c r="A17" s="65">
        <v>2007</v>
      </c>
      <c r="B17" s="65" t="s">
        <v>57</v>
      </c>
      <c r="C17" s="128">
        <v>227</v>
      </c>
      <c r="D17" s="127">
        <v>4</v>
      </c>
      <c r="E17" s="152" t="s">
        <v>209</v>
      </c>
      <c r="F17" s="127">
        <v>55</v>
      </c>
      <c r="G17" s="152" t="s">
        <v>209</v>
      </c>
      <c r="H17" s="127">
        <v>75</v>
      </c>
      <c r="I17" s="152" t="s">
        <v>209</v>
      </c>
      <c r="J17" s="152" t="s">
        <v>209</v>
      </c>
      <c r="K17" s="127">
        <v>28</v>
      </c>
      <c r="L17" s="127">
        <v>1</v>
      </c>
      <c r="M17" s="127">
        <v>13</v>
      </c>
      <c r="N17" s="127">
        <v>8</v>
      </c>
      <c r="O17" s="127">
        <v>3</v>
      </c>
      <c r="P17" s="127">
        <v>11</v>
      </c>
      <c r="Q17" s="127">
        <v>32</v>
      </c>
    </row>
    <row r="18" spans="1:17" ht="12.75">
      <c r="A18" s="129"/>
      <c r="B18" s="129" t="s">
        <v>157</v>
      </c>
      <c r="C18" s="130">
        <v>115</v>
      </c>
      <c r="D18" s="131">
        <v>2</v>
      </c>
      <c r="E18" s="151" t="s">
        <v>209</v>
      </c>
      <c r="F18" s="131">
        <v>29</v>
      </c>
      <c r="G18" s="151" t="s">
        <v>209</v>
      </c>
      <c r="H18" s="131">
        <v>38</v>
      </c>
      <c r="I18" s="151" t="s">
        <v>209</v>
      </c>
      <c r="J18" s="151" t="s">
        <v>209</v>
      </c>
      <c r="K18" s="131">
        <v>16</v>
      </c>
      <c r="L18" s="131">
        <v>1</v>
      </c>
      <c r="M18" s="131">
        <v>3</v>
      </c>
      <c r="N18" s="131">
        <v>6</v>
      </c>
      <c r="O18" s="131">
        <v>2</v>
      </c>
      <c r="P18" s="131">
        <v>5</v>
      </c>
      <c r="Q18" s="131">
        <v>15</v>
      </c>
    </row>
    <row r="19" spans="1:17" ht="12.75">
      <c r="A19" s="65"/>
      <c r="B19" s="65" t="s">
        <v>158</v>
      </c>
      <c r="C19" s="128">
        <v>112</v>
      </c>
      <c r="D19" s="127">
        <v>2</v>
      </c>
      <c r="E19" s="78" t="s">
        <v>209</v>
      </c>
      <c r="F19" s="127">
        <v>26</v>
      </c>
      <c r="G19" s="78" t="s">
        <v>209</v>
      </c>
      <c r="H19" s="127">
        <v>37</v>
      </c>
      <c r="I19" s="78" t="s">
        <v>209</v>
      </c>
      <c r="J19" s="78" t="s">
        <v>209</v>
      </c>
      <c r="K19" s="127">
        <v>12</v>
      </c>
      <c r="L19" s="127">
        <v>0</v>
      </c>
      <c r="M19" s="127">
        <v>10</v>
      </c>
      <c r="N19" s="127">
        <v>2</v>
      </c>
      <c r="O19" s="127">
        <v>1</v>
      </c>
      <c r="P19" s="127">
        <v>6</v>
      </c>
      <c r="Q19" s="127">
        <v>17</v>
      </c>
    </row>
    <row r="20" spans="1:17" ht="12.75">
      <c r="A20" s="65">
        <v>2008</v>
      </c>
      <c r="B20" s="65" t="s">
        <v>57</v>
      </c>
      <c r="C20" s="128">
        <v>205</v>
      </c>
      <c r="D20" s="127">
        <v>5</v>
      </c>
      <c r="E20" s="152" t="s">
        <v>209</v>
      </c>
      <c r="F20" s="127">
        <v>56</v>
      </c>
      <c r="G20" s="152" t="s">
        <v>209</v>
      </c>
      <c r="H20" s="127">
        <v>65</v>
      </c>
      <c r="I20" s="152" t="s">
        <v>209</v>
      </c>
      <c r="J20" s="152" t="s">
        <v>209</v>
      </c>
      <c r="K20" s="127">
        <v>22</v>
      </c>
      <c r="L20" s="127">
        <v>6</v>
      </c>
      <c r="M20" s="127">
        <v>13</v>
      </c>
      <c r="N20" s="127">
        <v>13</v>
      </c>
      <c r="O20" s="127">
        <v>5</v>
      </c>
      <c r="P20" s="127">
        <v>10</v>
      </c>
      <c r="Q20" s="127">
        <v>15</v>
      </c>
    </row>
    <row r="21" spans="1:17" ht="12.75">
      <c r="A21" s="129"/>
      <c r="B21" s="129" t="s">
        <v>157</v>
      </c>
      <c r="C21" s="130">
        <v>104</v>
      </c>
      <c r="D21" s="131">
        <v>3</v>
      </c>
      <c r="E21" s="151" t="s">
        <v>209</v>
      </c>
      <c r="F21" s="131">
        <v>31</v>
      </c>
      <c r="G21" s="151" t="s">
        <v>209</v>
      </c>
      <c r="H21" s="131">
        <v>26</v>
      </c>
      <c r="I21" s="151" t="s">
        <v>209</v>
      </c>
      <c r="J21" s="151" t="s">
        <v>209</v>
      </c>
      <c r="K21" s="131">
        <v>9</v>
      </c>
      <c r="L21" s="131">
        <v>3</v>
      </c>
      <c r="M21" s="131">
        <v>5</v>
      </c>
      <c r="N21" s="131">
        <v>11</v>
      </c>
      <c r="O21" s="131">
        <v>4</v>
      </c>
      <c r="P21" s="131">
        <v>7</v>
      </c>
      <c r="Q21" s="131">
        <v>9</v>
      </c>
    </row>
    <row r="22" spans="1:17" ht="12.75">
      <c r="A22" s="65"/>
      <c r="B22" s="65" t="s">
        <v>158</v>
      </c>
      <c r="C22" s="128">
        <v>101</v>
      </c>
      <c r="D22" s="127">
        <v>2</v>
      </c>
      <c r="E22" s="78" t="s">
        <v>209</v>
      </c>
      <c r="F22" s="127">
        <v>25</v>
      </c>
      <c r="G22" s="78" t="s">
        <v>209</v>
      </c>
      <c r="H22" s="127">
        <v>39</v>
      </c>
      <c r="I22" s="78" t="s">
        <v>209</v>
      </c>
      <c r="J22" s="78" t="s">
        <v>209</v>
      </c>
      <c r="K22" s="127">
        <v>13</v>
      </c>
      <c r="L22" s="127">
        <v>3</v>
      </c>
      <c r="M22" s="127">
        <v>8</v>
      </c>
      <c r="N22" s="127">
        <v>2</v>
      </c>
      <c r="O22" s="127">
        <v>1</v>
      </c>
      <c r="P22" s="127">
        <v>3</v>
      </c>
      <c r="Q22" s="127">
        <v>6</v>
      </c>
    </row>
    <row r="23" spans="1:17" ht="12.75">
      <c r="A23" s="65">
        <v>2009</v>
      </c>
      <c r="B23" s="65" t="s">
        <v>57</v>
      </c>
      <c r="C23" s="128">
        <v>229</v>
      </c>
      <c r="D23" s="127">
        <v>9</v>
      </c>
      <c r="E23" s="152" t="s">
        <v>209</v>
      </c>
      <c r="F23" s="127">
        <v>69</v>
      </c>
      <c r="G23" s="152" t="s">
        <v>209</v>
      </c>
      <c r="H23" s="127">
        <v>71</v>
      </c>
      <c r="I23" s="152" t="s">
        <v>209</v>
      </c>
      <c r="J23" s="152" t="s">
        <v>209</v>
      </c>
      <c r="K23" s="127">
        <v>25</v>
      </c>
      <c r="L23" s="127">
        <v>6</v>
      </c>
      <c r="M23" s="127">
        <v>15</v>
      </c>
      <c r="N23" s="127">
        <v>9</v>
      </c>
      <c r="O23" s="127">
        <v>0</v>
      </c>
      <c r="P23" s="127">
        <v>14</v>
      </c>
      <c r="Q23" s="127">
        <v>11</v>
      </c>
    </row>
    <row r="24" spans="1:17" ht="12.75">
      <c r="A24" s="129"/>
      <c r="B24" s="129" t="s">
        <v>157</v>
      </c>
      <c r="C24" s="130">
        <v>115</v>
      </c>
      <c r="D24" s="131">
        <v>4</v>
      </c>
      <c r="E24" s="151" t="s">
        <v>209</v>
      </c>
      <c r="F24" s="131">
        <v>40</v>
      </c>
      <c r="G24" s="151" t="s">
        <v>209</v>
      </c>
      <c r="H24" s="131">
        <v>32</v>
      </c>
      <c r="I24" s="151" t="s">
        <v>209</v>
      </c>
      <c r="J24" s="151" t="s">
        <v>209</v>
      </c>
      <c r="K24" s="131">
        <v>12</v>
      </c>
      <c r="L24" s="131">
        <v>2</v>
      </c>
      <c r="M24" s="131">
        <v>4</v>
      </c>
      <c r="N24" s="131">
        <v>5</v>
      </c>
      <c r="O24" s="131">
        <v>0</v>
      </c>
      <c r="P24" s="131">
        <v>9</v>
      </c>
      <c r="Q24" s="131">
        <v>7</v>
      </c>
    </row>
    <row r="25" spans="1:17" ht="12.75">
      <c r="A25" s="65"/>
      <c r="B25" s="65" t="s">
        <v>158</v>
      </c>
      <c r="C25" s="128">
        <v>114</v>
      </c>
      <c r="D25" s="127">
        <v>5</v>
      </c>
      <c r="E25" s="78" t="s">
        <v>209</v>
      </c>
      <c r="F25" s="127">
        <v>29</v>
      </c>
      <c r="G25" s="78" t="s">
        <v>209</v>
      </c>
      <c r="H25" s="127">
        <v>39</v>
      </c>
      <c r="I25" s="78" t="s">
        <v>209</v>
      </c>
      <c r="J25" s="78" t="s">
        <v>209</v>
      </c>
      <c r="K25" s="127">
        <v>13</v>
      </c>
      <c r="L25" s="127">
        <v>4</v>
      </c>
      <c r="M25" s="127">
        <v>11</v>
      </c>
      <c r="N25" s="127">
        <v>4</v>
      </c>
      <c r="O25" s="127">
        <v>0</v>
      </c>
      <c r="P25" s="127">
        <v>5</v>
      </c>
      <c r="Q25" s="127">
        <v>4</v>
      </c>
    </row>
    <row r="26" spans="1:17" ht="12.75">
      <c r="A26" s="65">
        <v>2010</v>
      </c>
      <c r="B26" s="65" t="s">
        <v>57</v>
      </c>
      <c r="C26" s="128">
        <v>238</v>
      </c>
      <c r="D26" s="127">
        <v>6</v>
      </c>
      <c r="E26" s="127">
        <v>1</v>
      </c>
      <c r="F26" s="127">
        <v>62</v>
      </c>
      <c r="G26" s="127">
        <v>9</v>
      </c>
      <c r="H26" s="127">
        <v>93</v>
      </c>
      <c r="I26" s="127">
        <v>66</v>
      </c>
      <c r="J26" s="127">
        <v>13</v>
      </c>
      <c r="K26" s="127">
        <v>20</v>
      </c>
      <c r="L26" s="127">
        <v>3</v>
      </c>
      <c r="M26" s="127">
        <v>8</v>
      </c>
      <c r="N26" s="127">
        <v>16</v>
      </c>
      <c r="O26" s="127">
        <v>10</v>
      </c>
      <c r="P26" s="127">
        <v>13</v>
      </c>
      <c r="Q26" s="127">
        <v>8</v>
      </c>
    </row>
    <row r="27" spans="1:17" ht="12.75">
      <c r="A27" s="129"/>
      <c r="B27" s="129" t="s">
        <v>157</v>
      </c>
      <c r="C27" s="130">
        <v>115</v>
      </c>
      <c r="D27" s="131">
        <v>4</v>
      </c>
      <c r="E27" s="131">
        <v>0</v>
      </c>
      <c r="F27" s="131">
        <v>33</v>
      </c>
      <c r="G27" s="151">
        <v>3</v>
      </c>
      <c r="H27" s="131">
        <v>39</v>
      </c>
      <c r="I27" s="151">
        <v>31</v>
      </c>
      <c r="J27" s="151">
        <v>3</v>
      </c>
      <c r="K27" s="131">
        <v>13</v>
      </c>
      <c r="L27" s="131">
        <v>1</v>
      </c>
      <c r="M27" s="131">
        <v>1</v>
      </c>
      <c r="N27" s="131">
        <v>11</v>
      </c>
      <c r="O27" s="131">
        <v>6</v>
      </c>
      <c r="P27" s="131">
        <v>5</v>
      </c>
      <c r="Q27" s="131">
        <v>5</v>
      </c>
    </row>
    <row r="28" spans="1:17" ht="12.75">
      <c r="A28" s="65"/>
      <c r="B28" s="65" t="s">
        <v>158</v>
      </c>
      <c r="C28" s="128">
        <v>123</v>
      </c>
      <c r="D28" s="127">
        <v>2</v>
      </c>
      <c r="E28" s="78">
        <v>1</v>
      </c>
      <c r="F28" s="127">
        <v>29</v>
      </c>
      <c r="G28" s="78">
        <v>6</v>
      </c>
      <c r="H28" s="127">
        <v>54</v>
      </c>
      <c r="I28" s="78">
        <v>35</v>
      </c>
      <c r="J28" s="78">
        <v>10</v>
      </c>
      <c r="K28" s="127">
        <v>7</v>
      </c>
      <c r="L28" s="127">
        <v>2</v>
      </c>
      <c r="M28" s="127">
        <v>7</v>
      </c>
      <c r="N28" s="127">
        <v>5</v>
      </c>
      <c r="O28" s="127">
        <v>4</v>
      </c>
      <c r="P28" s="127">
        <v>8</v>
      </c>
      <c r="Q28" s="127">
        <v>3</v>
      </c>
    </row>
    <row r="29" spans="1:17" ht="12.75">
      <c r="A29" s="65">
        <v>2011</v>
      </c>
      <c r="B29" s="65" t="s">
        <v>57</v>
      </c>
      <c r="C29" s="128">
        <v>248</v>
      </c>
      <c r="D29" s="127">
        <v>6</v>
      </c>
      <c r="E29" s="127">
        <v>2</v>
      </c>
      <c r="F29" s="127">
        <v>66</v>
      </c>
      <c r="G29" s="127">
        <v>9</v>
      </c>
      <c r="H29" s="127">
        <v>93</v>
      </c>
      <c r="I29" s="127">
        <v>69</v>
      </c>
      <c r="J29" s="127">
        <v>12</v>
      </c>
      <c r="K29" s="127">
        <v>11</v>
      </c>
      <c r="L29" s="127">
        <v>7</v>
      </c>
      <c r="M29" s="127">
        <v>12</v>
      </c>
      <c r="N29" s="127">
        <v>9</v>
      </c>
      <c r="O29" s="127">
        <v>3</v>
      </c>
      <c r="P29" s="127">
        <v>27</v>
      </c>
      <c r="Q29" s="127">
        <v>8</v>
      </c>
    </row>
    <row r="30" spans="1:17" ht="12.75">
      <c r="A30" s="129"/>
      <c r="B30" s="129" t="s">
        <v>157</v>
      </c>
      <c r="C30" s="130">
        <v>126</v>
      </c>
      <c r="D30" s="131">
        <v>4</v>
      </c>
      <c r="E30" s="131">
        <v>2</v>
      </c>
      <c r="F30" s="131">
        <v>29</v>
      </c>
      <c r="G30" s="151">
        <v>2</v>
      </c>
      <c r="H30" s="131">
        <v>51</v>
      </c>
      <c r="I30" s="151">
        <v>40</v>
      </c>
      <c r="J30" s="151">
        <v>5</v>
      </c>
      <c r="K30" s="131">
        <v>4</v>
      </c>
      <c r="L30" s="131">
        <v>4</v>
      </c>
      <c r="M30" s="131">
        <v>2</v>
      </c>
      <c r="N30" s="131">
        <v>8</v>
      </c>
      <c r="O30" s="131">
        <v>3</v>
      </c>
      <c r="P30" s="131">
        <v>17</v>
      </c>
      <c r="Q30" s="131">
        <v>5</v>
      </c>
    </row>
    <row r="31" spans="1:17" ht="12.75">
      <c r="A31" s="65"/>
      <c r="B31" s="65" t="s">
        <v>158</v>
      </c>
      <c r="C31" s="128">
        <v>122</v>
      </c>
      <c r="D31" s="127">
        <v>2</v>
      </c>
      <c r="E31" s="78">
        <v>0</v>
      </c>
      <c r="F31" s="127">
        <v>37</v>
      </c>
      <c r="G31" s="78">
        <v>7</v>
      </c>
      <c r="H31" s="127">
        <v>42</v>
      </c>
      <c r="I31" s="78">
        <v>29</v>
      </c>
      <c r="J31" s="78">
        <v>7</v>
      </c>
      <c r="K31" s="127">
        <v>7</v>
      </c>
      <c r="L31" s="127">
        <v>3</v>
      </c>
      <c r="M31" s="127">
        <v>10</v>
      </c>
      <c r="N31" s="127">
        <v>1</v>
      </c>
      <c r="O31" s="127">
        <v>0</v>
      </c>
      <c r="P31" s="127">
        <v>10</v>
      </c>
      <c r="Q31" s="127">
        <v>3</v>
      </c>
    </row>
    <row r="32" spans="1:17" ht="12.75">
      <c r="A32" s="65">
        <v>2012</v>
      </c>
      <c r="B32" s="65" t="s">
        <v>57</v>
      </c>
      <c r="C32" s="128">
        <v>224</v>
      </c>
      <c r="D32" s="127">
        <v>6</v>
      </c>
      <c r="E32" s="127">
        <v>0</v>
      </c>
      <c r="F32" s="127">
        <v>57</v>
      </c>
      <c r="G32" s="127">
        <v>6</v>
      </c>
      <c r="H32" s="127">
        <v>77</v>
      </c>
      <c r="I32" s="127">
        <v>60</v>
      </c>
      <c r="J32" s="127">
        <v>12</v>
      </c>
      <c r="K32" s="127">
        <v>13</v>
      </c>
      <c r="L32" s="127">
        <v>7</v>
      </c>
      <c r="M32" s="127">
        <v>20</v>
      </c>
      <c r="N32" s="127">
        <v>10</v>
      </c>
      <c r="O32" s="127">
        <v>2</v>
      </c>
      <c r="P32" s="127">
        <v>22</v>
      </c>
      <c r="Q32" s="127">
        <v>6</v>
      </c>
    </row>
    <row r="33" spans="1:17" ht="12.75">
      <c r="A33" s="129"/>
      <c r="B33" s="129" t="s">
        <v>157</v>
      </c>
      <c r="C33" s="130">
        <v>116</v>
      </c>
      <c r="D33" s="131">
        <v>3</v>
      </c>
      <c r="E33" s="131">
        <v>0</v>
      </c>
      <c r="F33" s="131">
        <v>27</v>
      </c>
      <c r="G33" s="151">
        <v>1</v>
      </c>
      <c r="H33" s="131">
        <v>45</v>
      </c>
      <c r="I33" s="151">
        <v>37</v>
      </c>
      <c r="J33" s="151">
        <v>5</v>
      </c>
      <c r="K33" s="131">
        <v>7</v>
      </c>
      <c r="L33" s="131">
        <v>4</v>
      </c>
      <c r="M33" s="131">
        <v>6</v>
      </c>
      <c r="N33" s="131">
        <v>7</v>
      </c>
      <c r="O33" s="131">
        <v>1</v>
      </c>
      <c r="P33" s="131">
        <v>11</v>
      </c>
      <c r="Q33" s="131">
        <v>5</v>
      </c>
    </row>
    <row r="34" spans="1:17" ht="12.75">
      <c r="A34" s="65"/>
      <c r="B34" s="65" t="s">
        <v>158</v>
      </c>
      <c r="C34" s="128">
        <v>108</v>
      </c>
      <c r="D34" s="127">
        <v>3</v>
      </c>
      <c r="E34" s="78">
        <v>0</v>
      </c>
      <c r="F34" s="127">
        <v>30</v>
      </c>
      <c r="G34" s="78">
        <v>5</v>
      </c>
      <c r="H34" s="127">
        <v>32</v>
      </c>
      <c r="I34" s="78">
        <v>23</v>
      </c>
      <c r="J34" s="78">
        <v>7</v>
      </c>
      <c r="K34" s="127">
        <v>6</v>
      </c>
      <c r="L34" s="127">
        <v>3</v>
      </c>
      <c r="M34" s="127">
        <v>14</v>
      </c>
      <c r="N34" s="127">
        <v>3</v>
      </c>
      <c r="O34" s="127">
        <v>1</v>
      </c>
      <c r="P34" s="127">
        <v>11</v>
      </c>
      <c r="Q34" s="127">
        <v>1</v>
      </c>
    </row>
    <row r="35" spans="1:17" ht="12.75">
      <c r="A35" s="65">
        <v>2013</v>
      </c>
      <c r="B35" s="65" t="s">
        <v>57</v>
      </c>
      <c r="C35" s="128">
        <v>246</v>
      </c>
      <c r="D35" s="127">
        <v>7</v>
      </c>
      <c r="E35" s="127">
        <v>0</v>
      </c>
      <c r="F35" s="127">
        <v>74</v>
      </c>
      <c r="G35" s="127">
        <v>8</v>
      </c>
      <c r="H35" s="127">
        <v>61</v>
      </c>
      <c r="I35" s="127">
        <v>48</v>
      </c>
      <c r="J35" s="127">
        <v>8</v>
      </c>
      <c r="K35" s="127">
        <v>23</v>
      </c>
      <c r="L35" s="127">
        <v>5</v>
      </c>
      <c r="M35" s="127">
        <v>30</v>
      </c>
      <c r="N35" s="127">
        <v>12</v>
      </c>
      <c r="O35" s="127">
        <v>2</v>
      </c>
      <c r="P35" s="127">
        <v>22</v>
      </c>
      <c r="Q35" s="127">
        <v>4</v>
      </c>
    </row>
    <row r="36" spans="1:17" ht="12.75">
      <c r="A36" s="129"/>
      <c r="B36" s="129" t="s">
        <v>157</v>
      </c>
      <c r="C36" s="130">
        <v>123</v>
      </c>
      <c r="D36" s="131">
        <v>5</v>
      </c>
      <c r="E36" s="131">
        <v>0</v>
      </c>
      <c r="F36" s="131">
        <v>35</v>
      </c>
      <c r="G36" s="151">
        <v>2</v>
      </c>
      <c r="H36" s="131">
        <v>34</v>
      </c>
      <c r="I36" s="151">
        <v>27</v>
      </c>
      <c r="J36" s="151">
        <v>3</v>
      </c>
      <c r="K36" s="131">
        <v>12</v>
      </c>
      <c r="L36" s="131">
        <v>2</v>
      </c>
      <c r="M36" s="131">
        <v>11</v>
      </c>
      <c r="N36" s="131">
        <v>8</v>
      </c>
      <c r="O36" s="131">
        <v>2</v>
      </c>
      <c r="P36" s="131">
        <v>13</v>
      </c>
      <c r="Q36" s="131">
        <v>1</v>
      </c>
    </row>
    <row r="37" spans="1:17" ht="12.75">
      <c r="A37" s="65"/>
      <c r="B37" s="65" t="s">
        <v>158</v>
      </c>
      <c r="C37" s="128">
        <v>123</v>
      </c>
      <c r="D37" s="127">
        <v>2</v>
      </c>
      <c r="E37" s="78">
        <v>0</v>
      </c>
      <c r="F37" s="127">
        <v>39</v>
      </c>
      <c r="G37" s="78">
        <v>6</v>
      </c>
      <c r="H37" s="127">
        <v>27</v>
      </c>
      <c r="I37" s="78">
        <v>21</v>
      </c>
      <c r="J37" s="78">
        <v>5</v>
      </c>
      <c r="K37" s="127">
        <v>11</v>
      </c>
      <c r="L37" s="127">
        <v>3</v>
      </c>
      <c r="M37" s="127">
        <v>19</v>
      </c>
      <c r="N37" s="127">
        <v>4</v>
      </c>
      <c r="O37" s="127">
        <v>0</v>
      </c>
      <c r="P37" s="127">
        <v>9</v>
      </c>
      <c r="Q37" s="127">
        <v>3</v>
      </c>
    </row>
    <row r="38" spans="1:17" ht="12.75">
      <c r="A38" s="65">
        <v>2014</v>
      </c>
      <c r="B38" s="65" t="s">
        <v>57</v>
      </c>
      <c r="C38" s="128">
        <v>268</v>
      </c>
      <c r="D38" s="127">
        <v>6</v>
      </c>
      <c r="E38" s="127">
        <v>0</v>
      </c>
      <c r="F38" s="127">
        <v>69</v>
      </c>
      <c r="G38" s="127">
        <v>11</v>
      </c>
      <c r="H38" s="127">
        <v>75</v>
      </c>
      <c r="I38" s="127">
        <v>59</v>
      </c>
      <c r="J38" s="127">
        <v>11</v>
      </c>
      <c r="K38" s="127">
        <v>21</v>
      </c>
      <c r="L38" s="127">
        <v>13</v>
      </c>
      <c r="M38" s="127">
        <v>30</v>
      </c>
      <c r="N38" s="127">
        <v>11</v>
      </c>
      <c r="O38" s="127">
        <v>3</v>
      </c>
      <c r="P38" s="127">
        <v>23</v>
      </c>
      <c r="Q38" s="127">
        <v>9</v>
      </c>
    </row>
    <row r="39" spans="1:17" ht="12.75">
      <c r="A39" s="129"/>
      <c r="B39" s="129" t="s">
        <v>157</v>
      </c>
      <c r="C39" s="130">
        <v>121</v>
      </c>
      <c r="D39" s="131">
        <v>3</v>
      </c>
      <c r="E39" s="131">
        <v>0</v>
      </c>
      <c r="F39" s="131">
        <v>36</v>
      </c>
      <c r="G39" s="151">
        <v>3</v>
      </c>
      <c r="H39" s="131">
        <v>36</v>
      </c>
      <c r="I39" s="151">
        <v>27</v>
      </c>
      <c r="J39" s="151">
        <v>6</v>
      </c>
      <c r="K39" s="131">
        <v>7</v>
      </c>
      <c r="L39" s="131">
        <v>4</v>
      </c>
      <c r="M39" s="131">
        <v>9</v>
      </c>
      <c r="N39" s="131">
        <v>8</v>
      </c>
      <c r="O39" s="131">
        <v>3</v>
      </c>
      <c r="P39" s="131">
        <v>8</v>
      </c>
      <c r="Q39" s="131">
        <v>7</v>
      </c>
    </row>
    <row r="40" spans="1:17" ht="12.75">
      <c r="A40" s="65"/>
      <c r="B40" s="65" t="s">
        <v>158</v>
      </c>
      <c r="C40" s="128">
        <v>147</v>
      </c>
      <c r="D40" s="127">
        <v>3</v>
      </c>
      <c r="E40" s="78">
        <v>0</v>
      </c>
      <c r="F40" s="127">
        <v>33</v>
      </c>
      <c r="G40" s="78">
        <v>8</v>
      </c>
      <c r="H40" s="127">
        <v>39</v>
      </c>
      <c r="I40" s="78">
        <v>32</v>
      </c>
      <c r="J40" s="78">
        <v>5</v>
      </c>
      <c r="K40" s="127">
        <v>14</v>
      </c>
      <c r="L40" s="127">
        <v>9</v>
      </c>
      <c r="M40" s="127">
        <v>21</v>
      </c>
      <c r="N40" s="127">
        <v>3</v>
      </c>
      <c r="O40" s="127">
        <v>0</v>
      </c>
      <c r="P40" s="127">
        <v>15</v>
      </c>
      <c r="Q40" s="127">
        <v>2</v>
      </c>
    </row>
    <row r="41" spans="1:17" ht="12.75">
      <c r="A41" s="65">
        <v>2015</v>
      </c>
      <c r="B41" s="65" t="s">
        <v>57</v>
      </c>
      <c r="C41" s="128">
        <v>252</v>
      </c>
      <c r="D41" s="127">
        <v>5</v>
      </c>
      <c r="E41" s="127">
        <v>0</v>
      </c>
      <c r="F41" s="127">
        <v>62</v>
      </c>
      <c r="G41" s="127">
        <v>17</v>
      </c>
      <c r="H41" s="127">
        <v>57</v>
      </c>
      <c r="I41" s="127">
        <v>42</v>
      </c>
      <c r="J41" s="127">
        <v>15</v>
      </c>
      <c r="K41" s="127">
        <v>26</v>
      </c>
      <c r="L41" s="127">
        <v>14</v>
      </c>
      <c r="M41" s="127">
        <v>14</v>
      </c>
      <c r="N41" s="127">
        <v>3</v>
      </c>
      <c r="O41" s="127">
        <v>1</v>
      </c>
      <c r="P41" s="127">
        <v>38</v>
      </c>
      <c r="Q41" s="127">
        <v>16</v>
      </c>
    </row>
    <row r="42" spans="1:17" ht="12.75">
      <c r="A42" s="129"/>
      <c r="B42" s="129" t="s">
        <v>157</v>
      </c>
      <c r="C42" s="130">
        <v>122</v>
      </c>
      <c r="D42" s="131">
        <v>2</v>
      </c>
      <c r="E42" s="131">
        <v>0</v>
      </c>
      <c r="F42" s="131">
        <v>36</v>
      </c>
      <c r="G42" s="151">
        <v>4</v>
      </c>
      <c r="H42" s="131">
        <v>26</v>
      </c>
      <c r="I42" s="151">
        <v>20</v>
      </c>
      <c r="J42" s="151">
        <v>6</v>
      </c>
      <c r="K42" s="131">
        <v>17</v>
      </c>
      <c r="L42" s="131">
        <v>3</v>
      </c>
      <c r="M42" s="131">
        <v>3</v>
      </c>
      <c r="N42" s="131">
        <v>3</v>
      </c>
      <c r="O42" s="131">
        <v>1</v>
      </c>
      <c r="P42" s="131">
        <v>20</v>
      </c>
      <c r="Q42" s="131">
        <v>8</v>
      </c>
    </row>
    <row r="43" spans="1:17" ht="12.75">
      <c r="A43" s="65"/>
      <c r="B43" s="65" t="s">
        <v>158</v>
      </c>
      <c r="C43" s="128">
        <v>130</v>
      </c>
      <c r="D43" s="127">
        <v>3</v>
      </c>
      <c r="E43" s="78">
        <v>0</v>
      </c>
      <c r="F43" s="127">
        <v>26</v>
      </c>
      <c r="G43" s="78">
        <v>13</v>
      </c>
      <c r="H43" s="127">
        <v>31</v>
      </c>
      <c r="I43" s="78">
        <v>22</v>
      </c>
      <c r="J43" s="78">
        <v>9</v>
      </c>
      <c r="K43" s="127">
        <v>9</v>
      </c>
      <c r="L43" s="127">
        <v>11</v>
      </c>
      <c r="M43" s="127">
        <v>11</v>
      </c>
      <c r="N43" s="127">
        <v>0</v>
      </c>
      <c r="O43" s="127">
        <v>0</v>
      </c>
      <c r="P43" s="127">
        <v>18</v>
      </c>
      <c r="Q43" s="127">
        <v>8</v>
      </c>
    </row>
    <row r="44" spans="1:17" ht="12.75">
      <c r="A44" s="65">
        <v>2016</v>
      </c>
      <c r="B44" s="65" t="s">
        <v>57</v>
      </c>
      <c r="C44" s="128">
        <v>271</v>
      </c>
      <c r="D44" s="127">
        <v>9</v>
      </c>
      <c r="E44" s="127">
        <v>0</v>
      </c>
      <c r="F44" s="127">
        <v>56</v>
      </c>
      <c r="G44" s="127">
        <v>5</v>
      </c>
      <c r="H44" s="127">
        <v>99</v>
      </c>
      <c r="I44" s="127">
        <v>87</v>
      </c>
      <c r="J44" s="127">
        <v>7</v>
      </c>
      <c r="K44" s="127">
        <v>31</v>
      </c>
      <c r="L44" s="127">
        <v>10</v>
      </c>
      <c r="M44" s="127">
        <v>11</v>
      </c>
      <c r="N44" s="127">
        <v>10</v>
      </c>
      <c r="O44" s="127">
        <v>7</v>
      </c>
      <c r="P44" s="127">
        <v>16</v>
      </c>
      <c r="Q44" s="127">
        <v>24</v>
      </c>
    </row>
    <row r="45" spans="1:17" ht="12.75">
      <c r="A45" s="129"/>
      <c r="B45" s="129" t="s">
        <v>157</v>
      </c>
      <c r="C45" s="130">
        <v>142</v>
      </c>
      <c r="D45" s="131">
        <v>5</v>
      </c>
      <c r="E45" s="131">
        <v>0</v>
      </c>
      <c r="F45" s="131">
        <v>27</v>
      </c>
      <c r="G45" s="151">
        <v>3</v>
      </c>
      <c r="H45" s="131">
        <v>54</v>
      </c>
      <c r="I45" s="151">
        <v>50</v>
      </c>
      <c r="J45" s="151">
        <v>2</v>
      </c>
      <c r="K45" s="131">
        <v>14</v>
      </c>
      <c r="L45" s="131">
        <v>5</v>
      </c>
      <c r="M45" s="131">
        <v>4</v>
      </c>
      <c r="N45" s="131">
        <v>5</v>
      </c>
      <c r="O45" s="131">
        <v>3</v>
      </c>
      <c r="P45" s="131">
        <v>10</v>
      </c>
      <c r="Q45" s="131">
        <v>15</v>
      </c>
    </row>
    <row r="46" spans="1:17" ht="12.75">
      <c r="A46" s="65"/>
      <c r="B46" s="65" t="s">
        <v>158</v>
      </c>
      <c r="C46" s="128">
        <v>129</v>
      </c>
      <c r="D46" s="127">
        <v>4</v>
      </c>
      <c r="E46" s="78">
        <v>0</v>
      </c>
      <c r="F46" s="127">
        <v>29</v>
      </c>
      <c r="G46" s="78">
        <v>2</v>
      </c>
      <c r="H46" s="127">
        <v>45</v>
      </c>
      <c r="I46" s="78">
        <v>37</v>
      </c>
      <c r="J46" s="78">
        <v>5</v>
      </c>
      <c r="K46" s="127">
        <v>17</v>
      </c>
      <c r="L46" s="127">
        <v>5</v>
      </c>
      <c r="M46" s="127">
        <v>7</v>
      </c>
      <c r="N46" s="127">
        <v>5</v>
      </c>
      <c r="O46" s="127">
        <v>4</v>
      </c>
      <c r="P46" s="127">
        <v>6</v>
      </c>
      <c r="Q46" s="127">
        <v>9</v>
      </c>
    </row>
    <row r="47" spans="1:17" ht="12.75">
      <c r="A47" s="65"/>
      <c r="B47" s="65"/>
      <c r="C47" s="127"/>
      <c r="D47" s="127"/>
      <c r="E47" s="78"/>
      <c r="F47" s="127"/>
      <c r="G47" s="78"/>
      <c r="H47" s="127"/>
      <c r="I47" s="78"/>
      <c r="J47" s="78"/>
      <c r="K47" s="127"/>
      <c r="L47" s="127"/>
      <c r="M47" s="127"/>
      <c r="N47" s="127"/>
      <c r="O47" s="127"/>
      <c r="P47" s="127"/>
      <c r="Q47" s="127"/>
    </row>
    <row r="48" spans="1:17" ht="12.75">
      <c r="A48" s="508" t="s">
        <v>332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</row>
    <row r="49" spans="1:17" ht="12.75">
      <c r="A49" s="507" t="s">
        <v>222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</row>
  </sheetData>
  <sheetProtection/>
  <mergeCells count="5">
    <mergeCell ref="A1:Q1"/>
    <mergeCell ref="A49:Q49"/>
    <mergeCell ref="A48:Q48"/>
    <mergeCell ref="A4:B4"/>
    <mergeCell ref="A3:Q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5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zoomScale="145" zoomScaleNormal="145" zoomScaleSheetLayoutView="50" zoomScalePageLayoutView="0" workbookViewId="0" topLeftCell="A1">
      <selection activeCell="K5" sqref="K5"/>
    </sheetView>
  </sheetViews>
  <sheetFormatPr defaultColWidth="11.421875" defaultRowHeight="12.75"/>
  <cols>
    <col min="1" max="1" width="13.28125" style="267" customWidth="1"/>
    <col min="2" max="2" width="10.57421875" style="265" customWidth="1"/>
    <col min="3" max="3" width="11.57421875" style="265" bestFit="1" customWidth="1"/>
    <col min="4" max="4" width="8.140625" style="265" bestFit="1" customWidth="1"/>
    <col min="5" max="5" width="4.140625" style="265" bestFit="1" customWidth="1"/>
    <col min="6" max="6" width="9.8515625" style="265" customWidth="1"/>
    <col min="7" max="7" width="8.140625" style="265" bestFit="1" customWidth="1"/>
    <col min="8" max="8" width="12.57421875" style="265" customWidth="1"/>
    <col min="9" max="9" width="6.8515625" style="265" bestFit="1" customWidth="1"/>
    <col min="10" max="16384" width="11.421875" style="183" customWidth="1"/>
  </cols>
  <sheetData>
    <row r="1" spans="1:9" ht="26.25" customHeight="1">
      <c r="A1" s="511" t="s">
        <v>488</v>
      </c>
      <c r="B1" s="512"/>
      <c r="C1" s="512"/>
      <c r="D1" s="512"/>
      <c r="E1" s="512"/>
      <c r="F1" s="512"/>
      <c r="G1" s="512"/>
      <c r="H1" s="512"/>
      <c r="I1" s="512"/>
    </row>
    <row r="2" spans="1:9" ht="12.75">
      <c r="A2" s="316"/>
      <c r="B2" s="319"/>
      <c r="C2" s="319"/>
      <c r="D2" s="319"/>
      <c r="E2" s="319"/>
      <c r="F2" s="319"/>
      <c r="G2" s="319"/>
      <c r="H2" s="319"/>
      <c r="I2" s="319"/>
    </row>
    <row r="3" spans="1:9" ht="12.75">
      <c r="A3" s="495" t="s">
        <v>445</v>
      </c>
      <c r="B3" s="495"/>
      <c r="C3" s="495"/>
      <c r="D3" s="495"/>
      <c r="E3" s="495"/>
      <c r="F3" s="495"/>
      <c r="G3" s="495"/>
      <c r="H3" s="495"/>
      <c r="I3" s="495"/>
    </row>
    <row r="4" spans="1:9" ht="22.5">
      <c r="A4" s="483" t="s">
        <v>468</v>
      </c>
      <c r="B4" s="43" t="s">
        <v>473</v>
      </c>
      <c r="C4" s="485" t="s">
        <v>2</v>
      </c>
      <c r="D4" s="485"/>
      <c r="E4" s="485" t="s">
        <v>74</v>
      </c>
      <c r="F4" s="485"/>
      <c r="G4" s="485"/>
      <c r="H4" s="485"/>
      <c r="I4" s="320" t="s">
        <v>475</v>
      </c>
    </row>
    <row r="5" spans="1:9" ht="33.75">
      <c r="A5" s="416"/>
      <c r="B5" s="202"/>
      <c r="C5" s="307" t="s">
        <v>43</v>
      </c>
      <c r="D5" s="307" t="s">
        <v>44</v>
      </c>
      <c r="E5" s="307" t="s">
        <v>185</v>
      </c>
      <c r="F5" s="308" t="s">
        <v>286</v>
      </c>
      <c r="G5" s="308" t="s">
        <v>524</v>
      </c>
      <c r="H5" s="308" t="s">
        <v>288</v>
      </c>
      <c r="I5" s="307" t="s">
        <v>195</v>
      </c>
    </row>
    <row r="6" spans="1:9" ht="12.75">
      <c r="A6" s="306" t="s">
        <v>90</v>
      </c>
      <c r="B6" s="150">
        <v>79.8</v>
      </c>
      <c r="C6" s="242">
        <v>67.6</v>
      </c>
      <c r="D6" s="242">
        <v>12.2</v>
      </c>
      <c r="E6" s="321">
        <v>23</v>
      </c>
      <c r="F6" s="242">
        <v>40.4</v>
      </c>
      <c r="G6" s="242">
        <v>16.2</v>
      </c>
      <c r="H6" s="242">
        <v>0.2</v>
      </c>
      <c r="I6" s="322">
        <v>62.227397260273975</v>
      </c>
    </row>
    <row r="7" spans="1:9" ht="12.75">
      <c r="A7" s="306" t="s">
        <v>91</v>
      </c>
      <c r="B7" s="323">
        <v>90</v>
      </c>
      <c r="C7" s="321">
        <v>76</v>
      </c>
      <c r="D7" s="321">
        <v>14</v>
      </c>
      <c r="E7" s="321">
        <v>22.4</v>
      </c>
      <c r="F7" s="321">
        <v>49</v>
      </c>
      <c r="G7" s="242">
        <v>16.8</v>
      </c>
      <c r="H7" s="242">
        <v>1.8</v>
      </c>
      <c r="I7" s="322">
        <v>61.173150684931514</v>
      </c>
    </row>
    <row r="8" spans="1:9" ht="12.75">
      <c r="A8" s="306" t="s">
        <v>92</v>
      </c>
      <c r="B8" s="324">
        <v>94</v>
      </c>
      <c r="C8" s="325">
        <v>77.8</v>
      </c>
      <c r="D8" s="325">
        <v>16.2</v>
      </c>
      <c r="E8" s="325">
        <v>23.4</v>
      </c>
      <c r="F8" s="325">
        <v>52.6</v>
      </c>
      <c r="G8" s="325">
        <v>15.8</v>
      </c>
      <c r="H8" s="325">
        <v>2.2</v>
      </c>
      <c r="I8" s="322">
        <v>61.6931506849315</v>
      </c>
    </row>
    <row r="9" spans="1:9" ht="12.75">
      <c r="A9" s="306" t="s">
        <v>93</v>
      </c>
      <c r="B9" s="324">
        <v>99.4</v>
      </c>
      <c r="C9" s="325">
        <v>77.6</v>
      </c>
      <c r="D9" s="325">
        <v>21.8</v>
      </c>
      <c r="E9" s="325">
        <v>21.2</v>
      </c>
      <c r="F9" s="325">
        <v>60</v>
      </c>
      <c r="G9" s="325">
        <v>16</v>
      </c>
      <c r="H9" s="325">
        <v>2.2</v>
      </c>
      <c r="I9" s="322">
        <v>64.6372602739726</v>
      </c>
    </row>
    <row r="10" spans="1:9" ht="12.75">
      <c r="A10" s="306" t="s">
        <v>94</v>
      </c>
      <c r="B10" s="324">
        <v>90.2</v>
      </c>
      <c r="C10" s="325">
        <v>67.8</v>
      </c>
      <c r="D10" s="325">
        <v>22.4</v>
      </c>
      <c r="E10" s="325">
        <v>18.2</v>
      </c>
      <c r="F10" s="325">
        <v>55.8</v>
      </c>
      <c r="G10" s="325">
        <v>14.6</v>
      </c>
      <c r="H10" s="325">
        <v>1.6</v>
      </c>
      <c r="I10" s="322">
        <v>64.47068493150685</v>
      </c>
    </row>
    <row r="11" spans="1:9" ht="12.75">
      <c r="A11" s="306" t="s">
        <v>95</v>
      </c>
      <c r="B11" s="324">
        <v>99.6</v>
      </c>
      <c r="C11" s="325">
        <v>77.4</v>
      </c>
      <c r="D11" s="325">
        <v>22.2</v>
      </c>
      <c r="E11" s="325">
        <v>19.4</v>
      </c>
      <c r="F11" s="325">
        <v>64.2</v>
      </c>
      <c r="G11" s="325">
        <v>13.4</v>
      </c>
      <c r="H11" s="325">
        <v>2.6</v>
      </c>
      <c r="I11" s="322">
        <v>67.06191780821918</v>
      </c>
    </row>
    <row r="12" spans="1:9" ht="12.75">
      <c r="A12" s="306" t="s">
        <v>96</v>
      </c>
      <c r="B12" s="324">
        <v>100.6</v>
      </c>
      <c r="C12" s="325">
        <v>75.2</v>
      </c>
      <c r="D12" s="325">
        <v>25.4</v>
      </c>
      <c r="E12" s="325">
        <v>17</v>
      </c>
      <c r="F12" s="325">
        <v>65.8</v>
      </c>
      <c r="G12" s="325">
        <v>13.2</v>
      </c>
      <c r="H12" s="325">
        <v>4.6</v>
      </c>
      <c r="I12" s="322">
        <v>68.35287671232877</v>
      </c>
    </row>
    <row r="13" spans="1:9" ht="12.75">
      <c r="A13" s="306" t="s">
        <v>25</v>
      </c>
      <c r="B13" s="324">
        <v>117.4</v>
      </c>
      <c r="C13" s="325">
        <v>81.6</v>
      </c>
      <c r="D13" s="325">
        <v>35.8</v>
      </c>
      <c r="E13" s="325">
        <v>22.8</v>
      </c>
      <c r="F13" s="325">
        <v>67.6</v>
      </c>
      <c r="G13" s="325">
        <v>19.2</v>
      </c>
      <c r="H13" s="325">
        <v>7.8</v>
      </c>
      <c r="I13" s="322">
        <v>67.50356164383561</v>
      </c>
    </row>
    <row r="14" spans="1:9" ht="12.75">
      <c r="A14" s="306">
        <v>2000</v>
      </c>
      <c r="B14" s="326">
        <v>121</v>
      </c>
      <c r="C14" s="327">
        <v>91</v>
      </c>
      <c r="D14" s="327">
        <v>30</v>
      </c>
      <c r="E14" s="327">
        <v>21</v>
      </c>
      <c r="F14" s="327">
        <v>76</v>
      </c>
      <c r="G14" s="327">
        <v>17</v>
      </c>
      <c r="H14" s="327">
        <v>7</v>
      </c>
      <c r="I14" s="322">
        <v>67.7013698630137</v>
      </c>
    </row>
    <row r="15" spans="1:9" ht="12.75">
      <c r="A15" s="306">
        <v>2001</v>
      </c>
      <c r="B15" s="326">
        <v>112</v>
      </c>
      <c r="C15" s="327">
        <v>76</v>
      </c>
      <c r="D15" s="327">
        <v>35</v>
      </c>
      <c r="E15" s="327">
        <v>23</v>
      </c>
      <c r="F15" s="327">
        <v>61</v>
      </c>
      <c r="G15" s="327">
        <v>19</v>
      </c>
      <c r="H15" s="327">
        <v>9</v>
      </c>
      <c r="I15" s="322">
        <v>69.1013698630137</v>
      </c>
    </row>
    <row r="16" spans="1:9" ht="12.75">
      <c r="A16" s="306">
        <v>2002</v>
      </c>
      <c r="B16" s="326">
        <v>109</v>
      </c>
      <c r="C16" s="327">
        <v>83</v>
      </c>
      <c r="D16" s="327">
        <v>26</v>
      </c>
      <c r="E16" s="327">
        <v>15</v>
      </c>
      <c r="F16" s="327">
        <v>69</v>
      </c>
      <c r="G16" s="327">
        <v>17</v>
      </c>
      <c r="H16" s="327">
        <v>8</v>
      </c>
      <c r="I16" s="322">
        <v>70.18213698630137</v>
      </c>
    </row>
    <row r="17" spans="1:9" ht="12.75">
      <c r="A17" s="306">
        <v>2003</v>
      </c>
      <c r="B17" s="326">
        <v>103</v>
      </c>
      <c r="C17" s="327">
        <v>75</v>
      </c>
      <c r="D17" s="327">
        <v>28</v>
      </c>
      <c r="E17" s="327">
        <v>15</v>
      </c>
      <c r="F17" s="327">
        <v>68</v>
      </c>
      <c r="G17" s="327">
        <v>11</v>
      </c>
      <c r="H17" s="328" t="s">
        <v>208</v>
      </c>
      <c r="I17" s="322">
        <v>72.11183561643836</v>
      </c>
    </row>
    <row r="18" spans="1:9" ht="12.75">
      <c r="A18" s="306">
        <v>2004</v>
      </c>
      <c r="B18" s="326">
        <v>105</v>
      </c>
      <c r="C18" s="327">
        <v>71</v>
      </c>
      <c r="D18" s="327">
        <v>34</v>
      </c>
      <c r="E18" s="327">
        <v>15</v>
      </c>
      <c r="F18" s="327">
        <v>69</v>
      </c>
      <c r="G18" s="327">
        <v>14</v>
      </c>
      <c r="H18" s="328" t="s">
        <v>3</v>
      </c>
      <c r="I18" s="322">
        <v>70.46230136986301</v>
      </c>
    </row>
    <row r="19" spans="1:9" ht="12.75">
      <c r="A19" s="306" t="s">
        <v>13</v>
      </c>
      <c r="B19" s="324">
        <v>110</v>
      </c>
      <c r="C19" s="325">
        <v>79.2</v>
      </c>
      <c r="D19" s="325">
        <v>30.6</v>
      </c>
      <c r="E19" s="325">
        <v>17.8</v>
      </c>
      <c r="F19" s="325">
        <v>68.6</v>
      </c>
      <c r="G19" s="325">
        <v>15.6</v>
      </c>
      <c r="H19" s="325">
        <v>8</v>
      </c>
      <c r="I19" s="322">
        <v>69.91180273972603</v>
      </c>
    </row>
    <row r="20" spans="1:9" ht="12.75">
      <c r="A20" s="306">
        <v>2005</v>
      </c>
      <c r="B20" s="326">
        <v>113</v>
      </c>
      <c r="C20" s="327">
        <v>83</v>
      </c>
      <c r="D20" s="327">
        <v>30</v>
      </c>
      <c r="E20" s="327">
        <v>19</v>
      </c>
      <c r="F20" s="327">
        <v>77</v>
      </c>
      <c r="G20" s="327">
        <v>12</v>
      </c>
      <c r="H20" s="328" t="s">
        <v>27</v>
      </c>
      <c r="I20" s="322">
        <v>68.36986301369863</v>
      </c>
    </row>
    <row r="21" spans="1:9" ht="12.75">
      <c r="A21" s="306">
        <v>2006</v>
      </c>
      <c r="B21" s="326">
        <v>105</v>
      </c>
      <c r="C21" s="327">
        <v>71</v>
      </c>
      <c r="D21" s="327">
        <v>34</v>
      </c>
      <c r="E21" s="327">
        <v>13</v>
      </c>
      <c r="F21" s="327">
        <v>68</v>
      </c>
      <c r="G21" s="327">
        <v>16</v>
      </c>
      <c r="H21" s="328" t="s">
        <v>208</v>
      </c>
      <c r="I21" s="322">
        <v>70.28219178082192</v>
      </c>
    </row>
    <row r="22" spans="1:9" ht="12.75">
      <c r="A22" s="306">
        <v>2007</v>
      </c>
      <c r="B22" s="326">
        <v>115</v>
      </c>
      <c r="C22" s="327">
        <v>77</v>
      </c>
      <c r="D22" s="327">
        <v>38</v>
      </c>
      <c r="E22" s="327">
        <v>10</v>
      </c>
      <c r="F22" s="327">
        <v>82</v>
      </c>
      <c r="G22" s="327">
        <v>16</v>
      </c>
      <c r="H22" s="328" t="s">
        <v>3</v>
      </c>
      <c r="I22" s="322">
        <v>74.25753424657535</v>
      </c>
    </row>
    <row r="23" spans="1:9" ht="12.75">
      <c r="A23" s="306">
        <v>2008</v>
      </c>
      <c r="B23" s="326">
        <v>104</v>
      </c>
      <c r="C23" s="327">
        <v>60</v>
      </c>
      <c r="D23" s="327">
        <v>44</v>
      </c>
      <c r="E23" s="327">
        <v>13</v>
      </c>
      <c r="F23" s="327">
        <v>71</v>
      </c>
      <c r="G23" s="327">
        <v>13</v>
      </c>
      <c r="H23" s="328" t="s">
        <v>3</v>
      </c>
      <c r="I23" s="322">
        <v>72.7095890410959</v>
      </c>
    </row>
    <row r="24" spans="1:9" ht="12.75">
      <c r="A24" s="306">
        <v>2009</v>
      </c>
      <c r="B24" s="326">
        <v>115</v>
      </c>
      <c r="C24" s="327">
        <v>80</v>
      </c>
      <c r="D24" s="327">
        <v>35</v>
      </c>
      <c r="E24" s="327">
        <v>9</v>
      </c>
      <c r="F24" s="327">
        <v>69</v>
      </c>
      <c r="G24" s="327">
        <v>24</v>
      </c>
      <c r="H24" s="328" t="s">
        <v>226</v>
      </c>
      <c r="I24" s="322">
        <v>72.38458606313282</v>
      </c>
    </row>
    <row r="25" spans="1:9" ht="12.75">
      <c r="A25" s="306" t="s">
        <v>228</v>
      </c>
      <c r="B25" s="324">
        <v>110.4</v>
      </c>
      <c r="C25" s="325">
        <v>74.2</v>
      </c>
      <c r="D25" s="325">
        <v>36.2</v>
      </c>
      <c r="E25" s="325">
        <v>12.8</v>
      </c>
      <c r="F25" s="325">
        <v>73.4</v>
      </c>
      <c r="G25" s="325">
        <v>16.2</v>
      </c>
      <c r="H25" s="325">
        <v>8.2</v>
      </c>
      <c r="I25" s="322">
        <v>71.60075282906493</v>
      </c>
    </row>
    <row r="26" spans="1:9" ht="12.75">
      <c r="A26" s="306">
        <v>2010</v>
      </c>
      <c r="B26" s="326">
        <v>115</v>
      </c>
      <c r="C26" s="327">
        <v>74</v>
      </c>
      <c r="D26" s="327">
        <v>41</v>
      </c>
      <c r="E26" s="327">
        <v>20</v>
      </c>
      <c r="F26" s="327">
        <v>63</v>
      </c>
      <c r="G26" s="327">
        <v>20</v>
      </c>
      <c r="H26" s="327">
        <v>12</v>
      </c>
      <c r="I26" s="322">
        <v>70.43752233472304</v>
      </c>
    </row>
    <row r="27" spans="1:9" ht="12.75">
      <c r="A27" s="306">
        <v>2011</v>
      </c>
      <c r="B27" s="326">
        <v>126</v>
      </c>
      <c r="C27" s="327">
        <v>83</v>
      </c>
      <c r="D27" s="327">
        <v>43</v>
      </c>
      <c r="E27" s="327">
        <v>17</v>
      </c>
      <c r="F27" s="327">
        <v>85</v>
      </c>
      <c r="G27" s="327">
        <v>12</v>
      </c>
      <c r="H27" s="327">
        <v>12</v>
      </c>
      <c r="I27" s="322">
        <v>72.35714285714286</v>
      </c>
    </row>
    <row r="28" spans="1:9" ht="12.75">
      <c r="A28" s="306">
        <v>2012</v>
      </c>
      <c r="B28" s="326">
        <v>116</v>
      </c>
      <c r="C28" s="327">
        <v>79</v>
      </c>
      <c r="D28" s="327">
        <v>37</v>
      </c>
      <c r="E28" s="327">
        <v>18</v>
      </c>
      <c r="F28" s="327">
        <v>72</v>
      </c>
      <c r="G28" s="327">
        <v>15</v>
      </c>
      <c r="H28" s="327">
        <v>11</v>
      </c>
      <c r="I28" s="322">
        <v>72.01724137931035</v>
      </c>
    </row>
    <row r="29" spans="1:9" ht="12.75">
      <c r="A29" s="306">
        <v>2013</v>
      </c>
      <c r="B29" s="326">
        <v>123</v>
      </c>
      <c r="C29" s="327">
        <v>87</v>
      </c>
      <c r="D29" s="327">
        <v>36</v>
      </c>
      <c r="E29" s="327">
        <v>17</v>
      </c>
      <c r="F29" s="327">
        <v>71</v>
      </c>
      <c r="G29" s="327">
        <v>22</v>
      </c>
      <c r="H29" s="327">
        <v>13</v>
      </c>
      <c r="I29" s="322">
        <v>74.7560975609756</v>
      </c>
    </row>
    <row r="30" spans="1:9" ht="12.75">
      <c r="A30" s="306">
        <v>2014</v>
      </c>
      <c r="B30" s="326">
        <v>121</v>
      </c>
      <c r="C30" s="327">
        <v>80</v>
      </c>
      <c r="D30" s="327">
        <v>41</v>
      </c>
      <c r="E30" s="327">
        <v>17</v>
      </c>
      <c r="F30" s="327">
        <v>71</v>
      </c>
      <c r="G30" s="327">
        <v>24</v>
      </c>
      <c r="H30" s="327">
        <v>9</v>
      </c>
      <c r="I30" s="322">
        <v>73.48760330578513</v>
      </c>
    </row>
    <row r="31" spans="1:9" ht="12.75">
      <c r="A31" s="175" t="s">
        <v>517</v>
      </c>
      <c r="B31" s="324">
        <v>120.2</v>
      </c>
      <c r="C31" s="325">
        <v>80.6</v>
      </c>
      <c r="D31" s="325">
        <v>39.6</v>
      </c>
      <c r="E31" s="325">
        <v>17.8</v>
      </c>
      <c r="F31" s="325">
        <v>72.4</v>
      </c>
      <c r="G31" s="325">
        <v>18.6</v>
      </c>
      <c r="H31" s="325">
        <v>11.4</v>
      </c>
      <c r="I31" s="322">
        <v>72.61112148758738</v>
      </c>
    </row>
    <row r="32" spans="1:9" ht="12.75">
      <c r="A32" s="306">
        <v>2015</v>
      </c>
      <c r="B32" s="326">
        <v>122</v>
      </c>
      <c r="C32" s="327">
        <v>88</v>
      </c>
      <c r="D32" s="327">
        <v>34</v>
      </c>
      <c r="E32" s="327">
        <v>20</v>
      </c>
      <c r="F32" s="327">
        <v>74</v>
      </c>
      <c r="G32" s="327">
        <v>21</v>
      </c>
      <c r="H32" s="327">
        <v>7</v>
      </c>
      <c r="I32" s="322">
        <v>73.47540983606558</v>
      </c>
    </row>
    <row r="33" spans="1:9" ht="12.75">
      <c r="A33" s="306">
        <v>2016</v>
      </c>
      <c r="B33" s="326">
        <v>142</v>
      </c>
      <c r="C33" s="327">
        <v>104</v>
      </c>
      <c r="D33" s="327">
        <v>38</v>
      </c>
      <c r="E33" s="327">
        <v>16</v>
      </c>
      <c r="F33" s="327">
        <v>80</v>
      </c>
      <c r="G33" s="327">
        <v>32</v>
      </c>
      <c r="H33" s="327">
        <v>14</v>
      </c>
      <c r="I33" s="322">
        <v>75.45</v>
      </c>
    </row>
  </sheetData>
  <sheetProtection/>
  <mergeCells count="5">
    <mergeCell ref="A1:I1"/>
    <mergeCell ref="C4:D4"/>
    <mergeCell ref="A4:A5"/>
    <mergeCell ref="E4:H4"/>
    <mergeCell ref="A3:I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zoomScale="145" zoomScaleNormal="145" zoomScalePageLayoutView="0" workbookViewId="0" topLeftCell="A1">
      <selection activeCell="K5" sqref="K5"/>
    </sheetView>
  </sheetViews>
  <sheetFormatPr defaultColWidth="11.421875" defaultRowHeight="12.75"/>
  <cols>
    <col min="1" max="1" width="13.28125" style="267" customWidth="1"/>
    <col min="2" max="2" width="9.140625" style="265" bestFit="1" customWidth="1"/>
    <col min="3" max="3" width="11.57421875" style="265" bestFit="1" customWidth="1"/>
    <col min="4" max="4" width="8.140625" style="265" bestFit="1" customWidth="1"/>
    <col min="5" max="5" width="4.140625" style="265" bestFit="1" customWidth="1"/>
    <col min="6" max="6" width="17.140625" style="265" bestFit="1" customWidth="1"/>
    <col min="7" max="7" width="8.140625" style="265" bestFit="1" customWidth="1"/>
    <col min="8" max="8" width="15.8515625" style="265" customWidth="1"/>
    <col min="9" max="9" width="6.8515625" style="265" bestFit="1" customWidth="1"/>
    <col min="10" max="16384" width="11.421875" style="267" customWidth="1"/>
  </cols>
  <sheetData>
    <row r="1" spans="1:9" ht="25.5" customHeight="1">
      <c r="A1" s="513" t="s">
        <v>489</v>
      </c>
      <c r="B1" s="514"/>
      <c r="C1" s="514"/>
      <c r="D1" s="514"/>
      <c r="E1" s="514"/>
      <c r="F1" s="514"/>
      <c r="G1" s="514"/>
      <c r="H1" s="514"/>
      <c r="I1" s="514"/>
    </row>
    <row r="2" spans="1:9" ht="12.75">
      <c r="A2" s="316"/>
      <c r="B2" s="319"/>
      <c r="C2" s="319"/>
      <c r="D2" s="319"/>
      <c r="E2" s="319"/>
      <c r="F2" s="319"/>
      <c r="G2" s="319"/>
      <c r="H2" s="319"/>
      <c r="I2" s="319"/>
    </row>
    <row r="3" spans="1:9" ht="12.75">
      <c r="A3" s="495" t="s">
        <v>446</v>
      </c>
      <c r="B3" s="495"/>
      <c r="C3" s="495"/>
      <c r="D3" s="495"/>
      <c r="E3" s="495"/>
      <c r="F3" s="495"/>
      <c r="G3" s="495"/>
      <c r="H3" s="495"/>
      <c r="I3" s="495"/>
    </row>
    <row r="4" spans="1:9" ht="22.5">
      <c r="A4" s="483" t="s">
        <v>468</v>
      </c>
      <c r="B4" s="43" t="s">
        <v>474</v>
      </c>
      <c r="C4" s="485" t="s">
        <v>2</v>
      </c>
      <c r="D4" s="485"/>
      <c r="E4" s="485" t="s">
        <v>74</v>
      </c>
      <c r="F4" s="485"/>
      <c r="G4" s="485"/>
      <c r="H4" s="485"/>
      <c r="I4" s="320" t="s">
        <v>475</v>
      </c>
    </row>
    <row r="5" spans="1:9" ht="33.75">
      <c r="A5" s="416"/>
      <c r="B5" s="202"/>
      <c r="C5" s="307" t="s">
        <v>43</v>
      </c>
      <c r="D5" s="307" t="s">
        <v>44</v>
      </c>
      <c r="E5" s="307" t="s">
        <v>185</v>
      </c>
      <c r="F5" s="308" t="s">
        <v>286</v>
      </c>
      <c r="G5" s="308" t="s">
        <v>524</v>
      </c>
      <c r="H5" s="308" t="s">
        <v>288</v>
      </c>
      <c r="I5" s="307" t="s">
        <v>195</v>
      </c>
    </row>
    <row r="6" spans="1:9" ht="12.75">
      <c r="A6" s="306" t="s">
        <v>90</v>
      </c>
      <c r="B6" s="324">
        <v>62.6</v>
      </c>
      <c r="C6" s="325">
        <v>50.8</v>
      </c>
      <c r="D6" s="325">
        <v>11.8</v>
      </c>
      <c r="E6" s="325">
        <v>18.4</v>
      </c>
      <c r="F6" s="325">
        <v>17.6</v>
      </c>
      <c r="G6" s="325">
        <v>26.4</v>
      </c>
      <c r="H6" s="325">
        <v>0.2</v>
      </c>
      <c r="I6" s="322">
        <v>65.3758904109589</v>
      </c>
    </row>
    <row r="7" spans="1:9" ht="12.75">
      <c r="A7" s="306" t="s">
        <v>91</v>
      </c>
      <c r="B7" s="324">
        <v>65.4</v>
      </c>
      <c r="C7" s="325">
        <v>51</v>
      </c>
      <c r="D7" s="325">
        <v>14.4</v>
      </c>
      <c r="E7" s="325">
        <v>18.8</v>
      </c>
      <c r="F7" s="325">
        <v>15.6</v>
      </c>
      <c r="G7" s="325">
        <v>30.4</v>
      </c>
      <c r="H7" s="325">
        <v>0.6</v>
      </c>
      <c r="I7" s="322">
        <v>67.1145205479452</v>
      </c>
    </row>
    <row r="8" spans="1:9" ht="12.75">
      <c r="A8" s="306" t="s">
        <v>92</v>
      </c>
      <c r="B8" s="324">
        <v>69.2</v>
      </c>
      <c r="C8" s="325">
        <v>52.8</v>
      </c>
      <c r="D8" s="325">
        <v>16.4</v>
      </c>
      <c r="E8" s="325">
        <v>16.4</v>
      </c>
      <c r="F8" s="325">
        <v>18.2</v>
      </c>
      <c r="G8" s="325">
        <v>32.4</v>
      </c>
      <c r="H8" s="325">
        <v>2.2</v>
      </c>
      <c r="I8" s="322">
        <v>69.32328767123288</v>
      </c>
    </row>
    <row r="9" spans="1:9" ht="12.75">
      <c r="A9" s="306" t="s">
        <v>93</v>
      </c>
      <c r="B9" s="324">
        <v>68</v>
      </c>
      <c r="C9" s="325">
        <v>50.8</v>
      </c>
      <c r="D9" s="325">
        <v>17.2</v>
      </c>
      <c r="E9" s="325">
        <v>16.8</v>
      </c>
      <c r="F9" s="325">
        <v>16.2</v>
      </c>
      <c r="G9" s="325">
        <v>34</v>
      </c>
      <c r="H9" s="325">
        <v>1</v>
      </c>
      <c r="I9" s="322">
        <v>69.79726027397261</v>
      </c>
    </row>
    <row r="10" spans="1:9" ht="12.75">
      <c r="A10" s="306" t="s">
        <v>94</v>
      </c>
      <c r="B10" s="324">
        <v>76</v>
      </c>
      <c r="C10" s="325">
        <v>62</v>
      </c>
      <c r="D10" s="325">
        <v>14</v>
      </c>
      <c r="E10" s="325">
        <v>14.4</v>
      </c>
      <c r="F10" s="325">
        <v>21.4</v>
      </c>
      <c r="G10" s="325">
        <v>38.8</v>
      </c>
      <c r="H10" s="325">
        <v>1.4</v>
      </c>
      <c r="I10" s="322">
        <v>72.77369863013699</v>
      </c>
    </row>
    <row r="11" spans="1:9" ht="12.75">
      <c r="A11" s="306" t="s">
        <v>95</v>
      </c>
      <c r="B11" s="324">
        <v>81.6</v>
      </c>
      <c r="C11" s="325">
        <v>64</v>
      </c>
      <c r="D11" s="325">
        <v>17.6</v>
      </c>
      <c r="E11" s="325">
        <v>16.4</v>
      </c>
      <c r="F11" s="325">
        <v>18.8</v>
      </c>
      <c r="G11" s="325">
        <v>44.8</v>
      </c>
      <c r="H11" s="325">
        <v>1.6</v>
      </c>
      <c r="I11" s="322">
        <v>74.92547945205479</v>
      </c>
    </row>
    <row r="12" spans="1:9" ht="12.75">
      <c r="A12" s="306" t="s">
        <v>96</v>
      </c>
      <c r="B12" s="324">
        <v>88.6</v>
      </c>
      <c r="C12" s="325">
        <v>68</v>
      </c>
      <c r="D12" s="325">
        <v>20.6</v>
      </c>
      <c r="E12" s="325">
        <v>16.6</v>
      </c>
      <c r="F12" s="325">
        <v>21.6</v>
      </c>
      <c r="G12" s="325">
        <v>48.6</v>
      </c>
      <c r="H12" s="325">
        <v>1.8</v>
      </c>
      <c r="I12" s="322">
        <v>74.63671232876712</v>
      </c>
    </row>
    <row r="13" spans="1:9" ht="12.75">
      <c r="A13" s="306" t="s">
        <v>25</v>
      </c>
      <c r="B13" s="324">
        <v>102.8</v>
      </c>
      <c r="C13" s="325">
        <v>75</v>
      </c>
      <c r="D13" s="325">
        <v>27.4</v>
      </c>
      <c r="E13" s="325">
        <v>17.4</v>
      </c>
      <c r="F13" s="325">
        <v>24.2</v>
      </c>
      <c r="G13" s="325">
        <v>55.8</v>
      </c>
      <c r="H13" s="325">
        <v>5</v>
      </c>
      <c r="I13" s="322">
        <v>76.97150684931508</v>
      </c>
    </row>
    <row r="14" spans="1:9" ht="12.75">
      <c r="A14" s="306">
        <v>2000</v>
      </c>
      <c r="B14" s="326">
        <v>118</v>
      </c>
      <c r="C14" s="327">
        <v>98</v>
      </c>
      <c r="D14" s="327">
        <v>20</v>
      </c>
      <c r="E14" s="327">
        <v>28</v>
      </c>
      <c r="F14" s="327">
        <v>27</v>
      </c>
      <c r="G14" s="327">
        <v>60</v>
      </c>
      <c r="H14" s="327">
        <v>3</v>
      </c>
      <c r="I14" s="322">
        <v>76.2</v>
      </c>
    </row>
    <row r="15" spans="1:9" ht="12.75">
      <c r="A15" s="306">
        <v>2001</v>
      </c>
      <c r="B15" s="326">
        <v>108</v>
      </c>
      <c r="C15" s="327">
        <v>88</v>
      </c>
      <c r="D15" s="327">
        <v>20</v>
      </c>
      <c r="E15" s="327">
        <v>16</v>
      </c>
      <c r="F15" s="327">
        <v>22</v>
      </c>
      <c r="G15" s="327">
        <v>64</v>
      </c>
      <c r="H15" s="327">
        <v>6</v>
      </c>
      <c r="I15" s="322">
        <v>78.9013698630137</v>
      </c>
    </row>
    <row r="16" spans="1:9" ht="12.75">
      <c r="A16" s="306">
        <v>2002</v>
      </c>
      <c r="B16" s="326">
        <v>106</v>
      </c>
      <c r="C16" s="327">
        <v>77</v>
      </c>
      <c r="D16" s="327">
        <v>29</v>
      </c>
      <c r="E16" s="327">
        <v>22</v>
      </c>
      <c r="F16" s="327">
        <v>22</v>
      </c>
      <c r="G16" s="327">
        <v>57</v>
      </c>
      <c r="H16" s="327">
        <v>5</v>
      </c>
      <c r="I16" s="322">
        <v>76.24600000000001</v>
      </c>
    </row>
    <row r="17" spans="1:9" ht="12.75">
      <c r="A17" s="306">
        <v>2003</v>
      </c>
      <c r="B17" s="326">
        <v>114</v>
      </c>
      <c r="C17" s="327">
        <v>87</v>
      </c>
      <c r="D17" s="327">
        <v>27</v>
      </c>
      <c r="E17" s="327">
        <v>19</v>
      </c>
      <c r="F17" s="327">
        <v>23</v>
      </c>
      <c r="G17" s="327">
        <v>64</v>
      </c>
      <c r="H17" s="327">
        <v>8</v>
      </c>
      <c r="I17" s="322">
        <v>76.33301369863014</v>
      </c>
    </row>
    <row r="18" spans="1:9" ht="12.75">
      <c r="A18" s="306">
        <v>2004</v>
      </c>
      <c r="B18" s="326">
        <v>93</v>
      </c>
      <c r="C18" s="327">
        <v>75</v>
      </c>
      <c r="D18" s="327">
        <v>18</v>
      </c>
      <c r="E18" s="327">
        <v>14</v>
      </c>
      <c r="F18" s="327">
        <v>19</v>
      </c>
      <c r="G18" s="327">
        <v>54</v>
      </c>
      <c r="H18" s="327">
        <v>6</v>
      </c>
      <c r="I18" s="322">
        <v>77.25978082191781</v>
      </c>
    </row>
    <row r="19" spans="1:9" ht="12.75">
      <c r="A19" s="306" t="s">
        <v>13</v>
      </c>
      <c r="B19" s="324">
        <v>107.8</v>
      </c>
      <c r="C19" s="325">
        <v>85</v>
      </c>
      <c r="D19" s="325">
        <v>22.8</v>
      </c>
      <c r="E19" s="325">
        <v>19.8</v>
      </c>
      <c r="F19" s="325">
        <v>22.6</v>
      </c>
      <c r="G19" s="325">
        <v>59.8</v>
      </c>
      <c r="H19" s="325">
        <v>5.6</v>
      </c>
      <c r="I19" s="322">
        <v>76.98803287671232</v>
      </c>
    </row>
    <row r="20" spans="1:9" ht="12.75">
      <c r="A20" s="306">
        <v>2005</v>
      </c>
      <c r="B20" s="326">
        <v>102</v>
      </c>
      <c r="C20" s="327">
        <v>85</v>
      </c>
      <c r="D20" s="327">
        <v>17</v>
      </c>
      <c r="E20" s="327">
        <v>15</v>
      </c>
      <c r="F20" s="327">
        <v>21</v>
      </c>
      <c r="G20" s="327">
        <v>60</v>
      </c>
      <c r="H20" s="327">
        <v>6</v>
      </c>
      <c r="I20" s="322">
        <v>79.43013698630136</v>
      </c>
    </row>
    <row r="21" spans="1:9" ht="12.75">
      <c r="A21" s="306">
        <v>2006</v>
      </c>
      <c r="B21" s="326">
        <v>115</v>
      </c>
      <c r="C21" s="327">
        <v>86</v>
      </c>
      <c r="D21" s="327">
        <v>29</v>
      </c>
      <c r="E21" s="327">
        <v>18</v>
      </c>
      <c r="F21" s="327">
        <v>20</v>
      </c>
      <c r="G21" s="327">
        <v>72</v>
      </c>
      <c r="H21" s="327">
        <v>5</v>
      </c>
      <c r="I21" s="322">
        <v>79.79178082191781</v>
      </c>
    </row>
    <row r="22" spans="1:9" ht="12.75">
      <c r="A22" s="306">
        <v>2007</v>
      </c>
      <c r="B22" s="326">
        <v>112</v>
      </c>
      <c r="C22" s="327">
        <v>95</v>
      </c>
      <c r="D22" s="327">
        <v>17</v>
      </c>
      <c r="E22" s="327">
        <v>12</v>
      </c>
      <c r="F22" s="327">
        <v>33</v>
      </c>
      <c r="G22" s="327">
        <v>59</v>
      </c>
      <c r="H22" s="327">
        <v>8</v>
      </c>
      <c r="I22" s="322">
        <v>79.41095890410959</v>
      </c>
    </row>
    <row r="23" spans="1:9" ht="12.75">
      <c r="A23" s="306">
        <v>2008</v>
      </c>
      <c r="B23" s="326">
        <v>101</v>
      </c>
      <c r="C23" s="327">
        <v>81</v>
      </c>
      <c r="D23" s="327">
        <v>20</v>
      </c>
      <c r="E23" s="327">
        <v>8</v>
      </c>
      <c r="F23" s="327">
        <v>28</v>
      </c>
      <c r="G23" s="327">
        <v>54</v>
      </c>
      <c r="H23" s="327">
        <v>11</v>
      </c>
      <c r="I23" s="322">
        <v>80.0931506849315</v>
      </c>
    </row>
    <row r="24" spans="1:9" ht="12.75">
      <c r="A24" s="306">
        <v>2009</v>
      </c>
      <c r="B24" s="326">
        <v>114</v>
      </c>
      <c r="C24" s="327">
        <v>83</v>
      </c>
      <c r="D24" s="327">
        <v>31</v>
      </c>
      <c r="E24" s="327">
        <v>19</v>
      </c>
      <c r="F24" s="327">
        <v>26</v>
      </c>
      <c r="G24" s="327">
        <v>63</v>
      </c>
      <c r="H24" s="327">
        <v>6</v>
      </c>
      <c r="I24" s="322">
        <v>77.66205239125212</v>
      </c>
    </row>
    <row r="25" spans="1:9" ht="12.75">
      <c r="A25" s="306" t="s">
        <v>228</v>
      </c>
      <c r="B25" s="324">
        <v>108.8</v>
      </c>
      <c r="C25" s="325">
        <v>86</v>
      </c>
      <c r="D25" s="325">
        <v>22.8</v>
      </c>
      <c r="E25" s="325">
        <v>14.4</v>
      </c>
      <c r="F25" s="325">
        <v>25.6</v>
      </c>
      <c r="G25" s="325">
        <v>61.6</v>
      </c>
      <c r="H25" s="325">
        <v>7.2</v>
      </c>
      <c r="I25" s="322">
        <v>79.27761595770248</v>
      </c>
    </row>
    <row r="26" spans="1:9" ht="12.75">
      <c r="A26" s="306">
        <v>2010</v>
      </c>
      <c r="B26" s="326">
        <v>123</v>
      </c>
      <c r="C26" s="327">
        <v>101</v>
      </c>
      <c r="D26" s="327">
        <v>22</v>
      </c>
      <c r="E26" s="327">
        <v>21</v>
      </c>
      <c r="F26" s="327">
        <v>20</v>
      </c>
      <c r="G26" s="327">
        <v>71</v>
      </c>
      <c r="H26" s="327">
        <v>11</v>
      </c>
      <c r="I26" s="322">
        <v>81.158124512752</v>
      </c>
    </row>
    <row r="27" spans="1:9" ht="12.75">
      <c r="A27" s="306">
        <v>2011</v>
      </c>
      <c r="B27" s="326">
        <v>122</v>
      </c>
      <c r="C27" s="327">
        <v>97</v>
      </c>
      <c r="D27" s="327">
        <v>25</v>
      </c>
      <c r="E27" s="327">
        <v>20</v>
      </c>
      <c r="F27" s="327">
        <v>29</v>
      </c>
      <c r="G27" s="327">
        <v>66</v>
      </c>
      <c r="H27" s="327">
        <v>7</v>
      </c>
      <c r="I27" s="322">
        <v>79.71311475409836</v>
      </c>
    </row>
    <row r="28" spans="1:9" ht="12.75">
      <c r="A28" s="306">
        <v>2012</v>
      </c>
      <c r="B28" s="326">
        <v>108</v>
      </c>
      <c r="C28" s="327">
        <v>84</v>
      </c>
      <c r="D28" s="327">
        <v>24</v>
      </c>
      <c r="E28" s="327">
        <v>12</v>
      </c>
      <c r="F28" s="327">
        <v>26</v>
      </c>
      <c r="G28" s="327">
        <v>59</v>
      </c>
      <c r="H28" s="327">
        <v>11</v>
      </c>
      <c r="I28" s="322">
        <v>77.45370370370371</v>
      </c>
    </row>
    <row r="29" spans="1:9" ht="12.75">
      <c r="A29" s="306">
        <v>2013</v>
      </c>
      <c r="B29" s="326">
        <v>123</v>
      </c>
      <c r="C29" s="327">
        <v>95</v>
      </c>
      <c r="D29" s="327">
        <v>28</v>
      </c>
      <c r="E29" s="327">
        <v>21</v>
      </c>
      <c r="F29" s="327">
        <v>31</v>
      </c>
      <c r="G29" s="327">
        <v>54</v>
      </c>
      <c r="H29" s="327">
        <v>17</v>
      </c>
      <c r="I29" s="322">
        <v>76.8780487804878</v>
      </c>
    </row>
    <row r="30" spans="1:9" ht="12.75">
      <c r="A30" s="306">
        <v>2014</v>
      </c>
      <c r="B30" s="326">
        <v>147</v>
      </c>
      <c r="C30" s="327">
        <v>116</v>
      </c>
      <c r="D30" s="327">
        <v>31</v>
      </c>
      <c r="E30" s="327">
        <v>21</v>
      </c>
      <c r="F30" s="327">
        <v>30</v>
      </c>
      <c r="G30" s="327">
        <v>84</v>
      </c>
      <c r="H30" s="327">
        <v>12</v>
      </c>
      <c r="I30" s="322">
        <v>80.42857142857143</v>
      </c>
    </row>
    <row r="31" spans="1:9" ht="12.75">
      <c r="A31" s="175" t="s">
        <v>517</v>
      </c>
      <c r="B31" s="324">
        <v>124.6</v>
      </c>
      <c r="C31" s="325">
        <v>98.6</v>
      </c>
      <c r="D31" s="325">
        <v>26</v>
      </c>
      <c r="E31" s="325">
        <v>19</v>
      </c>
      <c r="F31" s="325">
        <v>27.2</v>
      </c>
      <c r="G31" s="325">
        <v>66.8</v>
      </c>
      <c r="H31" s="325">
        <v>11.6</v>
      </c>
      <c r="I31" s="322">
        <v>79.12631263592266</v>
      </c>
    </row>
    <row r="32" spans="1:9" ht="12.75">
      <c r="A32" s="306">
        <v>2015</v>
      </c>
      <c r="B32" s="326">
        <v>130</v>
      </c>
      <c r="C32" s="327">
        <v>104</v>
      </c>
      <c r="D32" s="327">
        <v>26</v>
      </c>
      <c r="E32" s="327">
        <v>12</v>
      </c>
      <c r="F32" s="327">
        <v>35</v>
      </c>
      <c r="G32" s="327">
        <v>74</v>
      </c>
      <c r="H32" s="327">
        <v>9</v>
      </c>
      <c r="I32" s="322">
        <v>79.66923076923077</v>
      </c>
    </row>
    <row r="33" spans="1:9" ht="12.75">
      <c r="A33" s="306">
        <v>2016</v>
      </c>
      <c r="B33" s="326">
        <v>129</v>
      </c>
      <c r="C33" s="327">
        <v>108</v>
      </c>
      <c r="D33" s="327">
        <v>21</v>
      </c>
      <c r="E33" s="327">
        <v>17</v>
      </c>
      <c r="F33" s="327">
        <v>32</v>
      </c>
      <c r="G33" s="327">
        <v>66</v>
      </c>
      <c r="H33" s="327">
        <v>14</v>
      </c>
      <c r="I33" s="322">
        <v>76.29</v>
      </c>
    </row>
  </sheetData>
  <sheetProtection/>
  <mergeCells count="5">
    <mergeCell ref="A1:I1"/>
    <mergeCell ref="A4:A5"/>
    <mergeCell ref="C4:D4"/>
    <mergeCell ref="E4:H4"/>
    <mergeCell ref="A3:I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L46" sqref="L46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438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30" zoomScaleNormal="130" zoomScaleSheetLayoutView="50" zoomScalePageLayoutView="0" workbookViewId="0" topLeftCell="A1">
      <selection activeCell="L6" sqref="L6"/>
    </sheetView>
  </sheetViews>
  <sheetFormatPr defaultColWidth="11.421875" defaultRowHeight="12.75"/>
  <cols>
    <col min="1" max="1" width="6.28125" style="288" customWidth="1"/>
    <col min="2" max="2" width="8.7109375" style="34" customWidth="1"/>
    <col min="3" max="3" width="11.421875" style="34" customWidth="1"/>
    <col min="4" max="7" width="8.7109375" style="34" customWidth="1"/>
    <col min="8" max="8" width="9.28125" style="34" customWidth="1"/>
    <col min="9" max="9" width="8.7109375" style="34" customWidth="1"/>
    <col min="10" max="10" width="9.00390625" style="34" customWidth="1"/>
    <col min="11" max="16384" width="11.421875" style="34" customWidth="1"/>
  </cols>
  <sheetData>
    <row r="1" spans="1:10" s="166" customFormat="1" ht="12.75">
      <c r="A1" s="417" t="s">
        <v>266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s="166" customFormat="1" ht="12.75">
      <c r="A2" s="188"/>
      <c r="B2" s="7"/>
      <c r="C2" s="154"/>
      <c r="D2" s="154"/>
      <c r="E2" s="154"/>
      <c r="F2" s="154"/>
      <c r="G2" s="154"/>
      <c r="H2" s="154"/>
      <c r="I2" s="154"/>
      <c r="J2" s="154"/>
    </row>
    <row r="3" spans="1:10" s="166" customFormat="1" ht="12.75">
      <c r="A3" s="430" t="s">
        <v>335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s="166" customFormat="1" ht="22.5" customHeight="1">
      <c r="A4" s="286"/>
      <c r="B4" s="66" t="s">
        <v>272</v>
      </c>
      <c r="C4" s="429"/>
      <c r="D4" s="429"/>
      <c r="E4" s="429" t="s">
        <v>511</v>
      </c>
      <c r="F4" s="429"/>
      <c r="G4" s="429" t="s">
        <v>512</v>
      </c>
      <c r="H4" s="429"/>
      <c r="I4" s="429" t="s">
        <v>493</v>
      </c>
      <c r="J4" s="429"/>
    </row>
    <row r="5" spans="1:10" s="166" customFormat="1" ht="33.75">
      <c r="A5" s="200" t="s">
        <v>75</v>
      </c>
      <c r="B5" s="73" t="s">
        <v>57</v>
      </c>
      <c r="C5" s="172" t="s">
        <v>197</v>
      </c>
      <c r="D5" s="172" t="s">
        <v>198</v>
      </c>
      <c r="E5" s="172" t="s">
        <v>197</v>
      </c>
      <c r="F5" s="172" t="s">
        <v>198</v>
      </c>
      <c r="G5" s="172" t="s">
        <v>286</v>
      </c>
      <c r="H5" s="172" t="s">
        <v>336</v>
      </c>
      <c r="I5" s="172" t="s">
        <v>198</v>
      </c>
      <c r="J5" s="172" t="s">
        <v>337</v>
      </c>
    </row>
    <row r="6" spans="1:10" s="287" customFormat="1" ht="12.75">
      <c r="A6" s="250">
        <v>2007</v>
      </c>
      <c r="B6" s="47">
        <v>351</v>
      </c>
      <c r="C6" s="165">
        <v>184</v>
      </c>
      <c r="D6" s="44">
        <v>167</v>
      </c>
      <c r="E6" s="44">
        <v>3</v>
      </c>
      <c r="F6" s="44">
        <v>7</v>
      </c>
      <c r="G6" s="44">
        <v>291</v>
      </c>
      <c r="H6" s="190">
        <v>60</v>
      </c>
      <c r="I6" s="45">
        <f aca="true" t="shared" si="0" ref="I6:I11">D6*100/B6</f>
        <v>47.578347578347575</v>
      </c>
      <c r="J6" s="45">
        <f aca="true" t="shared" si="1" ref="J6:J15">H6*100/B6</f>
        <v>17.094017094017094</v>
      </c>
    </row>
    <row r="7" spans="1:10" s="287" customFormat="1" ht="12.75">
      <c r="A7" s="250">
        <v>2008</v>
      </c>
      <c r="B7" s="47">
        <v>350</v>
      </c>
      <c r="C7" s="165">
        <v>190</v>
      </c>
      <c r="D7" s="44">
        <v>160</v>
      </c>
      <c r="E7" s="44">
        <v>7</v>
      </c>
      <c r="F7" s="44">
        <v>7</v>
      </c>
      <c r="G7" s="44">
        <v>301</v>
      </c>
      <c r="H7" s="190">
        <v>49</v>
      </c>
      <c r="I7" s="45">
        <f t="shared" si="0"/>
        <v>45.714285714285715</v>
      </c>
      <c r="J7" s="45">
        <f t="shared" si="1"/>
        <v>14</v>
      </c>
    </row>
    <row r="8" spans="1:10" s="166" customFormat="1" ht="12.75">
      <c r="A8" s="250">
        <v>2009</v>
      </c>
      <c r="B8" s="47">
        <v>406</v>
      </c>
      <c r="C8" s="165">
        <v>226</v>
      </c>
      <c r="D8" s="44">
        <v>180</v>
      </c>
      <c r="E8" s="44">
        <v>4</v>
      </c>
      <c r="F8" s="44">
        <v>10</v>
      </c>
      <c r="G8" s="44">
        <v>331</v>
      </c>
      <c r="H8" s="190">
        <v>75</v>
      </c>
      <c r="I8" s="45">
        <f t="shared" si="0"/>
        <v>44.33497536945813</v>
      </c>
      <c r="J8" s="45">
        <f t="shared" si="1"/>
        <v>18.472906403940886</v>
      </c>
    </row>
    <row r="9" spans="1:10" s="166" customFormat="1" ht="12.75">
      <c r="A9" s="250">
        <v>2010</v>
      </c>
      <c r="B9" s="47">
        <v>329</v>
      </c>
      <c r="C9" s="165">
        <v>165</v>
      </c>
      <c r="D9" s="44">
        <v>164</v>
      </c>
      <c r="E9" s="44">
        <v>8</v>
      </c>
      <c r="F9" s="44">
        <v>10</v>
      </c>
      <c r="G9" s="44">
        <v>259</v>
      </c>
      <c r="H9" s="190">
        <v>70</v>
      </c>
      <c r="I9" s="45">
        <f t="shared" si="0"/>
        <v>49.848024316109424</v>
      </c>
      <c r="J9" s="45">
        <f t="shared" si="1"/>
        <v>21.27659574468085</v>
      </c>
    </row>
    <row r="10" spans="1:10" s="166" customFormat="1" ht="12.75">
      <c r="A10" s="250">
        <v>2011</v>
      </c>
      <c r="B10" s="47">
        <v>395</v>
      </c>
      <c r="C10" s="165">
        <v>203</v>
      </c>
      <c r="D10" s="44">
        <v>192</v>
      </c>
      <c r="E10" s="44">
        <v>10</v>
      </c>
      <c r="F10" s="44">
        <v>10</v>
      </c>
      <c r="G10" s="44">
        <v>302</v>
      </c>
      <c r="H10" s="190">
        <v>93</v>
      </c>
      <c r="I10" s="45">
        <f t="shared" si="0"/>
        <v>48.607594936708864</v>
      </c>
      <c r="J10" s="45">
        <f t="shared" si="1"/>
        <v>23.544303797468356</v>
      </c>
    </row>
    <row r="11" spans="1:10" s="166" customFormat="1" ht="12.75">
      <c r="A11" s="250">
        <v>2012</v>
      </c>
      <c r="B11" s="47">
        <v>357</v>
      </c>
      <c r="C11" s="165">
        <v>189</v>
      </c>
      <c r="D11" s="44">
        <v>168</v>
      </c>
      <c r="E11" s="44">
        <v>5</v>
      </c>
      <c r="F11" s="44">
        <v>9</v>
      </c>
      <c r="G11" s="44">
        <v>286</v>
      </c>
      <c r="H11" s="190">
        <v>71</v>
      </c>
      <c r="I11" s="45">
        <f t="shared" si="0"/>
        <v>47.05882352941177</v>
      </c>
      <c r="J11" s="45">
        <f t="shared" si="1"/>
        <v>19.88795518207283</v>
      </c>
    </row>
    <row r="12" spans="1:10" ht="12.75">
      <c r="A12" s="250">
        <v>2013</v>
      </c>
      <c r="B12" s="47">
        <v>339</v>
      </c>
      <c r="C12" s="165">
        <v>179</v>
      </c>
      <c r="D12" s="44">
        <v>160</v>
      </c>
      <c r="E12" s="44">
        <v>5</v>
      </c>
      <c r="F12" s="44">
        <v>5</v>
      </c>
      <c r="G12" s="44">
        <v>285</v>
      </c>
      <c r="H12" s="190">
        <v>54</v>
      </c>
      <c r="I12" s="45">
        <v>47.1976401179941</v>
      </c>
      <c r="J12" s="45">
        <f t="shared" si="1"/>
        <v>15.929203539823009</v>
      </c>
    </row>
    <row r="13" spans="1:10" ht="12.75">
      <c r="A13" s="250">
        <v>2014</v>
      </c>
      <c r="B13" s="47">
        <v>372</v>
      </c>
      <c r="C13" s="165">
        <v>208</v>
      </c>
      <c r="D13" s="44">
        <v>164</v>
      </c>
      <c r="E13" s="44">
        <v>10</v>
      </c>
      <c r="F13" s="44">
        <v>12</v>
      </c>
      <c r="G13" s="44">
        <v>291</v>
      </c>
      <c r="H13" s="190">
        <v>81</v>
      </c>
      <c r="I13" s="45">
        <v>44.086021505376294</v>
      </c>
      <c r="J13" s="45">
        <f t="shared" si="1"/>
        <v>21.774193548387096</v>
      </c>
    </row>
    <row r="14" spans="1:10" ht="12.75">
      <c r="A14" s="250">
        <v>2015</v>
      </c>
      <c r="B14" s="47">
        <v>325</v>
      </c>
      <c r="C14" s="165">
        <v>177</v>
      </c>
      <c r="D14" s="44">
        <v>148</v>
      </c>
      <c r="E14" s="44">
        <v>13</v>
      </c>
      <c r="F14" s="44">
        <v>7</v>
      </c>
      <c r="G14" s="44">
        <v>276</v>
      </c>
      <c r="H14" s="190">
        <v>49</v>
      </c>
      <c r="I14" s="45">
        <v>45.5</v>
      </c>
      <c r="J14" s="45">
        <f t="shared" si="1"/>
        <v>15.076923076923077</v>
      </c>
    </row>
    <row r="15" spans="1:10" ht="12.75">
      <c r="A15" s="250">
        <v>2016</v>
      </c>
      <c r="B15" s="47">
        <v>378</v>
      </c>
      <c r="C15" s="165">
        <v>192</v>
      </c>
      <c r="D15" s="44">
        <v>186</v>
      </c>
      <c r="E15" s="44">
        <v>2</v>
      </c>
      <c r="F15" s="44">
        <v>8</v>
      </c>
      <c r="G15" s="44">
        <v>284</v>
      </c>
      <c r="H15" s="190">
        <v>84</v>
      </c>
      <c r="I15" s="45">
        <v>49.2</v>
      </c>
      <c r="J15" s="45">
        <f t="shared" si="1"/>
        <v>22.22222222222222</v>
      </c>
    </row>
  </sheetData>
  <sheetProtection selectLockedCells="1"/>
  <mergeCells count="6">
    <mergeCell ref="C4:D4"/>
    <mergeCell ref="A1:J1"/>
    <mergeCell ref="A3:J3"/>
    <mergeCell ref="G4:H4"/>
    <mergeCell ref="I4:J4"/>
    <mergeCell ref="E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9"/>
  <sheetViews>
    <sheetView zoomScale="130" zoomScaleNormal="130" zoomScaleSheetLayoutView="50" zoomScalePageLayoutView="0" workbookViewId="0" topLeftCell="A1">
      <selection activeCell="M9" sqref="M9"/>
    </sheetView>
  </sheetViews>
  <sheetFormatPr defaultColWidth="11.421875" defaultRowHeight="12.75"/>
  <cols>
    <col min="1" max="1" width="15.28125" style="266" bestFit="1" customWidth="1"/>
    <col min="2" max="2" width="5.7109375" style="4" customWidth="1"/>
    <col min="3" max="3" width="11.57421875" style="4" customWidth="1"/>
    <col min="4" max="4" width="9.7109375" style="4" customWidth="1"/>
    <col min="5" max="5" width="5.7109375" style="4" customWidth="1"/>
    <col min="6" max="6" width="11.57421875" style="13" customWidth="1"/>
    <col min="7" max="7" width="9.7109375" style="13" customWidth="1"/>
    <col min="8" max="8" width="5.7109375" style="4" customWidth="1"/>
    <col min="9" max="10" width="11.57421875" style="13" customWidth="1"/>
    <col min="11" max="16384" width="11.421875" style="4" customWidth="1"/>
  </cols>
  <sheetData>
    <row r="1" spans="1:10" s="13" customFormat="1" ht="27.75" customHeight="1">
      <c r="A1" s="517" t="s">
        <v>572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s="13" customFormat="1" ht="12.75">
      <c r="A2" s="332"/>
      <c r="B2" s="331"/>
      <c r="C2" s="331"/>
      <c r="D2" s="331"/>
      <c r="E2" s="331"/>
      <c r="F2" s="331"/>
      <c r="G2" s="331"/>
      <c r="H2" s="331"/>
      <c r="I2" s="331"/>
      <c r="J2" s="331"/>
    </row>
    <row r="3" spans="1:10" s="13" customFormat="1" ht="12.75">
      <c r="A3" s="500" t="s">
        <v>417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s="13" customFormat="1" ht="24.75" customHeight="1">
      <c r="A4" s="483" t="s">
        <v>478</v>
      </c>
      <c r="B4" s="494" t="s">
        <v>213</v>
      </c>
      <c r="C4" s="494"/>
      <c r="D4" s="494"/>
      <c r="E4" s="494" t="s">
        <v>477</v>
      </c>
      <c r="F4" s="494"/>
      <c r="G4" s="494"/>
      <c r="H4" s="494" t="s">
        <v>476</v>
      </c>
      <c r="I4" s="494"/>
      <c r="J4" s="494"/>
    </row>
    <row r="5" spans="1:10" s="13" customFormat="1" ht="12.75" customHeight="1">
      <c r="A5" s="483"/>
      <c r="B5" s="182" t="s">
        <v>57</v>
      </c>
      <c r="C5" s="471" t="s">
        <v>0</v>
      </c>
      <c r="D5" s="482"/>
      <c r="E5" s="182" t="s">
        <v>57</v>
      </c>
      <c r="F5" s="471" t="s">
        <v>0</v>
      </c>
      <c r="G5" s="482"/>
      <c r="H5" s="182" t="s">
        <v>57</v>
      </c>
      <c r="I5" s="471" t="s">
        <v>0</v>
      </c>
      <c r="J5" s="482"/>
    </row>
    <row r="6" spans="1:10" s="13" customFormat="1" ht="12.75">
      <c r="A6" s="483"/>
      <c r="C6" s="182" t="s">
        <v>97</v>
      </c>
      <c r="D6" s="182" t="s">
        <v>98</v>
      </c>
      <c r="F6" s="182" t="s">
        <v>97</v>
      </c>
      <c r="G6" s="182" t="s">
        <v>98</v>
      </c>
      <c r="I6" s="182" t="s">
        <v>97</v>
      </c>
      <c r="J6" s="182" t="s">
        <v>98</v>
      </c>
    </row>
    <row r="7" spans="1:10" ht="12.75">
      <c r="A7" s="306" t="s">
        <v>88</v>
      </c>
      <c r="B7" s="90">
        <v>92.4</v>
      </c>
      <c r="C7" s="87">
        <v>53.6</v>
      </c>
      <c r="D7" s="87">
        <v>38.8</v>
      </c>
      <c r="E7" s="90">
        <v>78.2</v>
      </c>
      <c r="F7" s="87">
        <v>45.2</v>
      </c>
      <c r="G7" s="87">
        <v>33</v>
      </c>
      <c r="H7" s="90">
        <v>14.2</v>
      </c>
      <c r="I7" s="87">
        <v>8.4</v>
      </c>
      <c r="J7" s="87">
        <v>5.8</v>
      </c>
    </row>
    <row r="8" spans="1:10" ht="12.75">
      <c r="A8" s="306" t="s">
        <v>89</v>
      </c>
      <c r="B8" s="90">
        <v>88.4</v>
      </c>
      <c r="C8" s="87">
        <v>44</v>
      </c>
      <c r="D8" s="87">
        <v>44.4</v>
      </c>
      <c r="E8" s="90">
        <v>73.6</v>
      </c>
      <c r="F8" s="87">
        <v>37.2</v>
      </c>
      <c r="G8" s="87">
        <v>36.4</v>
      </c>
      <c r="H8" s="90">
        <v>14.8</v>
      </c>
      <c r="I8" s="87">
        <v>6.8</v>
      </c>
      <c r="J8" s="87">
        <v>8</v>
      </c>
    </row>
    <row r="9" spans="1:10" ht="12.75">
      <c r="A9" s="306" t="s">
        <v>90</v>
      </c>
      <c r="B9" s="90">
        <v>115.80000000000001</v>
      </c>
      <c r="C9" s="87">
        <v>60.2</v>
      </c>
      <c r="D9" s="87">
        <v>55.6</v>
      </c>
      <c r="E9" s="90">
        <v>89.80000000000001</v>
      </c>
      <c r="F9" s="87">
        <v>46.6</v>
      </c>
      <c r="G9" s="87">
        <v>43.2</v>
      </c>
      <c r="H9" s="90">
        <v>26</v>
      </c>
      <c r="I9" s="87">
        <v>13.6</v>
      </c>
      <c r="J9" s="87">
        <v>12.4</v>
      </c>
    </row>
    <row r="10" spans="1:10" ht="12.75">
      <c r="A10" s="306" t="s">
        <v>91</v>
      </c>
      <c r="B10" s="90">
        <v>140.8</v>
      </c>
      <c r="C10" s="87">
        <v>76.4</v>
      </c>
      <c r="D10" s="87">
        <v>64.4</v>
      </c>
      <c r="E10" s="90">
        <v>101.8</v>
      </c>
      <c r="F10" s="87">
        <v>53</v>
      </c>
      <c r="G10" s="87">
        <v>48.8</v>
      </c>
      <c r="H10" s="90">
        <v>39</v>
      </c>
      <c r="I10" s="87">
        <v>23.4</v>
      </c>
      <c r="J10" s="87">
        <v>15.6</v>
      </c>
    </row>
    <row r="11" spans="1:10" ht="12.75">
      <c r="A11" s="306" t="s">
        <v>92</v>
      </c>
      <c r="B11" s="90">
        <v>138.6</v>
      </c>
      <c r="C11" s="87">
        <v>67.8</v>
      </c>
      <c r="D11" s="87">
        <v>70.8</v>
      </c>
      <c r="E11" s="90">
        <v>101.2</v>
      </c>
      <c r="F11" s="87">
        <v>49</v>
      </c>
      <c r="G11" s="87">
        <v>52.2</v>
      </c>
      <c r="H11" s="90">
        <v>37.400000000000006</v>
      </c>
      <c r="I11" s="87">
        <v>18.8</v>
      </c>
      <c r="J11" s="87">
        <v>18.6</v>
      </c>
    </row>
    <row r="12" spans="1:10" ht="12.75">
      <c r="A12" s="306" t="s">
        <v>93</v>
      </c>
      <c r="B12" s="90">
        <v>155.6</v>
      </c>
      <c r="C12" s="87">
        <v>70.8</v>
      </c>
      <c r="D12" s="87">
        <v>84.8</v>
      </c>
      <c r="E12" s="90">
        <v>103.2</v>
      </c>
      <c r="F12" s="87">
        <v>48.6</v>
      </c>
      <c r="G12" s="87">
        <v>54.6</v>
      </c>
      <c r="H12" s="90">
        <v>52.400000000000006</v>
      </c>
      <c r="I12" s="87">
        <v>20.8</v>
      </c>
      <c r="J12" s="87">
        <v>31.6</v>
      </c>
    </row>
    <row r="13" spans="1:10" ht="12.75">
      <c r="A13" s="306" t="s">
        <v>94</v>
      </c>
      <c r="B13" s="90">
        <v>178.8</v>
      </c>
      <c r="C13" s="87">
        <v>66</v>
      </c>
      <c r="D13" s="87">
        <v>112.8</v>
      </c>
      <c r="E13" s="90">
        <v>105.4</v>
      </c>
      <c r="F13" s="87">
        <v>42.4</v>
      </c>
      <c r="G13" s="87">
        <v>63</v>
      </c>
      <c r="H13" s="90">
        <v>73.4</v>
      </c>
      <c r="I13" s="87">
        <v>23.6</v>
      </c>
      <c r="J13" s="87">
        <v>49.8</v>
      </c>
    </row>
    <row r="14" spans="1:10" ht="12.75">
      <c r="A14" s="306" t="s">
        <v>95</v>
      </c>
      <c r="B14" s="90">
        <v>165.2</v>
      </c>
      <c r="C14" s="87">
        <v>68.6</v>
      </c>
      <c r="D14" s="87">
        <v>96.6</v>
      </c>
      <c r="E14" s="90">
        <v>112.19999999999999</v>
      </c>
      <c r="F14" s="87">
        <v>51.4</v>
      </c>
      <c r="G14" s="87">
        <v>60.8</v>
      </c>
      <c r="H14" s="90">
        <v>53</v>
      </c>
      <c r="I14" s="87">
        <v>17.2</v>
      </c>
      <c r="J14" s="87">
        <v>35.8</v>
      </c>
    </row>
    <row r="15" spans="1:10" ht="12.75">
      <c r="A15" s="306" t="s">
        <v>96</v>
      </c>
      <c r="B15" s="90">
        <v>194.4</v>
      </c>
      <c r="C15" s="87">
        <v>88.4</v>
      </c>
      <c r="D15" s="87">
        <v>106</v>
      </c>
      <c r="E15" s="90">
        <v>116.8</v>
      </c>
      <c r="F15" s="87">
        <v>47.2</v>
      </c>
      <c r="G15" s="87">
        <v>69.6</v>
      </c>
      <c r="H15" s="90">
        <v>77.6</v>
      </c>
      <c r="I15" s="87">
        <v>34.8</v>
      </c>
      <c r="J15" s="87">
        <v>42.8</v>
      </c>
    </row>
    <row r="16" spans="1:10" ht="12.75">
      <c r="A16" s="306" t="s">
        <v>25</v>
      </c>
      <c r="B16" s="90">
        <v>213.2</v>
      </c>
      <c r="C16" s="87">
        <v>97.6</v>
      </c>
      <c r="D16" s="87">
        <v>115.6</v>
      </c>
      <c r="E16" s="90">
        <v>113.8</v>
      </c>
      <c r="F16" s="87">
        <v>50</v>
      </c>
      <c r="G16" s="87">
        <v>63.8</v>
      </c>
      <c r="H16" s="90">
        <v>99.4</v>
      </c>
      <c r="I16" s="87">
        <v>47.6</v>
      </c>
      <c r="J16" s="87">
        <v>51.8</v>
      </c>
    </row>
    <row r="17" spans="1:10" ht="12.75">
      <c r="A17" s="306">
        <v>2000</v>
      </c>
      <c r="B17" s="91">
        <v>236</v>
      </c>
      <c r="C17" s="89">
        <v>94</v>
      </c>
      <c r="D17" s="89">
        <v>142</v>
      </c>
      <c r="E17" s="91">
        <v>155</v>
      </c>
      <c r="F17" s="89">
        <v>77</v>
      </c>
      <c r="G17" s="89">
        <v>78</v>
      </c>
      <c r="H17" s="91">
        <v>81</v>
      </c>
      <c r="I17" s="89">
        <v>17</v>
      </c>
      <c r="J17" s="89">
        <v>64</v>
      </c>
    </row>
    <row r="18" spans="1:10" ht="12.75">
      <c r="A18" s="306">
        <v>2001</v>
      </c>
      <c r="B18" s="91">
        <v>199</v>
      </c>
      <c r="C18" s="88">
        <v>64</v>
      </c>
      <c r="D18" s="88">
        <v>135</v>
      </c>
      <c r="E18" s="91">
        <v>130</v>
      </c>
      <c r="F18" s="88">
        <v>58</v>
      </c>
      <c r="G18" s="88">
        <v>72</v>
      </c>
      <c r="H18" s="91">
        <v>69</v>
      </c>
      <c r="I18" s="88">
        <v>6</v>
      </c>
      <c r="J18" s="88">
        <v>63</v>
      </c>
    </row>
    <row r="19" spans="1:10" ht="12.75">
      <c r="A19" s="306">
        <v>2002</v>
      </c>
      <c r="B19" s="91">
        <v>175</v>
      </c>
      <c r="C19" s="88">
        <v>64</v>
      </c>
      <c r="D19" s="88">
        <v>111</v>
      </c>
      <c r="E19" s="91">
        <v>121</v>
      </c>
      <c r="F19" s="88">
        <v>57</v>
      </c>
      <c r="G19" s="88">
        <v>64</v>
      </c>
      <c r="H19" s="91">
        <v>54</v>
      </c>
      <c r="I19" s="88">
        <v>7</v>
      </c>
      <c r="J19" s="88">
        <v>47</v>
      </c>
    </row>
    <row r="20" spans="1:10" ht="12.75">
      <c r="A20" s="306">
        <v>2003</v>
      </c>
      <c r="B20" s="91">
        <v>149</v>
      </c>
      <c r="C20" s="88">
        <v>50</v>
      </c>
      <c r="D20" s="88">
        <v>99</v>
      </c>
      <c r="E20" s="91">
        <v>112</v>
      </c>
      <c r="F20" s="88">
        <v>45</v>
      </c>
      <c r="G20" s="88">
        <v>67</v>
      </c>
      <c r="H20" s="91">
        <v>37</v>
      </c>
      <c r="I20" s="88">
        <v>5</v>
      </c>
      <c r="J20" s="88">
        <v>32</v>
      </c>
    </row>
    <row r="21" spans="1:10" ht="12.75">
      <c r="A21" s="306">
        <v>2004</v>
      </c>
      <c r="B21" s="91">
        <v>164</v>
      </c>
      <c r="C21" s="88">
        <v>60</v>
      </c>
      <c r="D21" s="88">
        <v>104</v>
      </c>
      <c r="E21" s="91">
        <v>110</v>
      </c>
      <c r="F21" s="88">
        <v>47</v>
      </c>
      <c r="G21" s="88">
        <v>63</v>
      </c>
      <c r="H21" s="91">
        <v>54</v>
      </c>
      <c r="I21" s="88">
        <v>13</v>
      </c>
      <c r="J21" s="88">
        <v>41</v>
      </c>
    </row>
    <row r="22" spans="1:10" ht="12.75">
      <c r="A22" s="306" t="s">
        <v>13</v>
      </c>
      <c r="B22" s="90">
        <v>184.6</v>
      </c>
      <c r="C22" s="87">
        <v>66.4</v>
      </c>
      <c r="D22" s="87">
        <v>118.2</v>
      </c>
      <c r="E22" s="90">
        <v>125.6</v>
      </c>
      <c r="F22" s="87">
        <v>56.8</v>
      </c>
      <c r="G22" s="87">
        <v>68.8</v>
      </c>
      <c r="H22" s="90">
        <v>59</v>
      </c>
      <c r="I22" s="87">
        <v>9.6</v>
      </c>
      <c r="J22" s="87">
        <v>49.4</v>
      </c>
    </row>
    <row r="23" spans="1:10" ht="12.75">
      <c r="A23" s="306">
        <v>2005</v>
      </c>
      <c r="B23" s="91">
        <v>187</v>
      </c>
      <c r="C23" s="88">
        <v>64</v>
      </c>
      <c r="D23" s="88">
        <v>123</v>
      </c>
      <c r="E23" s="91">
        <v>119</v>
      </c>
      <c r="F23" s="88">
        <v>50</v>
      </c>
      <c r="G23" s="88">
        <v>69</v>
      </c>
      <c r="H23" s="91">
        <v>68</v>
      </c>
      <c r="I23" s="88">
        <v>14</v>
      </c>
      <c r="J23" s="88">
        <v>54</v>
      </c>
    </row>
    <row r="24" spans="1:10" ht="12.75">
      <c r="A24" s="306">
        <v>2006</v>
      </c>
      <c r="B24" s="91">
        <v>151</v>
      </c>
      <c r="C24" s="88">
        <v>49</v>
      </c>
      <c r="D24" s="88">
        <v>102</v>
      </c>
      <c r="E24" s="91">
        <v>102</v>
      </c>
      <c r="F24" s="88">
        <v>34</v>
      </c>
      <c r="G24" s="88">
        <v>68</v>
      </c>
      <c r="H24" s="91">
        <v>49</v>
      </c>
      <c r="I24" s="88">
        <v>15</v>
      </c>
      <c r="J24" s="88">
        <v>34</v>
      </c>
    </row>
    <row r="25" spans="1:10" ht="12.75">
      <c r="A25" s="306">
        <v>2007</v>
      </c>
      <c r="B25" s="91">
        <v>182</v>
      </c>
      <c r="C25" s="88">
        <v>74</v>
      </c>
      <c r="D25" s="88">
        <v>108</v>
      </c>
      <c r="E25" s="91">
        <v>140</v>
      </c>
      <c r="F25" s="88">
        <v>57</v>
      </c>
      <c r="G25" s="88">
        <v>83</v>
      </c>
      <c r="H25" s="91">
        <v>42</v>
      </c>
      <c r="I25" s="88">
        <v>17</v>
      </c>
      <c r="J25" s="88">
        <v>25</v>
      </c>
    </row>
    <row r="26" spans="1:10" ht="12.75">
      <c r="A26" s="306">
        <v>2008</v>
      </c>
      <c r="B26" s="91">
        <v>205</v>
      </c>
      <c r="C26" s="88">
        <v>81</v>
      </c>
      <c r="D26" s="88">
        <v>124</v>
      </c>
      <c r="E26" s="91">
        <v>128</v>
      </c>
      <c r="F26" s="88">
        <v>46</v>
      </c>
      <c r="G26" s="88">
        <v>82</v>
      </c>
      <c r="H26" s="91">
        <v>77</v>
      </c>
      <c r="I26" s="88">
        <v>35</v>
      </c>
      <c r="J26" s="88">
        <v>42</v>
      </c>
    </row>
    <row r="27" spans="1:10" ht="12.75">
      <c r="A27" s="306">
        <v>2009</v>
      </c>
      <c r="B27" s="91">
        <v>154</v>
      </c>
      <c r="C27" s="88">
        <v>66</v>
      </c>
      <c r="D27" s="88">
        <v>88</v>
      </c>
      <c r="E27" s="91">
        <v>105</v>
      </c>
      <c r="F27" s="88">
        <v>46</v>
      </c>
      <c r="G27" s="88">
        <v>59</v>
      </c>
      <c r="H27" s="91">
        <v>49</v>
      </c>
      <c r="I27" s="88">
        <v>20</v>
      </c>
      <c r="J27" s="88">
        <v>29</v>
      </c>
    </row>
    <row r="28" spans="1:10" ht="12.75">
      <c r="A28" s="306" t="s">
        <v>228</v>
      </c>
      <c r="B28" s="90">
        <v>175.8</v>
      </c>
      <c r="C28" s="87">
        <v>66.8</v>
      </c>
      <c r="D28" s="87">
        <v>109</v>
      </c>
      <c r="E28" s="90">
        <v>118.8</v>
      </c>
      <c r="F28" s="87">
        <v>46.6</v>
      </c>
      <c r="G28" s="87">
        <v>72.2</v>
      </c>
      <c r="H28" s="90">
        <v>57</v>
      </c>
      <c r="I28" s="87">
        <v>20.2</v>
      </c>
      <c r="J28" s="87">
        <v>36.8</v>
      </c>
    </row>
    <row r="29" spans="1:10" ht="12.75">
      <c r="A29" s="306">
        <v>2010</v>
      </c>
      <c r="B29" s="91">
        <v>186</v>
      </c>
      <c r="C29" s="88">
        <v>87</v>
      </c>
      <c r="D29" s="88">
        <v>99</v>
      </c>
      <c r="E29" s="91">
        <v>148</v>
      </c>
      <c r="F29" s="88">
        <v>68</v>
      </c>
      <c r="G29" s="88">
        <v>80</v>
      </c>
      <c r="H29" s="91">
        <v>38</v>
      </c>
      <c r="I29" s="88">
        <v>19</v>
      </c>
      <c r="J29" s="88">
        <v>19</v>
      </c>
    </row>
    <row r="30" spans="1:10" ht="12.75">
      <c r="A30" s="306">
        <v>2011</v>
      </c>
      <c r="B30" s="91">
        <v>163</v>
      </c>
      <c r="C30" s="88">
        <v>64</v>
      </c>
      <c r="D30" s="88">
        <v>99</v>
      </c>
      <c r="E30" s="91">
        <v>120</v>
      </c>
      <c r="F30" s="88">
        <v>43</v>
      </c>
      <c r="G30" s="88">
        <v>77</v>
      </c>
      <c r="H30" s="91">
        <v>43</v>
      </c>
      <c r="I30" s="88">
        <v>21</v>
      </c>
      <c r="J30" s="88">
        <v>22</v>
      </c>
    </row>
    <row r="31" spans="1:10" ht="12.75">
      <c r="A31" s="306">
        <v>2012</v>
      </c>
      <c r="B31" s="91">
        <v>185</v>
      </c>
      <c r="C31" s="88">
        <v>86</v>
      </c>
      <c r="D31" s="88">
        <v>99</v>
      </c>
      <c r="E31" s="91">
        <v>140</v>
      </c>
      <c r="F31" s="88">
        <v>61</v>
      </c>
      <c r="G31" s="88">
        <v>79</v>
      </c>
      <c r="H31" s="91">
        <v>45</v>
      </c>
      <c r="I31" s="88">
        <v>25</v>
      </c>
      <c r="J31" s="88">
        <v>20</v>
      </c>
    </row>
    <row r="32" spans="1:10" ht="12.75">
      <c r="A32" s="306">
        <v>2013</v>
      </c>
      <c r="B32" s="91">
        <v>211</v>
      </c>
      <c r="C32" s="88">
        <v>68</v>
      </c>
      <c r="D32" s="88">
        <v>143</v>
      </c>
      <c r="E32" s="91">
        <v>131</v>
      </c>
      <c r="F32" s="88">
        <v>48</v>
      </c>
      <c r="G32" s="88">
        <v>83</v>
      </c>
      <c r="H32" s="91">
        <v>80</v>
      </c>
      <c r="I32" s="88">
        <v>20</v>
      </c>
      <c r="J32" s="88">
        <v>60</v>
      </c>
    </row>
    <row r="33" spans="1:10" ht="12.75">
      <c r="A33" s="306">
        <v>2014</v>
      </c>
      <c r="B33" s="91">
        <v>208</v>
      </c>
      <c r="C33" s="88">
        <v>79</v>
      </c>
      <c r="D33" s="88">
        <v>129</v>
      </c>
      <c r="E33" s="91">
        <v>136</v>
      </c>
      <c r="F33" s="88">
        <v>57</v>
      </c>
      <c r="G33" s="88">
        <v>79</v>
      </c>
      <c r="H33" s="91">
        <v>72</v>
      </c>
      <c r="I33" s="88">
        <v>22</v>
      </c>
      <c r="J33" s="88">
        <v>50</v>
      </c>
    </row>
    <row r="34" spans="1:10" ht="12.75">
      <c r="A34" s="175" t="s">
        <v>517</v>
      </c>
      <c r="B34" s="90">
        <v>190.6</v>
      </c>
      <c r="C34" s="87">
        <v>76.8</v>
      </c>
      <c r="D34" s="87">
        <v>113.8</v>
      </c>
      <c r="E34" s="90">
        <v>135</v>
      </c>
      <c r="F34" s="87">
        <v>55.4</v>
      </c>
      <c r="G34" s="87">
        <v>79.6</v>
      </c>
      <c r="H34" s="90">
        <v>55.6</v>
      </c>
      <c r="I34" s="87">
        <v>21.4</v>
      </c>
      <c r="J34" s="87">
        <v>34.2</v>
      </c>
    </row>
    <row r="35" spans="1:10" ht="12.75">
      <c r="A35" s="306">
        <v>2015</v>
      </c>
      <c r="B35" s="91">
        <v>205</v>
      </c>
      <c r="C35" s="88">
        <v>67</v>
      </c>
      <c r="D35" s="88">
        <v>138</v>
      </c>
      <c r="E35" s="91">
        <v>141</v>
      </c>
      <c r="F35" s="88">
        <v>45</v>
      </c>
      <c r="G35" s="88">
        <v>96</v>
      </c>
      <c r="H35" s="91">
        <v>64</v>
      </c>
      <c r="I35" s="88">
        <v>22</v>
      </c>
      <c r="J35" s="88">
        <v>42</v>
      </c>
    </row>
    <row r="36" spans="1:10" ht="12.75">
      <c r="A36" s="306">
        <v>2016</v>
      </c>
      <c r="B36" s="91">
        <v>198</v>
      </c>
      <c r="C36" s="88">
        <v>78</v>
      </c>
      <c r="D36" s="88">
        <v>120</v>
      </c>
      <c r="E36" s="91">
        <v>133</v>
      </c>
      <c r="F36" s="88">
        <v>56</v>
      </c>
      <c r="G36" s="88">
        <v>77</v>
      </c>
      <c r="H36" s="91">
        <v>65</v>
      </c>
      <c r="I36" s="88">
        <v>22</v>
      </c>
      <c r="J36" s="88">
        <v>43</v>
      </c>
    </row>
    <row r="37" spans="1:10" ht="12.75">
      <c r="A37" s="273"/>
      <c r="B37" s="330"/>
      <c r="C37" s="330"/>
      <c r="D37" s="330"/>
      <c r="E37" s="330"/>
      <c r="F37" s="330"/>
      <c r="G37" s="330"/>
      <c r="H37" s="330"/>
      <c r="I37" s="330"/>
      <c r="J37" s="330"/>
    </row>
    <row r="38" spans="1:10" ht="12.75">
      <c r="A38" s="515" t="s">
        <v>332</v>
      </c>
      <c r="B38" s="515"/>
      <c r="C38" s="515"/>
      <c r="D38" s="515"/>
      <c r="E38" s="515"/>
      <c r="F38" s="515"/>
      <c r="G38" s="515"/>
      <c r="H38" s="515"/>
      <c r="I38" s="515"/>
      <c r="J38" s="515"/>
    </row>
    <row r="39" spans="1:10" s="76" customFormat="1" ht="12.75">
      <c r="A39" s="465" t="s">
        <v>573</v>
      </c>
      <c r="B39" s="516"/>
      <c r="C39" s="516"/>
      <c r="D39" s="516"/>
      <c r="E39" s="516"/>
      <c r="F39" s="516"/>
      <c r="G39" s="516"/>
      <c r="H39" s="516"/>
      <c r="I39" s="516"/>
      <c r="J39" s="516"/>
    </row>
  </sheetData>
  <sheetProtection/>
  <mergeCells count="11">
    <mergeCell ref="A1:J1"/>
    <mergeCell ref="C5:D5"/>
    <mergeCell ref="F5:G5"/>
    <mergeCell ref="I5:J5"/>
    <mergeCell ref="B4:D4"/>
    <mergeCell ref="E4:G4"/>
    <mergeCell ref="H4:J4"/>
    <mergeCell ref="A3:J3"/>
    <mergeCell ref="A38:J38"/>
    <mergeCell ref="A39:J39"/>
    <mergeCell ref="A4:A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9"/>
  <sheetViews>
    <sheetView zoomScale="115" zoomScaleNormal="115" zoomScaleSheetLayoutView="50" zoomScalePageLayoutView="0" workbookViewId="0" topLeftCell="A1">
      <selection activeCell="L5" sqref="L5"/>
    </sheetView>
  </sheetViews>
  <sheetFormatPr defaultColWidth="11.421875" defaultRowHeight="12.75"/>
  <cols>
    <col min="1" max="1" width="15.28125" style="4" bestFit="1" customWidth="1"/>
    <col min="2" max="2" width="12.140625" style="4" customWidth="1"/>
    <col min="3" max="3" width="11.57421875" style="4" customWidth="1"/>
    <col min="4" max="4" width="9.7109375" style="4" customWidth="1"/>
    <col min="5" max="5" width="6.140625" style="4" customWidth="1"/>
    <col min="6" max="6" width="11.57421875" style="4" customWidth="1"/>
    <col min="7" max="7" width="9.7109375" style="4" customWidth="1"/>
    <col min="8" max="8" width="6.28125" style="4" bestFit="1" customWidth="1"/>
    <col min="9" max="16384" width="11.421875" style="4" customWidth="1"/>
  </cols>
  <sheetData>
    <row r="1" spans="1:10" ht="27" customHeight="1">
      <c r="A1" s="511" t="s">
        <v>574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0" ht="12.75">
      <c r="A2" s="329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495" t="s">
        <v>418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20.25" customHeight="1">
      <c r="A4" s="483" t="s">
        <v>478</v>
      </c>
      <c r="B4" s="519" t="s">
        <v>213</v>
      </c>
      <c r="C4" s="519"/>
      <c r="D4" s="519"/>
      <c r="E4" s="519" t="s">
        <v>218</v>
      </c>
      <c r="F4" s="519"/>
      <c r="G4" s="519"/>
      <c r="H4" s="519" t="s">
        <v>219</v>
      </c>
      <c r="I4" s="519"/>
      <c r="J4" s="519"/>
    </row>
    <row r="5" spans="1:10" ht="12.75" customHeight="1">
      <c r="A5" s="416"/>
      <c r="B5" s="181" t="s">
        <v>57</v>
      </c>
      <c r="C5" s="471" t="s">
        <v>0</v>
      </c>
      <c r="D5" s="482"/>
      <c r="E5" s="181" t="s">
        <v>57</v>
      </c>
      <c r="F5" s="471" t="s">
        <v>0</v>
      </c>
      <c r="G5" s="482"/>
      <c r="H5" s="181" t="s">
        <v>57</v>
      </c>
      <c r="I5" s="471" t="s">
        <v>0</v>
      </c>
      <c r="J5" s="482"/>
    </row>
    <row r="6" spans="1:10" ht="12.75">
      <c r="A6" s="416"/>
      <c r="C6" s="181" t="s">
        <v>97</v>
      </c>
      <c r="D6" s="181" t="s">
        <v>98</v>
      </c>
      <c r="F6" s="181" t="s">
        <v>97</v>
      </c>
      <c r="G6" s="181" t="s">
        <v>98</v>
      </c>
      <c r="I6" s="181" t="s">
        <v>97</v>
      </c>
      <c r="J6" s="181" t="s">
        <v>98</v>
      </c>
    </row>
    <row r="7" spans="1:10" ht="12.75">
      <c r="A7" s="161" t="s">
        <v>88</v>
      </c>
      <c r="B7" s="373">
        <v>1</v>
      </c>
      <c r="C7" s="373">
        <v>0.58</v>
      </c>
      <c r="D7" s="373">
        <v>0.42</v>
      </c>
      <c r="E7" s="373">
        <v>1</v>
      </c>
      <c r="F7" s="373">
        <v>0.578</v>
      </c>
      <c r="G7" s="373">
        <v>0.42200000000000004</v>
      </c>
      <c r="H7" s="373">
        <v>1</v>
      </c>
      <c r="I7" s="373">
        <v>0.5920000000000001</v>
      </c>
      <c r="J7" s="373">
        <v>0.408</v>
      </c>
    </row>
    <row r="8" spans="1:10" ht="12.75">
      <c r="A8" s="161" t="s">
        <v>89</v>
      </c>
      <c r="B8" s="373">
        <v>1</v>
      </c>
      <c r="C8" s="373">
        <v>0.498</v>
      </c>
      <c r="D8" s="373">
        <v>0.502</v>
      </c>
      <c r="E8" s="373">
        <v>1</v>
      </c>
      <c r="F8" s="373">
        <v>0.505</v>
      </c>
      <c r="G8" s="373">
        <v>0.495</v>
      </c>
      <c r="H8" s="373">
        <v>1</v>
      </c>
      <c r="I8" s="373">
        <v>0.45899999999999996</v>
      </c>
      <c r="J8" s="373">
        <v>0.541</v>
      </c>
    </row>
    <row r="9" spans="1:10" ht="12.75">
      <c r="A9" s="161" t="s">
        <v>90</v>
      </c>
      <c r="B9" s="373">
        <v>1</v>
      </c>
      <c r="C9" s="373">
        <v>0.52</v>
      </c>
      <c r="D9" s="373">
        <v>0.48</v>
      </c>
      <c r="E9" s="373">
        <v>1</v>
      </c>
      <c r="F9" s="373">
        <v>0.519</v>
      </c>
      <c r="G9" s="373">
        <v>0.48100000000000004</v>
      </c>
      <c r="H9" s="373">
        <v>1</v>
      </c>
      <c r="I9" s="373">
        <v>0.523</v>
      </c>
      <c r="J9" s="373">
        <v>0.47700000000000004</v>
      </c>
    </row>
    <row r="10" spans="1:10" ht="12.75">
      <c r="A10" s="161" t="s">
        <v>91</v>
      </c>
      <c r="B10" s="373">
        <v>1</v>
      </c>
      <c r="C10" s="373">
        <v>0.542</v>
      </c>
      <c r="D10" s="373">
        <v>0.45799999999999996</v>
      </c>
      <c r="E10" s="373">
        <v>1</v>
      </c>
      <c r="F10" s="373">
        <v>0.521</v>
      </c>
      <c r="G10" s="373">
        <v>0.479</v>
      </c>
      <c r="H10" s="373">
        <v>1</v>
      </c>
      <c r="I10" s="373">
        <v>0.6</v>
      </c>
      <c r="J10" s="373">
        <v>0.4</v>
      </c>
    </row>
    <row r="11" spans="1:10" ht="12.75">
      <c r="A11" s="161" t="s">
        <v>92</v>
      </c>
      <c r="B11" s="373">
        <v>1</v>
      </c>
      <c r="C11" s="373">
        <v>0.491</v>
      </c>
      <c r="D11" s="373">
        <v>0.509</v>
      </c>
      <c r="E11" s="373">
        <v>1</v>
      </c>
      <c r="F11" s="373">
        <v>0.484</v>
      </c>
      <c r="G11" s="373">
        <v>0.516</v>
      </c>
      <c r="H11" s="373">
        <v>1</v>
      </c>
      <c r="I11" s="373">
        <v>0.525</v>
      </c>
      <c r="J11" s="373">
        <v>0.475</v>
      </c>
    </row>
    <row r="12" spans="1:10" ht="12.75">
      <c r="A12" s="161" t="s">
        <v>93</v>
      </c>
      <c r="B12" s="373">
        <v>1</v>
      </c>
      <c r="C12" s="373">
        <v>0.45399999999999996</v>
      </c>
      <c r="D12" s="373">
        <v>0.546</v>
      </c>
      <c r="E12" s="373">
        <v>1</v>
      </c>
      <c r="F12" s="373">
        <v>0.469</v>
      </c>
      <c r="G12" s="373">
        <v>0.531</v>
      </c>
      <c r="H12" s="373">
        <v>1</v>
      </c>
      <c r="I12" s="373">
        <v>0.39799999999999996</v>
      </c>
      <c r="J12" s="373">
        <v>0.602</v>
      </c>
    </row>
    <row r="13" spans="1:10" ht="12.75">
      <c r="A13" s="161" t="s">
        <v>94</v>
      </c>
      <c r="B13" s="373">
        <v>1</v>
      </c>
      <c r="C13" s="373">
        <v>0.37</v>
      </c>
      <c r="D13" s="373">
        <v>0.63</v>
      </c>
      <c r="E13" s="373">
        <v>1</v>
      </c>
      <c r="F13" s="373">
        <v>0.40700000000000003</v>
      </c>
      <c r="G13" s="373">
        <v>0.593</v>
      </c>
      <c r="H13" s="373">
        <v>1</v>
      </c>
      <c r="I13" s="373">
        <v>0.32</v>
      </c>
      <c r="J13" s="373">
        <v>0.68</v>
      </c>
    </row>
    <row r="14" spans="1:10" ht="12.75">
      <c r="A14" s="161" t="s">
        <v>95</v>
      </c>
      <c r="B14" s="373">
        <v>1</v>
      </c>
      <c r="C14" s="373">
        <v>0.415</v>
      </c>
      <c r="D14" s="373">
        <v>0.585</v>
      </c>
      <c r="E14" s="373">
        <v>1</v>
      </c>
      <c r="F14" s="373">
        <v>0.45799999999999996</v>
      </c>
      <c r="G14" s="373">
        <v>0.542</v>
      </c>
      <c r="H14" s="373">
        <v>1</v>
      </c>
      <c r="I14" s="373">
        <v>0.325</v>
      </c>
      <c r="J14" s="373">
        <v>0.675</v>
      </c>
    </row>
    <row r="15" spans="1:10" ht="12.75">
      <c r="A15" s="161" t="s">
        <v>96</v>
      </c>
      <c r="B15" s="373">
        <v>1</v>
      </c>
      <c r="C15" s="373">
        <v>0.4514</v>
      </c>
      <c r="D15" s="373">
        <v>0.5486</v>
      </c>
      <c r="E15" s="373">
        <v>1</v>
      </c>
      <c r="F15" s="373">
        <v>0.4054</v>
      </c>
      <c r="G15" s="373">
        <v>0.5946</v>
      </c>
      <c r="H15" s="373">
        <v>1</v>
      </c>
      <c r="I15" s="373">
        <v>0.43079999999999996</v>
      </c>
      <c r="J15" s="373">
        <v>0.5692</v>
      </c>
    </row>
    <row r="16" spans="1:10" ht="12.75">
      <c r="A16" s="161" t="s">
        <v>25</v>
      </c>
      <c r="B16" s="373">
        <v>1</v>
      </c>
      <c r="C16" s="373">
        <v>0.45799999999999996</v>
      </c>
      <c r="D16" s="373">
        <v>0.542</v>
      </c>
      <c r="E16" s="373">
        <v>1</v>
      </c>
      <c r="F16" s="373">
        <v>0.44</v>
      </c>
      <c r="G16" s="373">
        <v>0.56</v>
      </c>
      <c r="H16" s="373">
        <v>1</v>
      </c>
      <c r="I16" s="373">
        <v>0.48</v>
      </c>
      <c r="J16" s="373">
        <v>0.52</v>
      </c>
    </row>
    <row r="17" spans="1:10" ht="12.75">
      <c r="A17" s="161">
        <v>2000</v>
      </c>
      <c r="B17" s="373">
        <v>1</v>
      </c>
      <c r="C17" s="373">
        <v>0.3983050847457627</v>
      </c>
      <c r="D17" s="373">
        <v>0.6016949152542372</v>
      </c>
      <c r="E17" s="373">
        <v>1</v>
      </c>
      <c r="F17" s="373">
        <v>0.4967741935483871</v>
      </c>
      <c r="G17" s="373">
        <v>0.5032258064516129</v>
      </c>
      <c r="H17" s="373">
        <v>1</v>
      </c>
      <c r="I17" s="373">
        <v>0.20987654320987653</v>
      </c>
      <c r="J17" s="373">
        <v>0.7901234567901234</v>
      </c>
    </row>
    <row r="18" spans="1:10" ht="12.75">
      <c r="A18" s="161">
        <v>2001</v>
      </c>
      <c r="B18" s="373">
        <v>1</v>
      </c>
      <c r="C18" s="373">
        <v>0.321608040201005</v>
      </c>
      <c r="D18" s="373">
        <v>0.678391959798995</v>
      </c>
      <c r="E18" s="373">
        <v>1</v>
      </c>
      <c r="F18" s="373">
        <v>0.4461538461538462</v>
      </c>
      <c r="G18" s="373">
        <v>0.5538461538461539</v>
      </c>
      <c r="H18" s="373">
        <v>1</v>
      </c>
      <c r="I18" s="373">
        <v>0.08695652173913043</v>
      </c>
      <c r="J18" s="373">
        <v>0.9130434782608695</v>
      </c>
    </row>
    <row r="19" spans="1:10" ht="12.75">
      <c r="A19" s="161">
        <v>2002</v>
      </c>
      <c r="B19" s="373">
        <v>1</v>
      </c>
      <c r="C19" s="373">
        <v>0.3657142857142857</v>
      </c>
      <c r="D19" s="373">
        <v>0.6342857142857142</v>
      </c>
      <c r="E19" s="373">
        <v>1</v>
      </c>
      <c r="F19" s="373">
        <v>0.47107438016528924</v>
      </c>
      <c r="G19" s="373">
        <v>0.5289256198347108</v>
      </c>
      <c r="H19" s="373">
        <v>1</v>
      </c>
      <c r="I19" s="373">
        <v>0.12962962962962962</v>
      </c>
      <c r="J19" s="373">
        <v>0.8703703703703703</v>
      </c>
    </row>
    <row r="20" spans="1:10" ht="12.75">
      <c r="A20" s="161">
        <v>2003</v>
      </c>
      <c r="B20" s="373">
        <v>1</v>
      </c>
      <c r="C20" s="373">
        <v>0.33557046979865773</v>
      </c>
      <c r="D20" s="373">
        <v>0.6644295302013423</v>
      </c>
      <c r="E20" s="373">
        <v>1</v>
      </c>
      <c r="F20" s="373">
        <v>0.4017857142857143</v>
      </c>
      <c r="G20" s="373">
        <v>0.5982142857142857</v>
      </c>
      <c r="H20" s="373">
        <v>1</v>
      </c>
      <c r="I20" s="373">
        <v>0.13513513513513514</v>
      </c>
      <c r="J20" s="373">
        <v>0.8648648648648649</v>
      </c>
    </row>
    <row r="21" spans="1:10" ht="12.75">
      <c r="A21" s="161">
        <v>2004</v>
      </c>
      <c r="B21" s="373">
        <v>1</v>
      </c>
      <c r="C21" s="373">
        <v>0.36585365853658536</v>
      </c>
      <c r="D21" s="373">
        <v>0.6341463414634146</v>
      </c>
      <c r="E21" s="373">
        <v>1</v>
      </c>
      <c r="F21" s="373">
        <v>0.42727272727272725</v>
      </c>
      <c r="G21" s="373">
        <v>0.5727272727272728</v>
      </c>
      <c r="H21" s="373">
        <v>1</v>
      </c>
      <c r="I21" s="373">
        <v>0.24074074074074073</v>
      </c>
      <c r="J21" s="373">
        <v>0.7592592592592593</v>
      </c>
    </row>
    <row r="22" spans="1:10" ht="12.75">
      <c r="A22" s="161" t="s">
        <v>13</v>
      </c>
      <c r="B22" s="373">
        <v>1</v>
      </c>
      <c r="C22" s="373">
        <v>0.3574103077992593</v>
      </c>
      <c r="D22" s="373">
        <v>0.6425896922007408</v>
      </c>
      <c r="E22" s="373">
        <v>1</v>
      </c>
      <c r="F22" s="373">
        <v>0.44861217228519285</v>
      </c>
      <c r="G22" s="373">
        <v>0.5513878277148072</v>
      </c>
      <c r="H22" s="373">
        <v>1</v>
      </c>
      <c r="I22" s="373">
        <v>0.1604677140909025</v>
      </c>
      <c r="J22" s="373">
        <v>0.8395322859090975</v>
      </c>
    </row>
    <row r="23" spans="1:10" ht="12.75">
      <c r="A23" s="161">
        <v>2005</v>
      </c>
      <c r="B23" s="373">
        <v>1</v>
      </c>
      <c r="C23" s="373">
        <v>0.3422459893048128</v>
      </c>
      <c r="D23" s="373">
        <v>0.6577540106951871</v>
      </c>
      <c r="E23" s="373">
        <v>1</v>
      </c>
      <c r="F23" s="373">
        <v>0.42016806722689076</v>
      </c>
      <c r="G23" s="373">
        <v>0.5798319327731093</v>
      </c>
      <c r="H23" s="373">
        <v>1</v>
      </c>
      <c r="I23" s="373">
        <v>0.20588235294117646</v>
      </c>
      <c r="J23" s="373">
        <v>0.7941176470588235</v>
      </c>
    </row>
    <row r="24" spans="1:10" ht="12.75">
      <c r="A24" s="161">
        <v>2006</v>
      </c>
      <c r="B24" s="373">
        <v>1</v>
      </c>
      <c r="C24" s="373">
        <v>0.32450331125827814</v>
      </c>
      <c r="D24" s="373">
        <v>0.6754966887417219</v>
      </c>
      <c r="E24" s="373">
        <v>1</v>
      </c>
      <c r="F24" s="373">
        <v>0.3333333333333333</v>
      </c>
      <c r="G24" s="373">
        <v>0.6666666666666666</v>
      </c>
      <c r="H24" s="373">
        <v>1</v>
      </c>
      <c r="I24" s="373">
        <v>0.30612244897959184</v>
      </c>
      <c r="J24" s="373">
        <v>0.6938775510204082</v>
      </c>
    </row>
    <row r="25" spans="1:10" ht="12.75">
      <c r="A25" s="161">
        <v>2007</v>
      </c>
      <c r="B25" s="373">
        <v>1</v>
      </c>
      <c r="C25" s="373">
        <v>0.4065934065934066</v>
      </c>
      <c r="D25" s="373">
        <v>0.5934065934065934</v>
      </c>
      <c r="E25" s="373">
        <v>1</v>
      </c>
      <c r="F25" s="373">
        <v>0.40714285714285714</v>
      </c>
      <c r="G25" s="373">
        <v>0.5928571428571429</v>
      </c>
      <c r="H25" s="373">
        <v>1</v>
      </c>
      <c r="I25" s="373">
        <v>0.40476190476190477</v>
      </c>
      <c r="J25" s="373">
        <v>0.5952380952380952</v>
      </c>
    </row>
    <row r="26" spans="1:10" ht="12.75">
      <c r="A26" s="161">
        <v>2008</v>
      </c>
      <c r="B26" s="373">
        <v>1</v>
      </c>
      <c r="C26" s="373">
        <v>0.3951219512195122</v>
      </c>
      <c r="D26" s="373">
        <v>0.6048780487804878</v>
      </c>
      <c r="E26" s="373">
        <v>1</v>
      </c>
      <c r="F26" s="373">
        <v>0.359375</v>
      </c>
      <c r="G26" s="373">
        <v>0.640625</v>
      </c>
      <c r="H26" s="373">
        <v>1</v>
      </c>
      <c r="I26" s="373">
        <v>0.45454545454545453</v>
      </c>
      <c r="J26" s="373">
        <v>0.5454545454545454</v>
      </c>
    </row>
    <row r="27" spans="1:10" ht="12.75">
      <c r="A27" s="161">
        <v>2009</v>
      </c>
      <c r="B27" s="373">
        <v>1</v>
      </c>
      <c r="C27" s="373">
        <v>0.42857142857142855</v>
      </c>
      <c r="D27" s="373">
        <v>0.5714285714285714</v>
      </c>
      <c r="E27" s="373">
        <v>1</v>
      </c>
      <c r="F27" s="373">
        <v>0.4380952380952381</v>
      </c>
      <c r="G27" s="373">
        <v>0.5619047619047619</v>
      </c>
      <c r="H27" s="373">
        <v>1</v>
      </c>
      <c r="I27" s="373">
        <v>0.40816326530612246</v>
      </c>
      <c r="J27" s="373">
        <v>0.5918367346938775</v>
      </c>
    </row>
    <row r="28" spans="1:10" ht="12.75">
      <c r="A28" s="161" t="s">
        <v>228</v>
      </c>
      <c r="B28" s="373">
        <v>1</v>
      </c>
      <c r="C28" s="373">
        <v>0.3794072173894877</v>
      </c>
      <c r="D28" s="373">
        <v>0.6205927826105123</v>
      </c>
      <c r="E28" s="373">
        <v>1</v>
      </c>
      <c r="F28" s="373">
        <v>0.39162289915966386</v>
      </c>
      <c r="G28" s="373">
        <v>0.6083771008403362</v>
      </c>
      <c r="H28" s="373">
        <v>0.9999999999999999</v>
      </c>
      <c r="I28" s="373">
        <v>0.35589508530685</v>
      </c>
      <c r="J28" s="373">
        <v>0.6441049146931499</v>
      </c>
    </row>
    <row r="29" spans="1:10" ht="12.75">
      <c r="A29" s="161">
        <v>2010</v>
      </c>
      <c r="B29" s="373">
        <v>1</v>
      </c>
      <c r="C29" s="373">
        <v>0.46774193548387094</v>
      </c>
      <c r="D29" s="373">
        <v>0.532258064516129</v>
      </c>
      <c r="E29" s="373">
        <v>1</v>
      </c>
      <c r="F29" s="373">
        <v>0.4594594594594595</v>
      </c>
      <c r="G29" s="373">
        <v>0.5405405405405406</v>
      </c>
      <c r="H29" s="373">
        <v>1</v>
      </c>
      <c r="I29" s="373">
        <v>0.5</v>
      </c>
      <c r="J29" s="373">
        <v>0.5</v>
      </c>
    </row>
    <row r="30" spans="1:10" ht="12.75">
      <c r="A30" s="161">
        <v>2011</v>
      </c>
      <c r="B30" s="373">
        <v>1</v>
      </c>
      <c r="C30" s="373">
        <v>0.39263803680981596</v>
      </c>
      <c r="D30" s="373">
        <v>0.6073619631901841</v>
      </c>
      <c r="E30" s="373">
        <v>1</v>
      </c>
      <c r="F30" s="373">
        <v>0.35833333333333334</v>
      </c>
      <c r="G30" s="373">
        <v>0.6416666666666667</v>
      </c>
      <c r="H30" s="373">
        <v>1</v>
      </c>
      <c r="I30" s="373">
        <v>0.4883720930232558</v>
      </c>
      <c r="J30" s="373">
        <v>0.5116279069767442</v>
      </c>
    </row>
    <row r="31" spans="1:10" ht="12.75">
      <c r="A31" s="161">
        <v>2012</v>
      </c>
      <c r="B31" s="373">
        <v>1</v>
      </c>
      <c r="C31" s="373">
        <v>0.4648648648648649</v>
      </c>
      <c r="D31" s="373">
        <v>0.5351351351351351</v>
      </c>
      <c r="E31" s="373">
        <v>1</v>
      </c>
      <c r="F31" s="373">
        <v>0.4357142857142857</v>
      </c>
      <c r="G31" s="373">
        <v>0.5642857142857143</v>
      </c>
      <c r="H31" s="373">
        <v>1</v>
      </c>
      <c r="I31" s="373">
        <v>0.5555555555555556</v>
      </c>
      <c r="J31" s="373">
        <v>0.4444444444444444</v>
      </c>
    </row>
    <row r="32" spans="1:10" ht="12.75">
      <c r="A32" s="161">
        <v>2013</v>
      </c>
      <c r="B32" s="373">
        <v>1</v>
      </c>
      <c r="C32" s="373">
        <v>0.3222748815165877</v>
      </c>
      <c r="D32" s="373">
        <v>0.6777251184834123</v>
      </c>
      <c r="E32" s="373">
        <v>1</v>
      </c>
      <c r="F32" s="373">
        <v>0.366412213740458</v>
      </c>
      <c r="G32" s="373">
        <v>0.6335877862595419</v>
      </c>
      <c r="H32" s="373">
        <v>1</v>
      </c>
      <c r="I32" s="373">
        <v>0.25</v>
      </c>
      <c r="J32" s="373">
        <v>0.75</v>
      </c>
    </row>
    <row r="33" spans="1:10" ht="12.75">
      <c r="A33" s="161">
        <v>2014</v>
      </c>
      <c r="B33" s="373">
        <v>1</v>
      </c>
      <c r="C33" s="373">
        <v>0.3798076923076923</v>
      </c>
      <c r="D33" s="373">
        <v>0.6201923076923077</v>
      </c>
      <c r="E33" s="373">
        <v>1</v>
      </c>
      <c r="F33" s="373">
        <v>0.41911764705882354</v>
      </c>
      <c r="G33" s="373">
        <v>0.5808823529411765</v>
      </c>
      <c r="H33" s="373">
        <v>1</v>
      </c>
      <c r="I33" s="373">
        <v>0.3055555555555556</v>
      </c>
      <c r="J33" s="373">
        <v>0.6944444444444444</v>
      </c>
    </row>
    <row r="34" spans="1:10" ht="12.75">
      <c r="A34" s="380" t="s">
        <v>517</v>
      </c>
      <c r="B34" s="373">
        <v>1</v>
      </c>
      <c r="C34" s="373">
        <v>0.40546548219656636</v>
      </c>
      <c r="D34" s="373">
        <v>0.5945345178034336</v>
      </c>
      <c r="E34" s="373">
        <v>1</v>
      </c>
      <c r="F34" s="373">
        <v>0.407807387861272</v>
      </c>
      <c r="G34" s="373">
        <v>0.5921926121387281</v>
      </c>
      <c r="H34" s="373">
        <v>1</v>
      </c>
      <c r="I34" s="373">
        <v>0.4198966408268734</v>
      </c>
      <c r="J34" s="373">
        <v>0.5801033591731267</v>
      </c>
    </row>
    <row r="35" spans="1:10" ht="12.75">
      <c r="A35" s="161">
        <v>2015</v>
      </c>
      <c r="B35" s="373">
        <v>1</v>
      </c>
      <c r="C35" s="373">
        <v>0.32682926829268294</v>
      </c>
      <c r="D35" s="373">
        <v>0.6731707317073171</v>
      </c>
      <c r="E35" s="373">
        <v>1</v>
      </c>
      <c r="F35" s="373">
        <v>0.3191489361702128</v>
      </c>
      <c r="G35" s="373">
        <v>0.6808510638297872</v>
      </c>
      <c r="H35" s="373">
        <v>1</v>
      </c>
      <c r="I35" s="373">
        <v>0.34375</v>
      </c>
      <c r="J35" s="373">
        <v>0.65625</v>
      </c>
    </row>
    <row r="36" spans="1:10" ht="12.75">
      <c r="A36" s="161">
        <v>2016</v>
      </c>
      <c r="B36" s="373">
        <v>1</v>
      </c>
      <c r="C36" s="373">
        <v>0.3939393939393939</v>
      </c>
      <c r="D36" s="373">
        <v>0.6060606060606061</v>
      </c>
      <c r="E36" s="373">
        <v>1</v>
      </c>
      <c r="F36" s="373">
        <v>0.42105263157894735</v>
      </c>
      <c r="G36" s="373">
        <v>0.5789473684210527</v>
      </c>
      <c r="H36" s="373">
        <v>1</v>
      </c>
      <c r="I36" s="373">
        <v>0.3384615384615385</v>
      </c>
      <c r="J36" s="373">
        <v>0.6615384615384615</v>
      </c>
    </row>
    <row r="37" spans="1:10" s="13" customFormat="1" ht="12.75">
      <c r="A37" s="333"/>
      <c r="B37" s="334"/>
      <c r="C37" s="334"/>
      <c r="D37" s="334"/>
      <c r="E37" s="334"/>
      <c r="F37" s="334"/>
      <c r="G37" s="334"/>
      <c r="H37" s="334"/>
      <c r="I37" s="334"/>
      <c r="J37" s="334"/>
    </row>
    <row r="38" spans="1:10" s="13" customFormat="1" ht="12.75">
      <c r="A38" s="515" t="s">
        <v>332</v>
      </c>
      <c r="B38" s="515"/>
      <c r="C38" s="515"/>
      <c r="D38" s="515"/>
      <c r="E38" s="515"/>
      <c r="F38" s="515"/>
      <c r="G38" s="515"/>
      <c r="H38" s="515"/>
      <c r="I38" s="515"/>
      <c r="J38" s="515"/>
    </row>
    <row r="39" spans="1:10" s="76" customFormat="1" ht="12.75">
      <c r="A39" s="465" t="s">
        <v>548</v>
      </c>
      <c r="B39" s="516"/>
      <c r="C39" s="516"/>
      <c r="D39" s="516"/>
      <c r="E39" s="516"/>
      <c r="F39" s="516"/>
      <c r="G39" s="516"/>
      <c r="H39" s="516"/>
      <c r="I39" s="516"/>
      <c r="J39" s="516"/>
    </row>
    <row r="40" s="13" customFormat="1" ht="12.75"/>
  </sheetData>
  <sheetProtection/>
  <mergeCells count="11">
    <mergeCell ref="A1:J1"/>
    <mergeCell ref="C5:D5"/>
    <mergeCell ref="F5:G5"/>
    <mergeCell ref="I5:J5"/>
    <mergeCell ref="B4:D4"/>
    <mergeCell ref="E4:G4"/>
    <mergeCell ref="H4:J4"/>
    <mergeCell ref="A3:J3"/>
    <mergeCell ref="A38:J38"/>
    <mergeCell ref="A39:J39"/>
    <mergeCell ref="A4:A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6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8"/>
  <sheetViews>
    <sheetView zoomScale="130" zoomScaleNormal="130" zoomScaleSheetLayoutView="50" zoomScalePageLayoutView="0" workbookViewId="0" topLeftCell="A1">
      <selection activeCell="I5" sqref="I5"/>
    </sheetView>
  </sheetViews>
  <sheetFormatPr defaultColWidth="11.421875" defaultRowHeight="12.75"/>
  <cols>
    <col min="1" max="1" width="15.421875" style="4" customWidth="1"/>
    <col min="2" max="2" width="15.28125" style="4" customWidth="1"/>
    <col min="3" max="7" width="11.7109375" style="4" customWidth="1"/>
    <col min="8" max="16384" width="11.421875" style="4" customWidth="1"/>
  </cols>
  <sheetData>
    <row r="1" spans="1:7" s="13" customFormat="1" ht="27" customHeight="1">
      <c r="A1" s="520" t="s">
        <v>537</v>
      </c>
      <c r="B1" s="521"/>
      <c r="C1" s="521"/>
      <c r="D1" s="521"/>
      <c r="E1" s="521"/>
      <c r="F1" s="521"/>
      <c r="G1" s="521"/>
    </row>
    <row r="2" spans="1:7" s="13" customFormat="1" ht="12.75">
      <c r="A2" s="336"/>
      <c r="B2" s="57"/>
      <c r="C2" s="57"/>
      <c r="D2" s="57"/>
      <c r="E2" s="57"/>
      <c r="F2" s="57"/>
      <c r="G2" s="57"/>
    </row>
    <row r="3" spans="1:7" s="13" customFormat="1" ht="12.75">
      <c r="A3" s="500" t="s">
        <v>419</v>
      </c>
      <c r="B3" s="500"/>
      <c r="C3" s="500"/>
      <c r="D3" s="500"/>
      <c r="E3" s="500"/>
      <c r="F3" s="500"/>
      <c r="G3" s="500"/>
    </row>
    <row r="4" spans="1:7" s="13" customFormat="1" ht="45">
      <c r="A4" s="522" t="s">
        <v>478</v>
      </c>
      <c r="B4" s="371" t="s">
        <v>101</v>
      </c>
      <c r="C4" s="523" t="s">
        <v>0</v>
      </c>
      <c r="D4" s="494"/>
      <c r="E4" s="494"/>
      <c r="F4" s="494"/>
      <c r="G4" s="494"/>
    </row>
    <row r="5" spans="1:7" s="13" customFormat="1" ht="12.75">
      <c r="A5" s="484"/>
      <c r="B5" s="75"/>
      <c r="C5" s="184" t="s">
        <v>97</v>
      </c>
      <c r="D5" s="193" t="s">
        <v>102</v>
      </c>
      <c r="E5" s="193" t="s">
        <v>103</v>
      </c>
      <c r="F5" s="193" t="s">
        <v>220</v>
      </c>
      <c r="G5" s="184" t="s">
        <v>73</v>
      </c>
    </row>
    <row r="6" spans="1:7" ht="12.75">
      <c r="A6" s="161" t="s">
        <v>88</v>
      </c>
      <c r="B6" s="97">
        <v>78.2</v>
      </c>
      <c r="C6" s="93">
        <v>45.2</v>
      </c>
      <c r="D6" s="92">
        <v>8.2</v>
      </c>
      <c r="E6" s="93">
        <v>20.4</v>
      </c>
      <c r="F6" s="93" t="s">
        <v>45</v>
      </c>
      <c r="G6" s="93">
        <v>4.4</v>
      </c>
    </row>
    <row r="7" spans="1:7" ht="12.75">
      <c r="A7" s="161" t="s">
        <v>89</v>
      </c>
      <c r="B7" s="97">
        <v>73.6</v>
      </c>
      <c r="C7" s="93">
        <v>37.2</v>
      </c>
      <c r="D7" s="92">
        <v>6.6</v>
      </c>
      <c r="E7" s="93">
        <v>23.2</v>
      </c>
      <c r="F7" s="93" t="s">
        <v>45</v>
      </c>
      <c r="G7" s="93">
        <v>6.6</v>
      </c>
    </row>
    <row r="8" spans="1:7" ht="12.75">
      <c r="A8" s="161" t="s">
        <v>90</v>
      </c>
      <c r="B8" s="97">
        <v>89.8</v>
      </c>
      <c r="C8" s="93">
        <v>46.6</v>
      </c>
      <c r="D8" s="93">
        <v>11.8</v>
      </c>
      <c r="E8" s="93">
        <v>21.4</v>
      </c>
      <c r="F8" s="93">
        <v>4.4</v>
      </c>
      <c r="G8" s="93">
        <v>5.599999999999987</v>
      </c>
    </row>
    <row r="9" spans="1:7" ht="12.75">
      <c r="A9" s="161" t="s">
        <v>91</v>
      </c>
      <c r="B9" s="98">
        <v>101.8</v>
      </c>
      <c r="C9" s="93">
        <v>52.8</v>
      </c>
      <c r="D9" s="93">
        <v>17.8</v>
      </c>
      <c r="E9" s="93">
        <v>20.4</v>
      </c>
      <c r="F9" s="93">
        <v>7.2</v>
      </c>
      <c r="G9" s="93">
        <v>3.5999999999999943</v>
      </c>
    </row>
    <row r="10" spans="1:7" ht="12.75">
      <c r="A10" s="161" t="s">
        <v>92</v>
      </c>
      <c r="B10" s="99">
        <v>101.2</v>
      </c>
      <c r="C10" s="94">
        <v>48.8</v>
      </c>
      <c r="D10" s="94">
        <v>22.6</v>
      </c>
      <c r="E10" s="94">
        <v>18.4</v>
      </c>
      <c r="F10" s="94">
        <v>4.2</v>
      </c>
      <c r="G10" s="94">
        <v>7.199999999999996</v>
      </c>
    </row>
    <row r="11" spans="1:7" ht="12.75">
      <c r="A11" s="161" t="s">
        <v>93</v>
      </c>
      <c r="B11" s="98">
        <v>103.2</v>
      </c>
      <c r="C11" s="93">
        <v>49</v>
      </c>
      <c r="D11" s="93">
        <v>22.2</v>
      </c>
      <c r="E11" s="94">
        <v>17.2</v>
      </c>
      <c r="F11" s="94">
        <v>3.4</v>
      </c>
      <c r="G11" s="94">
        <v>11.4</v>
      </c>
    </row>
    <row r="12" spans="1:7" ht="12.75">
      <c r="A12" s="161" t="s">
        <v>94</v>
      </c>
      <c r="B12" s="99">
        <v>105.4</v>
      </c>
      <c r="C12" s="94">
        <v>42.4</v>
      </c>
      <c r="D12" s="94">
        <v>28.6</v>
      </c>
      <c r="E12" s="94">
        <v>20.6</v>
      </c>
      <c r="F12" s="94">
        <v>4.6</v>
      </c>
      <c r="G12" s="94">
        <v>9.2</v>
      </c>
    </row>
    <row r="13" spans="1:7" ht="12.75">
      <c r="A13" s="161" t="s">
        <v>95</v>
      </c>
      <c r="B13" s="99">
        <v>112.2</v>
      </c>
      <c r="C13" s="94">
        <v>51.4</v>
      </c>
      <c r="D13" s="94">
        <v>28.2</v>
      </c>
      <c r="E13" s="94">
        <v>18.8</v>
      </c>
      <c r="F13" s="94">
        <v>3.8</v>
      </c>
      <c r="G13" s="93">
        <v>10</v>
      </c>
    </row>
    <row r="14" spans="1:7" ht="12.75">
      <c r="A14" s="161" t="s">
        <v>96</v>
      </c>
      <c r="B14" s="98">
        <v>116.8</v>
      </c>
      <c r="C14" s="93">
        <v>47.2</v>
      </c>
      <c r="D14" s="93">
        <v>27.6</v>
      </c>
      <c r="E14" s="93">
        <v>24.8</v>
      </c>
      <c r="F14" s="93">
        <v>5.2</v>
      </c>
      <c r="G14" s="93">
        <v>12</v>
      </c>
    </row>
    <row r="15" spans="1:7" ht="12.75">
      <c r="A15" s="161" t="s">
        <v>25</v>
      </c>
      <c r="B15" s="98">
        <v>113.8</v>
      </c>
      <c r="C15" s="93">
        <v>50</v>
      </c>
      <c r="D15" s="93">
        <v>26.8</v>
      </c>
      <c r="E15" s="93">
        <v>17.6</v>
      </c>
      <c r="F15" s="93">
        <v>3.4</v>
      </c>
      <c r="G15" s="93">
        <v>16</v>
      </c>
    </row>
    <row r="16" spans="1:7" ht="12.75">
      <c r="A16" s="161">
        <v>2000</v>
      </c>
      <c r="B16" s="100">
        <v>155</v>
      </c>
      <c r="C16" s="95">
        <v>77</v>
      </c>
      <c r="D16" s="95">
        <v>25</v>
      </c>
      <c r="E16" s="96">
        <v>28</v>
      </c>
      <c r="F16" s="96">
        <v>4</v>
      </c>
      <c r="G16" s="96">
        <v>21</v>
      </c>
    </row>
    <row r="17" spans="1:7" ht="12.75">
      <c r="A17" s="161">
        <v>2001</v>
      </c>
      <c r="B17" s="100">
        <v>130</v>
      </c>
      <c r="C17" s="95">
        <v>58</v>
      </c>
      <c r="D17" s="95">
        <v>26</v>
      </c>
      <c r="E17" s="96">
        <v>19</v>
      </c>
      <c r="F17" s="96">
        <v>4</v>
      </c>
      <c r="G17" s="96">
        <v>23</v>
      </c>
    </row>
    <row r="18" spans="1:7" ht="12.75">
      <c r="A18" s="161">
        <v>2002</v>
      </c>
      <c r="B18" s="100">
        <v>121</v>
      </c>
      <c r="C18" s="95">
        <v>57</v>
      </c>
      <c r="D18" s="95">
        <v>22</v>
      </c>
      <c r="E18" s="95">
        <v>16</v>
      </c>
      <c r="F18" s="95">
        <v>5</v>
      </c>
      <c r="G18" s="95">
        <v>21</v>
      </c>
    </row>
    <row r="19" spans="1:7" ht="12.75">
      <c r="A19" s="161">
        <v>2003</v>
      </c>
      <c r="B19" s="100">
        <v>112</v>
      </c>
      <c r="C19" s="95">
        <v>45</v>
      </c>
      <c r="D19" s="95">
        <v>25</v>
      </c>
      <c r="E19" s="96">
        <v>13</v>
      </c>
      <c r="F19" s="96">
        <v>4</v>
      </c>
      <c r="G19" s="96">
        <v>25</v>
      </c>
    </row>
    <row r="20" spans="1:7" ht="12.75">
      <c r="A20" s="161">
        <v>2004</v>
      </c>
      <c r="B20" s="100">
        <v>110</v>
      </c>
      <c r="C20" s="95">
        <v>47</v>
      </c>
      <c r="D20" s="95">
        <v>14</v>
      </c>
      <c r="E20" s="96">
        <v>15</v>
      </c>
      <c r="F20" s="96">
        <v>10</v>
      </c>
      <c r="G20" s="96">
        <v>24</v>
      </c>
    </row>
    <row r="21" spans="1:7" ht="12.75">
      <c r="A21" s="161" t="s">
        <v>13</v>
      </c>
      <c r="B21" s="98">
        <v>125.6</v>
      </c>
      <c r="C21" s="93">
        <v>56.8</v>
      </c>
      <c r="D21" s="93">
        <v>22.4</v>
      </c>
      <c r="E21" s="93">
        <v>18.2</v>
      </c>
      <c r="F21" s="93">
        <v>5.4</v>
      </c>
      <c r="G21" s="93">
        <v>22.8</v>
      </c>
    </row>
    <row r="22" spans="1:7" s="335" customFormat="1" ht="11.25">
      <c r="A22" s="161">
        <v>2005</v>
      </c>
      <c r="B22" s="100">
        <v>119</v>
      </c>
      <c r="C22" s="95">
        <v>50</v>
      </c>
      <c r="D22" s="95">
        <v>25</v>
      </c>
      <c r="E22" s="95">
        <v>16</v>
      </c>
      <c r="F22" s="95">
        <v>2</v>
      </c>
      <c r="G22" s="95">
        <v>26</v>
      </c>
    </row>
    <row r="23" spans="1:7" s="335" customFormat="1" ht="11.25">
      <c r="A23" s="161">
        <v>2006</v>
      </c>
      <c r="B23" s="100">
        <v>102</v>
      </c>
      <c r="C23" s="95">
        <v>34</v>
      </c>
      <c r="D23" s="95">
        <v>25</v>
      </c>
      <c r="E23" s="95">
        <v>14</v>
      </c>
      <c r="F23" s="95">
        <v>4</v>
      </c>
      <c r="G23" s="95">
        <v>25</v>
      </c>
    </row>
    <row r="24" spans="1:7" s="335" customFormat="1" ht="11.25">
      <c r="A24" s="161">
        <v>2007</v>
      </c>
      <c r="B24" s="100">
        <v>140</v>
      </c>
      <c r="C24" s="95">
        <v>57</v>
      </c>
      <c r="D24" s="95">
        <v>29</v>
      </c>
      <c r="E24" s="95">
        <v>16</v>
      </c>
      <c r="F24" s="95">
        <v>11</v>
      </c>
      <c r="G24" s="95">
        <v>27</v>
      </c>
    </row>
    <row r="25" spans="1:7" s="335" customFormat="1" ht="11.25">
      <c r="A25" s="161">
        <v>2008</v>
      </c>
      <c r="B25" s="100">
        <v>128</v>
      </c>
      <c r="C25" s="95">
        <v>46</v>
      </c>
      <c r="D25" s="95">
        <v>30</v>
      </c>
      <c r="E25" s="95">
        <v>18</v>
      </c>
      <c r="F25" s="95">
        <v>5</v>
      </c>
      <c r="G25" s="95">
        <v>29</v>
      </c>
    </row>
    <row r="26" spans="1:7" s="335" customFormat="1" ht="11.25">
      <c r="A26" s="161">
        <v>2009</v>
      </c>
      <c r="B26" s="100">
        <v>105</v>
      </c>
      <c r="C26" s="95">
        <v>46</v>
      </c>
      <c r="D26" s="95">
        <v>27</v>
      </c>
      <c r="E26" s="95">
        <v>6</v>
      </c>
      <c r="F26" s="95">
        <v>11</v>
      </c>
      <c r="G26" s="95">
        <v>15</v>
      </c>
    </row>
    <row r="27" spans="1:7" s="335" customFormat="1" ht="11.25">
      <c r="A27" s="161" t="s">
        <v>228</v>
      </c>
      <c r="B27" s="98">
        <v>118.8</v>
      </c>
      <c r="C27" s="93">
        <v>46.6</v>
      </c>
      <c r="D27" s="93">
        <v>27.2</v>
      </c>
      <c r="E27" s="93">
        <v>14</v>
      </c>
      <c r="F27" s="93">
        <v>6.6</v>
      </c>
      <c r="G27" s="93">
        <v>24.4</v>
      </c>
    </row>
    <row r="28" spans="1:7" s="335" customFormat="1" ht="11.25">
      <c r="A28" s="161">
        <v>2010</v>
      </c>
      <c r="B28" s="100">
        <v>148</v>
      </c>
      <c r="C28" s="95">
        <v>68</v>
      </c>
      <c r="D28" s="95">
        <v>28</v>
      </c>
      <c r="E28" s="95">
        <v>13</v>
      </c>
      <c r="F28" s="95">
        <v>6</v>
      </c>
      <c r="G28" s="95">
        <v>33</v>
      </c>
    </row>
    <row r="29" spans="1:7" s="335" customFormat="1" ht="11.25">
      <c r="A29" s="161">
        <v>2011</v>
      </c>
      <c r="B29" s="100">
        <v>120</v>
      </c>
      <c r="C29" s="95">
        <v>43</v>
      </c>
      <c r="D29" s="95">
        <v>30</v>
      </c>
      <c r="E29" s="95">
        <v>17</v>
      </c>
      <c r="F29" s="95">
        <v>6</v>
      </c>
      <c r="G29" s="95">
        <v>24</v>
      </c>
    </row>
    <row r="30" spans="1:7" s="335" customFormat="1" ht="11.25">
      <c r="A30" s="161">
        <v>2012</v>
      </c>
      <c r="B30" s="100">
        <v>140</v>
      </c>
      <c r="C30" s="95">
        <v>61</v>
      </c>
      <c r="D30" s="95">
        <v>25</v>
      </c>
      <c r="E30" s="95">
        <v>18</v>
      </c>
      <c r="F30" s="95">
        <v>11</v>
      </c>
      <c r="G30" s="95">
        <v>25</v>
      </c>
    </row>
    <row r="31" spans="1:7" s="335" customFormat="1" ht="11.25">
      <c r="A31" s="161">
        <v>2013</v>
      </c>
      <c r="B31" s="100">
        <v>131</v>
      </c>
      <c r="C31" s="95">
        <v>48</v>
      </c>
      <c r="D31" s="95">
        <v>21</v>
      </c>
      <c r="E31" s="95">
        <v>21</v>
      </c>
      <c r="F31" s="95">
        <v>9</v>
      </c>
      <c r="G31" s="95">
        <v>32</v>
      </c>
    </row>
    <row r="32" spans="1:7" s="335" customFormat="1" ht="11.25">
      <c r="A32" s="161">
        <v>2014</v>
      </c>
      <c r="B32" s="100">
        <v>136</v>
      </c>
      <c r="C32" s="95">
        <v>57</v>
      </c>
      <c r="D32" s="95">
        <v>31</v>
      </c>
      <c r="E32" s="95">
        <v>15</v>
      </c>
      <c r="F32" s="95">
        <v>10</v>
      </c>
      <c r="G32" s="95">
        <v>23</v>
      </c>
    </row>
    <row r="33" spans="1:7" s="335" customFormat="1" ht="11.25">
      <c r="A33" s="380" t="s">
        <v>517</v>
      </c>
      <c r="B33" s="98">
        <v>135</v>
      </c>
      <c r="C33" s="93">
        <v>55.4</v>
      </c>
      <c r="D33" s="93">
        <v>27</v>
      </c>
      <c r="E33" s="93">
        <v>16.8</v>
      </c>
      <c r="F33" s="93">
        <v>8.4</v>
      </c>
      <c r="G33" s="93">
        <v>27.4</v>
      </c>
    </row>
    <row r="34" spans="1:7" s="335" customFormat="1" ht="11.25">
      <c r="A34" s="161">
        <v>2015</v>
      </c>
      <c r="B34" s="100">
        <v>141</v>
      </c>
      <c r="C34" s="95">
        <v>45</v>
      </c>
      <c r="D34" s="95">
        <v>39</v>
      </c>
      <c r="E34" s="95">
        <v>21</v>
      </c>
      <c r="F34" s="95">
        <v>7</v>
      </c>
      <c r="G34" s="95">
        <v>29</v>
      </c>
    </row>
    <row r="35" spans="1:7" s="335" customFormat="1" ht="11.25">
      <c r="A35" s="161">
        <v>2016</v>
      </c>
      <c r="B35" s="100">
        <v>133</v>
      </c>
      <c r="C35" s="95">
        <v>56</v>
      </c>
      <c r="D35" s="95">
        <v>21</v>
      </c>
      <c r="E35" s="95">
        <v>15</v>
      </c>
      <c r="F35" s="95">
        <v>9</v>
      </c>
      <c r="G35" s="95">
        <v>32</v>
      </c>
    </row>
    <row r="36" spans="1:7" s="339" customFormat="1" ht="9">
      <c r="A36" s="337"/>
      <c r="B36" s="338"/>
      <c r="C36" s="338"/>
      <c r="D36" s="338"/>
      <c r="E36" s="338"/>
      <c r="F36" s="338"/>
      <c r="G36" s="338"/>
    </row>
    <row r="37" spans="1:7" s="339" customFormat="1" ht="11.25">
      <c r="A37" s="524" t="s">
        <v>332</v>
      </c>
      <c r="B37" s="524"/>
      <c r="C37" s="524"/>
      <c r="D37" s="524"/>
      <c r="E37" s="524"/>
      <c r="F37" s="524"/>
      <c r="G37" s="524"/>
    </row>
    <row r="38" spans="1:7" s="13" customFormat="1" ht="12.75">
      <c r="A38" s="416" t="s">
        <v>225</v>
      </c>
      <c r="B38" s="416"/>
      <c r="C38" s="416"/>
      <c r="D38" s="416"/>
      <c r="E38" s="416"/>
      <c r="F38" s="416"/>
      <c r="G38" s="416"/>
    </row>
  </sheetData>
  <sheetProtection/>
  <mergeCells count="6">
    <mergeCell ref="A38:G38"/>
    <mergeCell ref="A3:G3"/>
    <mergeCell ref="A1:G1"/>
    <mergeCell ref="A4:A5"/>
    <mergeCell ref="C4:G4"/>
    <mergeCell ref="A37:G3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30" zoomScaleNormal="130" zoomScaleSheetLayoutView="50" zoomScalePageLayoutView="0" workbookViewId="0" topLeftCell="A1">
      <selection activeCell="L6" sqref="L6"/>
    </sheetView>
  </sheetViews>
  <sheetFormatPr defaultColWidth="11.421875" defaultRowHeight="12.75"/>
  <cols>
    <col min="1" max="1" width="11.8515625" style="183" customWidth="1"/>
    <col min="2" max="2" width="8.7109375" style="183" customWidth="1"/>
    <col min="3" max="10" width="6.7109375" style="183" customWidth="1"/>
    <col min="11" max="16384" width="11.421875" style="183" customWidth="1"/>
  </cols>
  <sheetData>
    <row r="1" spans="1:10" ht="26.25" customHeight="1">
      <c r="A1" s="526" t="s">
        <v>538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2.75">
      <c r="A2" s="340"/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.75">
      <c r="A3" s="495" t="s">
        <v>420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12.75">
      <c r="A4" s="483" t="s">
        <v>468</v>
      </c>
      <c r="B4" s="347" t="s">
        <v>57</v>
      </c>
      <c r="C4" s="525" t="s">
        <v>501</v>
      </c>
      <c r="D4" s="525"/>
      <c r="E4" s="525"/>
      <c r="F4" s="525"/>
      <c r="G4" s="525"/>
      <c r="H4" s="525"/>
      <c r="I4" s="525"/>
      <c r="J4" s="525"/>
    </row>
    <row r="5" spans="1:10" ht="12.75">
      <c r="A5" s="484"/>
      <c r="C5" s="341" t="s">
        <v>454</v>
      </c>
      <c r="D5" s="341" t="s">
        <v>455</v>
      </c>
      <c r="E5" s="341" t="s">
        <v>456</v>
      </c>
      <c r="F5" s="341" t="s">
        <v>457</v>
      </c>
      <c r="G5" s="341" t="s">
        <v>458</v>
      </c>
      <c r="H5" s="341" t="s">
        <v>459</v>
      </c>
      <c r="I5" s="341" t="s">
        <v>460</v>
      </c>
      <c r="J5" s="341" t="s">
        <v>453</v>
      </c>
    </row>
    <row r="6" spans="1:10" ht="12.75">
      <c r="A6" s="161" t="s">
        <v>88</v>
      </c>
      <c r="B6" s="393">
        <f>SUM(C6:J6)</f>
        <v>92.40000000000002</v>
      </c>
      <c r="C6" s="101">
        <v>0.6</v>
      </c>
      <c r="D6" s="101">
        <v>23.6</v>
      </c>
      <c r="E6" s="101">
        <v>36.6</v>
      </c>
      <c r="F6" s="101">
        <v>20.8</v>
      </c>
      <c r="G6" s="101">
        <v>5.2</v>
      </c>
      <c r="H6" s="101">
        <v>3.4</v>
      </c>
      <c r="I6" s="101">
        <v>1</v>
      </c>
      <c r="J6" s="394">
        <v>1.2</v>
      </c>
    </row>
    <row r="7" spans="1:10" ht="12.75">
      <c r="A7" s="161" t="s">
        <v>89</v>
      </c>
      <c r="B7" s="102">
        <f>SUM(C7:J7)</f>
        <v>88.4</v>
      </c>
      <c r="C7" s="101">
        <v>1</v>
      </c>
      <c r="D7" s="101">
        <v>21.4</v>
      </c>
      <c r="E7" s="101">
        <v>35.6</v>
      </c>
      <c r="F7" s="101">
        <v>18</v>
      </c>
      <c r="G7" s="101">
        <v>7.4</v>
      </c>
      <c r="H7" s="101">
        <v>2</v>
      </c>
      <c r="I7" s="101">
        <v>1.6</v>
      </c>
      <c r="J7" s="101">
        <v>1.4</v>
      </c>
    </row>
    <row r="8" spans="1:10" ht="12.75">
      <c r="A8" s="161" t="s">
        <v>90</v>
      </c>
      <c r="B8" s="102">
        <f>SUM(C8:J8)</f>
        <v>115.8</v>
      </c>
      <c r="C8" s="101">
        <v>1.4</v>
      </c>
      <c r="D8" s="101">
        <v>50</v>
      </c>
      <c r="E8" s="101">
        <v>38.2</v>
      </c>
      <c r="F8" s="101">
        <v>15.2</v>
      </c>
      <c r="G8" s="101">
        <v>5.4</v>
      </c>
      <c r="H8" s="101">
        <v>1.4</v>
      </c>
      <c r="I8" s="101">
        <v>1.6</v>
      </c>
      <c r="J8" s="101">
        <v>2.6</v>
      </c>
    </row>
    <row r="9" spans="1:10" ht="12.75">
      <c r="A9" s="161" t="s">
        <v>91</v>
      </c>
      <c r="B9" s="102">
        <v>140.8</v>
      </c>
      <c r="C9" s="101">
        <v>4.6</v>
      </c>
      <c r="D9" s="101">
        <v>60.6</v>
      </c>
      <c r="E9" s="101">
        <v>51.2</v>
      </c>
      <c r="F9" s="101">
        <v>13.8</v>
      </c>
      <c r="G9" s="101">
        <v>5.4</v>
      </c>
      <c r="H9" s="101">
        <v>2.2</v>
      </c>
      <c r="I9" s="101">
        <v>1.4</v>
      </c>
      <c r="J9" s="101">
        <v>1.6</v>
      </c>
    </row>
    <row r="10" spans="1:10" ht="12.75">
      <c r="A10" s="161" t="s">
        <v>92</v>
      </c>
      <c r="B10" s="102">
        <v>138.6</v>
      </c>
      <c r="C10" s="101">
        <v>6</v>
      </c>
      <c r="D10" s="101">
        <v>55</v>
      </c>
      <c r="E10" s="101">
        <v>52.6</v>
      </c>
      <c r="F10" s="101">
        <v>13</v>
      </c>
      <c r="G10" s="101">
        <v>3.8</v>
      </c>
      <c r="H10" s="101">
        <v>2.6</v>
      </c>
      <c r="I10" s="101">
        <v>2.2</v>
      </c>
      <c r="J10" s="101">
        <v>3.4</v>
      </c>
    </row>
    <row r="11" spans="1:10" ht="12.75">
      <c r="A11" s="161" t="s">
        <v>93</v>
      </c>
      <c r="B11" s="102">
        <v>155.6</v>
      </c>
      <c r="C11" s="101">
        <v>3</v>
      </c>
      <c r="D11" s="101">
        <v>60.6</v>
      </c>
      <c r="E11" s="101">
        <v>56.2</v>
      </c>
      <c r="F11" s="101">
        <v>19.2</v>
      </c>
      <c r="G11" s="101">
        <v>4.8</v>
      </c>
      <c r="H11" s="101">
        <v>4.2</v>
      </c>
      <c r="I11" s="101">
        <v>2.4</v>
      </c>
      <c r="J11" s="101">
        <v>5.2</v>
      </c>
    </row>
    <row r="12" spans="1:10" ht="12.75">
      <c r="A12" s="161" t="s">
        <v>94</v>
      </c>
      <c r="B12" s="102">
        <v>180.79999999999998</v>
      </c>
      <c r="C12" s="101">
        <v>3.8</v>
      </c>
      <c r="D12" s="101">
        <v>47.8</v>
      </c>
      <c r="E12" s="101">
        <v>68</v>
      </c>
      <c r="F12" s="101">
        <v>32.4</v>
      </c>
      <c r="G12" s="101">
        <v>15.6</v>
      </c>
      <c r="H12" s="101">
        <v>6.2</v>
      </c>
      <c r="I12" s="101">
        <v>2.4</v>
      </c>
      <c r="J12" s="101">
        <v>4.6</v>
      </c>
    </row>
    <row r="13" spans="1:10" ht="12.75">
      <c r="A13" s="161" t="s">
        <v>95</v>
      </c>
      <c r="B13" s="102">
        <v>165.2</v>
      </c>
      <c r="C13" s="101">
        <v>2.2</v>
      </c>
      <c r="D13" s="101">
        <v>33.4</v>
      </c>
      <c r="E13" s="101">
        <v>63</v>
      </c>
      <c r="F13" s="101">
        <v>33.6</v>
      </c>
      <c r="G13" s="101">
        <v>16.4</v>
      </c>
      <c r="H13" s="101">
        <v>8</v>
      </c>
      <c r="I13" s="101">
        <v>3.4</v>
      </c>
      <c r="J13" s="101">
        <v>5.2</v>
      </c>
    </row>
    <row r="14" spans="1:10" ht="12.75">
      <c r="A14" s="161" t="s">
        <v>96</v>
      </c>
      <c r="B14" s="102">
        <v>194.4</v>
      </c>
      <c r="C14" s="101">
        <v>3</v>
      </c>
      <c r="D14" s="101">
        <v>36.6</v>
      </c>
      <c r="E14" s="101">
        <v>74.4</v>
      </c>
      <c r="F14" s="101">
        <v>40.6</v>
      </c>
      <c r="G14" s="101">
        <v>16.2</v>
      </c>
      <c r="H14" s="101">
        <v>9</v>
      </c>
      <c r="I14" s="101">
        <v>6.4</v>
      </c>
      <c r="J14" s="101">
        <v>8.2</v>
      </c>
    </row>
    <row r="15" spans="1:10" ht="12.75">
      <c r="A15" s="161" t="s">
        <v>25</v>
      </c>
      <c r="B15" s="102">
        <v>213.2</v>
      </c>
      <c r="C15" s="101">
        <v>2.2</v>
      </c>
      <c r="D15" s="101">
        <v>25.6</v>
      </c>
      <c r="E15" s="101">
        <v>67.6</v>
      </c>
      <c r="F15" s="101">
        <v>55.4</v>
      </c>
      <c r="G15" s="101">
        <v>27.8</v>
      </c>
      <c r="H15" s="101">
        <v>13.6</v>
      </c>
      <c r="I15" s="101">
        <v>9.6</v>
      </c>
      <c r="J15" s="101">
        <v>11.4</v>
      </c>
    </row>
  </sheetData>
  <sheetProtection/>
  <mergeCells count="4">
    <mergeCell ref="A4:A5"/>
    <mergeCell ref="C4:J4"/>
    <mergeCell ref="A3:J3"/>
    <mergeCell ref="A1:J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130" zoomScaleNormal="130" zoomScaleSheetLayoutView="50" zoomScalePageLayoutView="0" workbookViewId="0" topLeftCell="A1">
      <selection activeCell="O5" sqref="O5"/>
    </sheetView>
  </sheetViews>
  <sheetFormatPr defaultColWidth="11.421875" defaultRowHeight="12.75"/>
  <cols>
    <col min="1" max="1" width="13.00390625" style="183" customWidth="1"/>
    <col min="2" max="2" width="5.8515625" style="183" customWidth="1"/>
    <col min="3" max="14" width="5.7109375" style="183" customWidth="1"/>
    <col min="15" max="16384" width="11.421875" style="183" customWidth="1"/>
  </cols>
  <sheetData>
    <row r="1" spans="1:14" ht="153">
      <c r="A1" s="526" t="s">
        <v>539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4" ht="12.7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12.75">
      <c r="A3" s="495" t="s">
        <v>421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4" ht="12.75">
      <c r="A4" s="483" t="s">
        <v>468</v>
      </c>
      <c r="B4" s="275" t="s">
        <v>57</v>
      </c>
      <c r="C4" s="431" t="s">
        <v>501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1:14" ht="12.75">
      <c r="A5" s="484"/>
      <c r="C5" s="104" t="s">
        <v>173</v>
      </c>
      <c r="D5" s="104" t="s">
        <v>174</v>
      </c>
      <c r="E5" s="104" t="s">
        <v>164</v>
      </c>
      <c r="F5" s="104" t="s">
        <v>165</v>
      </c>
      <c r="G5" s="104" t="s">
        <v>166</v>
      </c>
      <c r="H5" s="104" t="s">
        <v>167</v>
      </c>
      <c r="I5" s="104" t="s">
        <v>168</v>
      </c>
      <c r="J5" s="104" t="s">
        <v>169</v>
      </c>
      <c r="K5" s="104" t="s">
        <v>170</v>
      </c>
      <c r="L5" s="104" t="s">
        <v>171</v>
      </c>
      <c r="M5" s="104" t="s">
        <v>81</v>
      </c>
      <c r="N5" s="104" t="s">
        <v>33</v>
      </c>
    </row>
    <row r="6" spans="1:14" ht="12.75">
      <c r="A6" s="194">
        <v>1999</v>
      </c>
      <c r="B6" s="32">
        <v>226</v>
      </c>
      <c r="C6" s="165">
        <v>1</v>
      </c>
      <c r="D6" s="165">
        <v>13</v>
      </c>
      <c r="E6" s="165">
        <v>61</v>
      </c>
      <c r="F6" s="165">
        <v>69</v>
      </c>
      <c r="G6" s="165">
        <v>27</v>
      </c>
      <c r="H6" s="165">
        <v>19</v>
      </c>
      <c r="I6" s="165">
        <v>20</v>
      </c>
      <c r="J6" s="165">
        <v>2</v>
      </c>
      <c r="K6" s="165">
        <v>10</v>
      </c>
      <c r="L6" s="165">
        <v>3</v>
      </c>
      <c r="M6" s="165">
        <v>1</v>
      </c>
      <c r="N6" s="165">
        <v>0</v>
      </c>
    </row>
    <row r="7" spans="1:14" ht="12.75">
      <c r="A7" s="194">
        <v>2000</v>
      </c>
      <c r="B7" s="32">
        <v>236</v>
      </c>
      <c r="C7" s="165">
        <v>2</v>
      </c>
      <c r="D7" s="165">
        <v>17</v>
      </c>
      <c r="E7" s="165">
        <v>59</v>
      </c>
      <c r="F7" s="165">
        <v>60</v>
      </c>
      <c r="G7" s="165">
        <v>39</v>
      </c>
      <c r="H7" s="165">
        <v>29</v>
      </c>
      <c r="I7" s="165">
        <v>12</v>
      </c>
      <c r="J7" s="165">
        <v>10</v>
      </c>
      <c r="K7" s="165">
        <v>5</v>
      </c>
      <c r="L7" s="165">
        <v>2</v>
      </c>
      <c r="M7" s="165">
        <v>0</v>
      </c>
      <c r="N7" s="165">
        <v>1</v>
      </c>
    </row>
    <row r="8" spans="1:14" ht="12.75">
      <c r="A8" s="194">
        <v>2001</v>
      </c>
      <c r="B8" s="32">
        <v>199</v>
      </c>
      <c r="C8" s="165">
        <v>3</v>
      </c>
      <c r="D8" s="165">
        <v>18</v>
      </c>
      <c r="E8" s="165">
        <v>36</v>
      </c>
      <c r="F8" s="165">
        <v>64</v>
      </c>
      <c r="G8" s="165">
        <v>33</v>
      </c>
      <c r="H8" s="165">
        <v>18</v>
      </c>
      <c r="I8" s="165">
        <v>11</v>
      </c>
      <c r="J8" s="165">
        <v>5</v>
      </c>
      <c r="K8" s="165">
        <v>6</v>
      </c>
      <c r="L8" s="165">
        <v>4</v>
      </c>
      <c r="M8" s="165">
        <v>1</v>
      </c>
      <c r="N8" s="165">
        <v>0</v>
      </c>
    </row>
    <row r="9" spans="1:14" ht="12.75">
      <c r="A9" s="194">
        <v>2002</v>
      </c>
      <c r="B9" s="32">
        <v>175</v>
      </c>
      <c r="C9" s="165">
        <v>2</v>
      </c>
      <c r="D9" s="165">
        <v>14</v>
      </c>
      <c r="E9" s="165">
        <v>31</v>
      </c>
      <c r="F9" s="165">
        <v>54</v>
      </c>
      <c r="G9" s="165">
        <v>33</v>
      </c>
      <c r="H9" s="165">
        <v>19</v>
      </c>
      <c r="I9" s="165">
        <v>10</v>
      </c>
      <c r="J9" s="165">
        <v>2</v>
      </c>
      <c r="K9" s="165">
        <v>2</v>
      </c>
      <c r="L9" s="165">
        <v>5</v>
      </c>
      <c r="M9" s="165">
        <v>1</v>
      </c>
      <c r="N9" s="165">
        <v>2</v>
      </c>
    </row>
    <row r="10" spans="1:14" ht="12.75">
      <c r="A10" s="194">
        <v>2003</v>
      </c>
      <c r="B10" s="32">
        <v>149</v>
      </c>
      <c r="C10" s="165">
        <v>0</v>
      </c>
      <c r="D10" s="165">
        <v>14</v>
      </c>
      <c r="E10" s="165">
        <v>31</v>
      </c>
      <c r="F10" s="165">
        <v>43</v>
      </c>
      <c r="G10" s="165">
        <v>27</v>
      </c>
      <c r="H10" s="165">
        <v>16</v>
      </c>
      <c r="I10" s="165">
        <v>4</v>
      </c>
      <c r="J10" s="165">
        <v>7</v>
      </c>
      <c r="K10" s="165">
        <v>3</v>
      </c>
      <c r="L10" s="165">
        <v>3</v>
      </c>
      <c r="M10" s="165">
        <v>1</v>
      </c>
      <c r="N10" s="165">
        <v>0</v>
      </c>
    </row>
    <row r="11" spans="1:14" ht="12.75">
      <c r="A11" s="194">
        <v>2004</v>
      </c>
      <c r="B11" s="32">
        <v>164</v>
      </c>
      <c r="C11" s="165">
        <v>0</v>
      </c>
      <c r="D11" s="165">
        <v>13</v>
      </c>
      <c r="E11" s="165">
        <v>33</v>
      </c>
      <c r="F11" s="165">
        <v>52</v>
      </c>
      <c r="G11" s="165">
        <v>29</v>
      </c>
      <c r="H11" s="165">
        <v>9</v>
      </c>
      <c r="I11" s="165">
        <v>7</v>
      </c>
      <c r="J11" s="165">
        <v>11</v>
      </c>
      <c r="K11" s="165">
        <v>5</v>
      </c>
      <c r="L11" s="165">
        <v>3</v>
      </c>
      <c r="M11" s="165">
        <v>1</v>
      </c>
      <c r="N11" s="165">
        <v>1</v>
      </c>
    </row>
    <row r="12" spans="1:14" ht="12.75">
      <c r="A12" s="161" t="s">
        <v>13</v>
      </c>
      <c r="B12" s="102">
        <v>184.6</v>
      </c>
      <c r="C12" s="101">
        <v>1.4</v>
      </c>
      <c r="D12" s="101">
        <v>15.2</v>
      </c>
      <c r="E12" s="101">
        <v>38</v>
      </c>
      <c r="F12" s="101">
        <v>54.6</v>
      </c>
      <c r="G12" s="101">
        <v>32.2</v>
      </c>
      <c r="H12" s="101">
        <v>18.2</v>
      </c>
      <c r="I12" s="101">
        <v>8.8</v>
      </c>
      <c r="J12" s="101">
        <v>7</v>
      </c>
      <c r="K12" s="101">
        <v>4.2</v>
      </c>
      <c r="L12" s="101">
        <v>3.4</v>
      </c>
      <c r="M12" s="101">
        <v>0.8</v>
      </c>
      <c r="N12" s="101">
        <v>0.8</v>
      </c>
    </row>
    <row r="13" spans="1:14" ht="12.75">
      <c r="A13" s="194">
        <v>2005</v>
      </c>
      <c r="B13" s="32">
        <v>187</v>
      </c>
      <c r="C13" s="165">
        <v>2</v>
      </c>
      <c r="D13" s="165">
        <v>18</v>
      </c>
      <c r="E13" s="165">
        <v>41</v>
      </c>
      <c r="F13" s="165">
        <v>41</v>
      </c>
      <c r="G13" s="165">
        <v>40</v>
      </c>
      <c r="H13" s="165">
        <v>21</v>
      </c>
      <c r="I13" s="165">
        <v>10</v>
      </c>
      <c r="J13" s="165">
        <v>8</v>
      </c>
      <c r="K13" s="165">
        <v>3</v>
      </c>
      <c r="L13" s="165">
        <v>3</v>
      </c>
      <c r="M13" s="165">
        <v>0</v>
      </c>
      <c r="N13" s="165">
        <v>0</v>
      </c>
    </row>
    <row r="14" spans="1:14" ht="12.75">
      <c r="A14" s="194">
        <v>2006</v>
      </c>
      <c r="B14" s="32">
        <v>151</v>
      </c>
      <c r="C14" s="165">
        <v>1</v>
      </c>
      <c r="D14" s="165">
        <v>14</v>
      </c>
      <c r="E14" s="165">
        <v>30</v>
      </c>
      <c r="F14" s="165">
        <v>28</v>
      </c>
      <c r="G14" s="165">
        <v>27</v>
      </c>
      <c r="H14" s="165">
        <v>18</v>
      </c>
      <c r="I14" s="165">
        <v>11</v>
      </c>
      <c r="J14" s="165">
        <v>7</v>
      </c>
      <c r="K14" s="165">
        <v>7</v>
      </c>
      <c r="L14" s="165">
        <v>3</v>
      </c>
      <c r="M14" s="165">
        <v>4</v>
      </c>
      <c r="N14" s="165">
        <v>1</v>
      </c>
    </row>
    <row r="15" spans="1:14" ht="12.75">
      <c r="A15" s="194">
        <v>2007</v>
      </c>
      <c r="B15" s="32">
        <v>182</v>
      </c>
      <c r="C15" s="165">
        <v>0</v>
      </c>
      <c r="D15" s="165">
        <v>11</v>
      </c>
      <c r="E15" s="165">
        <v>44</v>
      </c>
      <c r="F15" s="165">
        <v>48</v>
      </c>
      <c r="G15" s="165">
        <v>30</v>
      </c>
      <c r="H15" s="165">
        <v>21</v>
      </c>
      <c r="I15" s="165">
        <v>10</v>
      </c>
      <c r="J15" s="165">
        <v>6</v>
      </c>
      <c r="K15" s="165">
        <v>7</v>
      </c>
      <c r="L15" s="165">
        <v>4</v>
      </c>
      <c r="M15" s="165">
        <v>0</v>
      </c>
      <c r="N15" s="165">
        <v>1</v>
      </c>
    </row>
    <row r="16" spans="1:14" ht="12.75">
      <c r="A16" s="194">
        <v>2008</v>
      </c>
      <c r="B16" s="32">
        <v>205</v>
      </c>
      <c r="C16" s="165">
        <v>2</v>
      </c>
      <c r="D16" s="165">
        <v>16</v>
      </c>
      <c r="E16" s="165">
        <v>42</v>
      </c>
      <c r="F16" s="165">
        <v>43</v>
      </c>
      <c r="G16" s="165">
        <v>43</v>
      </c>
      <c r="H16" s="165">
        <v>24</v>
      </c>
      <c r="I16" s="165">
        <v>14</v>
      </c>
      <c r="J16" s="165">
        <v>12</v>
      </c>
      <c r="K16" s="165">
        <v>4</v>
      </c>
      <c r="L16" s="165">
        <v>3</v>
      </c>
      <c r="M16" s="165">
        <v>1</v>
      </c>
      <c r="N16" s="165">
        <v>1</v>
      </c>
    </row>
    <row r="17" spans="1:14" ht="12.75">
      <c r="A17" s="194">
        <v>2009</v>
      </c>
      <c r="B17" s="32">
        <v>154</v>
      </c>
      <c r="C17" s="165">
        <v>0</v>
      </c>
      <c r="D17" s="165">
        <v>8</v>
      </c>
      <c r="E17" s="165">
        <v>34</v>
      </c>
      <c r="F17" s="165">
        <v>38</v>
      </c>
      <c r="G17" s="165">
        <v>28</v>
      </c>
      <c r="H17" s="165">
        <v>13</v>
      </c>
      <c r="I17" s="165">
        <v>13</v>
      </c>
      <c r="J17" s="165">
        <v>10</v>
      </c>
      <c r="K17" s="165">
        <v>5</v>
      </c>
      <c r="L17" s="165">
        <v>5</v>
      </c>
      <c r="M17" s="165">
        <v>0</v>
      </c>
      <c r="N17" s="165">
        <v>0</v>
      </c>
    </row>
    <row r="18" spans="1:14" ht="12.75">
      <c r="A18" s="161" t="s">
        <v>228</v>
      </c>
      <c r="B18" s="102">
        <v>175.8</v>
      </c>
      <c r="C18" s="101">
        <v>1</v>
      </c>
      <c r="D18" s="101">
        <v>13.4</v>
      </c>
      <c r="E18" s="101">
        <v>38.2</v>
      </c>
      <c r="F18" s="101">
        <v>39.6</v>
      </c>
      <c r="G18" s="101">
        <v>33.6</v>
      </c>
      <c r="H18" s="101">
        <v>19.4</v>
      </c>
      <c r="I18" s="101">
        <v>11.6</v>
      </c>
      <c r="J18" s="101">
        <v>8.6</v>
      </c>
      <c r="K18" s="101">
        <v>5.2</v>
      </c>
      <c r="L18" s="101">
        <v>3.6</v>
      </c>
      <c r="M18" s="101">
        <v>1</v>
      </c>
      <c r="N18" s="101">
        <v>0.6</v>
      </c>
    </row>
    <row r="19" spans="1:14" ht="12.75">
      <c r="A19" s="194">
        <v>2010</v>
      </c>
      <c r="B19" s="32">
        <v>186</v>
      </c>
      <c r="C19" s="165">
        <v>0</v>
      </c>
      <c r="D19" s="165">
        <v>11</v>
      </c>
      <c r="E19" s="165">
        <v>39</v>
      </c>
      <c r="F19" s="165">
        <v>48</v>
      </c>
      <c r="G19" s="165">
        <v>38</v>
      </c>
      <c r="H19" s="165">
        <v>16</v>
      </c>
      <c r="I19" s="165">
        <v>13</v>
      </c>
      <c r="J19" s="165">
        <v>10</v>
      </c>
      <c r="K19" s="165">
        <v>6</v>
      </c>
      <c r="L19" s="165">
        <v>2</v>
      </c>
      <c r="M19" s="165">
        <v>0</v>
      </c>
      <c r="N19" s="165">
        <v>3</v>
      </c>
    </row>
    <row r="20" spans="1:14" ht="12.75">
      <c r="A20" s="194">
        <v>2011</v>
      </c>
      <c r="B20" s="32">
        <v>163</v>
      </c>
      <c r="C20" s="165">
        <v>0</v>
      </c>
      <c r="D20" s="165">
        <v>8</v>
      </c>
      <c r="E20" s="165">
        <v>32</v>
      </c>
      <c r="F20" s="165">
        <v>40</v>
      </c>
      <c r="G20" s="165">
        <v>26</v>
      </c>
      <c r="H20" s="165">
        <v>21</v>
      </c>
      <c r="I20" s="165">
        <v>14</v>
      </c>
      <c r="J20" s="165">
        <v>13</v>
      </c>
      <c r="K20" s="165">
        <v>6</v>
      </c>
      <c r="L20" s="165">
        <v>2</v>
      </c>
      <c r="M20" s="165">
        <v>0</v>
      </c>
      <c r="N20" s="165">
        <v>1</v>
      </c>
    </row>
    <row r="21" spans="1:14" ht="12.75">
      <c r="A21" s="194">
        <v>2012</v>
      </c>
      <c r="B21" s="32">
        <v>185</v>
      </c>
      <c r="C21" s="165">
        <v>0</v>
      </c>
      <c r="D21" s="165">
        <v>8</v>
      </c>
      <c r="E21" s="165">
        <v>30</v>
      </c>
      <c r="F21" s="165">
        <v>59</v>
      </c>
      <c r="G21" s="165">
        <v>33</v>
      </c>
      <c r="H21" s="165">
        <v>19</v>
      </c>
      <c r="I21" s="165">
        <v>20</v>
      </c>
      <c r="J21" s="165">
        <v>10</v>
      </c>
      <c r="K21" s="165">
        <v>2</v>
      </c>
      <c r="L21" s="165">
        <v>3</v>
      </c>
      <c r="M21" s="165">
        <v>1</v>
      </c>
      <c r="N21" s="165">
        <v>0</v>
      </c>
    </row>
    <row r="22" spans="1:14" ht="12.75">
      <c r="A22" s="194">
        <v>2013</v>
      </c>
      <c r="B22" s="32">
        <v>211</v>
      </c>
      <c r="C22" s="165">
        <v>0</v>
      </c>
      <c r="D22" s="165">
        <v>12</v>
      </c>
      <c r="E22" s="165">
        <v>42</v>
      </c>
      <c r="F22" s="165">
        <v>45</v>
      </c>
      <c r="G22" s="165">
        <v>38</v>
      </c>
      <c r="H22" s="165">
        <v>29</v>
      </c>
      <c r="I22" s="165">
        <v>15</v>
      </c>
      <c r="J22" s="165">
        <v>11</v>
      </c>
      <c r="K22" s="165">
        <v>6</v>
      </c>
      <c r="L22" s="165">
        <v>6</v>
      </c>
      <c r="M22" s="165">
        <v>2</v>
      </c>
      <c r="N22" s="165">
        <v>5</v>
      </c>
    </row>
    <row r="23" spans="1:14" ht="12.75">
      <c r="A23" s="194">
        <v>2014</v>
      </c>
      <c r="B23" s="32">
        <v>208</v>
      </c>
      <c r="C23" s="165">
        <v>0</v>
      </c>
      <c r="D23" s="165">
        <v>13</v>
      </c>
      <c r="E23" s="165">
        <v>40</v>
      </c>
      <c r="F23" s="165">
        <v>46</v>
      </c>
      <c r="G23" s="165">
        <v>36</v>
      </c>
      <c r="H23" s="165">
        <v>25</v>
      </c>
      <c r="I23" s="165">
        <v>18</v>
      </c>
      <c r="J23" s="165">
        <v>10</v>
      </c>
      <c r="K23" s="165">
        <v>6</v>
      </c>
      <c r="L23" s="165">
        <v>7</v>
      </c>
      <c r="M23" s="165">
        <v>3</v>
      </c>
      <c r="N23" s="165">
        <v>4</v>
      </c>
    </row>
    <row r="24" spans="1:14" ht="12.75">
      <c r="A24" s="380" t="s">
        <v>517</v>
      </c>
      <c r="B24" s="102">
        <v>190.6</v>
      </c>
      <c r="C24" s="165">
        <v>0</v>
      </c>
      <c r="D24" s="101">
        <v>10.4</v>
      </c>
      <c r="E24" s="101">
        <v>36.6</v>
      </c>
      <c r="F24" s="101">
        <v>47.6</v>
      </c>
      <c r="G24" s="101">
        <v>34.2</v>
      </c>
      <c r="H24" s="101">
        <v>22</v>
      </c>
      <c r="I24" s="101">
        <v>16</v>
      </c>
      <c r="J24" s="101">
        <v>10.8</v>
      </c>
      <c r="K24" s="101">
        <v>5.2</v>
      </c>
      <c r="L24" s="101">
        <v>4</v>
      </c>
      <c r="M24" s="101">
        <v>1.2</v>
      </c>
      <c r="N24" s="101">
        <v>2.6</v>
      </c>
    </row>
    <row r="25" spans="1:14" ht="12.75">
      <c r="A25" s="194">
        <v>2015</v>
      </c>
      <c r="B25" s="32">
        <v>205</v>
      </c>
      <c r="C25" s="165">
        <v>0</v>
      </c>
      <c r="D25" s="165">
        <v>8</v>
      </c>
      <c r="E25" s="165">
        <v>40</v>
      </c>
      <c r="F25" s="165">
        <v>47</v>
      </c>
      <c r="G25" s="165">
        <v>49</v>
      </c>
      <c r="H25" s="165">
        <v>22</v>
      </c>
      <c r="I25" s="165">
        <v>11</v>
      </c>
      <c r="J25" s="165">
        <v>10</v>
      </c>
      <c r="K25" s="165">
        <v>8</v>
      </c>
      <c r="L25" s="165">
        <v>6</v>
      </c>
      <c r="M25" s="165">
        <v>1</v>
      </c>
      <c r="N25" s="165">
        <v>3</v>
      </c>
    </row>
    <row r="26" spans="1:14" ht="12.75">
      <c r="A26" s="194">
        <v>2016</v>
      </c>
      <c r="B26" s="32">
        <v>198</v>
      </c>
      <c r="C26" s="165" t="s">
        <v>526</v>
      </c>
      <c r="D26" s="165">
        <v>8</v>
      </c>
      <c r="E26" s="165">
        <v>36</v>
      </c>
      <c r="F26" s="165">
        <v>54</v>
      </c>
      <c r="G26" s="165">
        <v>36</v>
      </c>
      <c r="H26" s="165">
        <v>21</v>
      </c>
      <c r="I26" s="165">
        <v>16</v>
      </c>
      <c r="J26" s="165">
        <v>10</v>
      </c>
      <c r="K26" s="165">
        <v>9</v>
      </c>
      <c r="L26" s="165">
        <v>4</v>
      </c>
      <c r="M26" s="165">
        <v>3</v>
      </c>
      <c r="N26" s="165">
        <v>1</v>
      </c>
    </row>
  </sheetData>
  <sheetProtection/>
  <mergeCells count="4">
    <mergeCell ref="A1:N1"/>
    <mergeCell ref="A4:A5"/>
    <mergeCell ref="C4:N4"/>
    <mergeCell ref="A3:N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15" zoomScaleNormal="115" zoomScaleSheetLayoutView="50" zoomScalePageLayoutView="0" workbookViewId="0" topLeftCell="A1">
      <selection activeCell="L5" sqref="L5"/>
    </sheetView>
  </sheetViews>
  <sheetFormatPr defaultColWidth="11.421875" defaultRowHeight="12.75"/>
  <cols>
    <col min="1" max="1" width="13.140625" style="183" customWidth="1"/>
    <col min="2" max="10" width="8.7109375" style="183" customWidth="1"/>
    <col min="11" max="16384" width="11.421875" style="183" customWidth="1"/>
  </cols>
  <sheetData>
    <row r="1" spans="1:10" ht="33" customHeight="1">
      <c r="A1" s="513" t="s">
        <v>540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3.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3.5" customHeight="1">
      <c r="A3" s="495" t="s">
        <v>422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12.75" customHeight="1">
      <c r="A4" s="483" t="s">
        <v>468</v>
      </c>
      <c r="B4" s="275" t="s">
        <v>57</v>
      </c>
      <c r="C4" s="527" t="s">
        <v>501</v>
      </c>
      <c r="D4" s="528"/>
      <c r="E4" s="528"/>
      <c r="F4" s="528"/>
      <c r="G4" s="528"/>
      <c r="H4" s="528"/>
      <c r="I4" s="528"/>
      <c r="J4" s="528"/>
    </row>
    <row r="5" spans="1:10" ht="12.75" customHeight="1">
      <c r="A5" s="484"/>
      <c r="C5" s="341" t="s">
        <v>454</v>
      </c>
      <c r="D5" s="341" t="s">
        <v>455</v>
      </c>
      <c r="E5" s="341" t="s">
        <v>456</v>
      </c>
      <c r="F5" s="341" t="s">
        <v>457</v>
      </c>
      <c r="G5" s="341" t="s">
        <v>458</v>
      </c>
      <c r="H5" s="341" t="s">
        <v>459</v>
      </c>
      <c r="I5" s="341" t="s">
        <v>460</v>
      </c>
      <c r="J5" s="341" t="s">
        <v>453</v>
      </c>
    </row>
    <row r="6" spans="1:10" ht="12.75" customHeight="1">
      <c r="A6" s="161" t="s">
        <v>88</v>
      </c>
      <c r="B6" s="102">
        <f>SUM(C6:J6)</f>
        <v>92.40000000000002</v>
      </c>
      <c r="C6" s="101">
        <v>7</v>
      </c>
      <c r="D6" s="101">
        <v>43.2</v>
      </c>
      <c r="E6" s="101">
        <v>30.6</v>
      </c>
      <c r="F6" s="101">
        <v>7.2</v>
      </c>
      <c r="G6" s="101">
        <v>2.2</v>
      </c>
      <c r="H6" s="101">
        <v>1.2</v>
      </c>
      <c r="I6" s="101">
        <v>0.4</v>
      </c>
      <c r="J6" s="101">
        <v>0.6</v>
      </c>
    </row>
    <row r="7" spans="1:10" ht="12.75" customHeight="1">
      <c r="A7" s="161" t="s">
        <v>89</v>
      </c>
      <c r="B7" s="102">
        <f>SUM(C7:J7)</f>
        <v>88.40000000000002</v>
      </c>
      <c r="C7" s="101">
        <v>9.8</v>
      </c>
      <c r="D7" s="101">
        <v>43.4</v>
      </c>
      <c r="E7" s="101">
        <v>24</v>
      </c>
      <c r="F7" s="101">
        <v>6.4</v>
      </c>
      <c r="G7" s="101">
        <v>2.4</v>
      </c>
      <c r="H7" s="101">
        <v>1.2</v>
      </c>
      <c r="I7" s="101">
        <v>0.2</v>
      </c>
      <c r="J7" s="101">
        <v>1</v>
      </c>
    </row>
    <row r="8" spans="1:10" ht="12.75" customHeight="1">
      <c r="A8" s="161" t="s">
        <v>90</v>
      </c>
      <c r="B8" s="102">
        <f>SUM(C8:J8)</f>
        <v>115.8</v>
      </c>
      <c r="C8" s="101">
        <v>17</v>
      </c>
      <c r="D8" s="101">
        <v>62.2</v>
      </c>
      <c r="E8" s="101">
        <v>24.8</v>
      </c>
      <c r="F8" s="101">
        <v>4.8</v>
      </c>
      <c r="G8" s="101">
        <v>4.6</v>
      </c>
      <c r="H8" s="101">
        <v>0.4</v>
      </c>
      <c r="I8" s="101">
        <v>0.8</v>
      </c>
      <c r="J8" s="101">
        <v>1.2</v>
      </c>
    </row>
    <row r="9" spans="1:10" ht="12.75" customHeight="1">
      <c r="A9" s="161" t="s">
        <v>91</v>
      </c>
      <c r="B9" s="102">
        <f>SUM(C9:J9)</f>
        <v>140.8</v>
      </c>
      <c r="C9" s="101">
        <v>24.8</v>
      </c>
      <c r="D9" s="101">
        <v>78.4</v>
      </c>
      <c r="E9" s="101">
        <v>26.8</v>
      </c>
      <c r="F9" s="101">
        <v>5.4</v>
      </c>
      <c r="G9" s="101">
        <v>3.8</v>
      </c>
      <c r="H9" s="101">
        <v>0.6</v>
      </c>
      <c r="I9" s="101">
        <v>0.6</v>
      </c>
      <c r="J9" s="101">
        <v>0.4</v>
      </c>
    </row>
    <row r="10" spans="1:10" ht="12.75" customHeight="1">
      <c r="A10" s="161" t="s">
        <v>92</v>
      </c>
      <c r="B10" s="102">
        <v>138.6</v>
      </c>
      <c r="C10" s="101">
        <v>26.4</v>
      </c>
      <c r="D10" s="101">
        <v>76.2</v>
      </c>
      <c r="E10" s="101">
        <v>24.4</v>
      </c>
      <c r="F10" s="101">
        <v>6</v>
      </c>
      <c r="G10" s="101">
        <v>2.2</v>
      </c>
      <c r="H10" s="101">
        <v>1.8</v>
      </c>
      <c r="I10" s="101">
        <v>0.6</v>
      </c>
      <c r="J10" s="101">
        <v>1</v>
      </c>
    </row>
    <row r="11" spans="1:10" ht="12.75" customHeight="1">
      <c r="A11" s="161" t="s">
        <v>93</v>
      </c>
      <c r="B11" s="102">
        <v>155.6</v>
      </c>
      <c r="C11" s="101">
        <v>24.6</v>
      </c>
      <c r="D11" s="101">
        <v>78.6</v>
      </c>
      <c r="E11" s="101">
        <v>31.4</v>
      </c>
      <c r="F11" s="101">
        <v>10.4</v>
      </c>
      <c r="G11" s="101">
        <v>5.4</v>
      </c>
      <c r="H11" s="101">
        <v>1.6</v>
      </c>
      <c r="I11" s="101">
        <v>1</v>
      </c>
      <c r="J11" s="101">
        <v>2.6</v>
      </c>
    </row>
    <row r="12" spans="1:10" ht="12.75" customHeight="1">
      <c r="A12" s="161" t="s">
        <v>94</v>
      </c>
      <c r="B12" s="102">
        <v>178.79999999999998</v>
      </c>
      <c r="C12" s="101">
        <v>16.8</v>
      </c>
      <c r="D12" s="101">
        <v>83</v>
      </c>
      <c r="E12" s="101">
        <v>49.2</v>
      </c>
      <c r="F12" s="101">
        <v>17.2</v>
      </c>
      <c r="G12" s="101">
        <v>6</v>
      </c>
      <c r="H12" s="101">
        <v>3.8</v>
      </c>
      <c r="I12" s="101">
        <v>1.6</v>
      </c>
      <c r="J12" s="101">
        <v>1.2</v>
      </c>
    </row>
    <row r="13" spans="1:10" ht="12.75" customHeight="1">
      <c r="A13" s="161" t="s">
        <v>95</v>
      </c>
      <c r="B13" s="102">
        <v>165.2</v>
      </c>
      <c r="C13" s="101">
        <v>9.6</v>
      </c>
      <c r="D13" s="101">
        <v>66.8</v>
      </c>
      <c r="E13" s="101">
        <v>58.4</v>
      </c>
      <c r="F13" s="101">
        <v>15.2</v>
      </c>
      <c r="G13" s="101">
        <v>7.8</v>
      </c>
      <c r="H13" s="101">
        <v>4.2</v>
      </c>
      <c r="I13" s="101">
        <v>2.4</v>
      </c>
      <c r="J13" s="101">
        <v>0.8</v>
      </c>
    </row>
    <row r="14" spans="1:10" ht="12.75" customHeight="1">
      <c r="A14" s="161" t="s">
        <v>96</v>
      </c>
      <c r="B14" s="102">
        <v>194.4</v>
      </c>
      <c r="C14" s="101">
        <v>6.4</v>
      </c>
      <c r="D14" s="101">
        <v>60.2</v>
      </c>
      <c r="E14" s="101">
        <v>75</v>
      </c>
      <c r="F14" s="101">
        <v>29.2</v>
      </c>
      <c r="G14" s="101">
        <v>11.6</v>
      </c>
      <c r="H14" s="101">
        <v>6</v>
      </c>
      <c r="I14" s="101">
        <v>4</v>
      </c>
      <c r="J14" s="101">
        <v>2</v>
      </c>
    </row>
    <row r="15" spans="1:10" ht="12.75" customHeight="1">
      <c r="A15" s="161" t="s">
        <v>25</v>
      </c>
      <c r="B15" s="102">
        <v>213</v>
      </c>
      <c r="C15" s="101">
        <v>5</v>
      </c>
      <c r="D15" s="101">
        <v>40</v>
      </c>
      <c r="E15" s="101">
        <v>75.4</v>
      </c>
      <c r="F15" s="101">
        <v>47.4</v>
      </c>
      <c r="G15" s="101">
        <v>21</v>
      </c>
      <c r="H15" s="101">
        <v>10.6</v>
      </c>
      <c r="I15" s="101">
        <v>7.4</v>
      </c>
      <c r="J15" s="101">
        <v>6.2</v>
      </c>
    </row>
  </sheetData>
  <sheetProtection/>
  <mergeCells count="4">
    <mergeCell ref="A1:J1"/>
    <mergeCell ref="A4:A5"/>
    <mergeCell ref="C4:J4"/>
    <mergeCell ref="A3:J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130" zoomScaleNormal="130" zoomScaleSheetLayoutView="50" zoomScalePageLayoutView="0" workbookViewId="0" topLeftCell="A1">
      <selection activeCell="O7" sqref="O7"/>
    </sheetView>
  </sheetViews>
  <sheetFormatPr defaultColWidth="11.421875" defaultRowHeight="12.75"/>
  <cols>
    <col min="1" max="1" width="13.00390625" style="183" customWidth="1"/>
    <col min="2" max="2" width="11.421875" style="183" customWidth="1"/>
    <col min="3" max="14" width="5.7109375" style="183" customWidth="1"/>
    <col min="15" max="16384" width="11.421875" style="183" customWidth="1"/>
  </cols>
  <sheetData>
    <row r="1" spans="1:14" ht="140.25">
      <c r="A1" s="513" t="s">
        <v>541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4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12.75">
      <c r="A3" s="495" t="s">
        <v>447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4" ht="12.75">
      <c r="A4" s="483" t="s">
        <v>468</v>
      </c>
      <c r="B4" s="275" t="s">
        <v>57</v>
      </c>
      <c r="C4" s="453" t="s">
        <v>501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</row>
    <row r="5" spans="1:14" ht="12.75">
      <c r="A5" s="484"/>
      <c r="C5" s="104" t="s">
        <v>173</v>
      </c>
      <c r="D5" s="104" t="s">
        <v>174</v>
      </c>
      <c r="E5" s="104" t="s">
        <v>164</v>
      </c>
      <c r="F5" s="104" t="s">
        <v>165</v>
      </c>
      <c r="G5" s="104" t="s">
        <v>166</v>
      </c>
      <c r="H5" s="104" t="s">
        <v>167</v>
      </c>
      <c r="I5" s="104" t="s">
        <v>168</v>
      </c>
      <c r="J5" s="104" t="s">
        <v>169</v>
      </c>
      <c r="K5" s="104" t="s">
        <v>170</v>
      </c>
      <c r="L5" s="104" t="s">
        <v>171</v>
      </c>
      <c r="M5" s="104" t="s">
        <v>81</v>
      </c>
      <c r="N5" s="104" t="s">
        <v>33</v>
      </c>
    </row>
    <row r="6" spans="1:14" ht="12.75">
      <c r="A6" s="194">
        <v>1999</v>
      </c>
      <c r="B6" s="32">
        <v>225</v>
      </c>
      <c r="C6" s="165">
        <v>1</v>
      </c>
      <c r="D6" s="165">
        <v>18</v>
      </c>
      <c r="E6" s="165">
        <v>59</v>
      </c>
      <c r="F6" s="165">
        <v>75</v>
      </c>
      <c r="G6" s="165">
        <v>29</v>
      </c>
      <c r="H6" s="165">
        <v>17</v>
      </c>
      <c r="I6" s="165">
        <v>13</v>
      </c>
      <c r="J6" s="165">
        <v>2</v>
      </c>
      <c r="K6" s="165">
        <v>8</v>
      </c>
      <c r="L6" s="165">
        <v>3</v>
      </c>
      <c r="M6" s="165">
        <v>0</v>
      </c>
      <c r="N6" s="165">
        <v>0</v>
      </c>
    </row>
    <row r="7" spans="1:14" ht="12.75">
      <c r="A7" s="194">
        <v>2000</v>
      </c>
      <c r="B7" s="32">
        <v>210</v>
      </c>
      <c r="C7" s="165">
        <v>1</v>
      </c>
      <c r="D7" s="165">
        <v>17</v>
      </c>
      <c r="E7" s="165">
        <v>63</v>
      </c>
      <c r="F7" s="165">
        <v>66</v>
      </c>
      <c r="G7" s="165">
        <v>28</v>
      </c>
      <c r="H7" s="165">
        <v>21</v>
      </c>
      <c r="I7" s="165">
        <v>7</v>
      </c>
      <c r="J7" s="165">
        <v>5</v>
      </c>
      <c r="K7" s="165">
        <v>2</v>
      </c>
      <c r="L7" s="165">
        <v>0</v>
      </c>
      <c r="M7" s="165">
        <v>0</v>
      </c>
      <c r="N7" s="165">
        <v>0</v>
      </c>
    </row>
    <row r="8" spans="1:14" ht="12.75">
      <c r="A8" s="194">
        <v>2001</v>
      </c>
      <c r="B8" s="32">
        <v>185</v>
      </c>
      <c r="C8" s="165">
        <v>1</v>
      </c>
      <c r="D8" s="165">
        <v>17</v>
      </c>
      <c r="E8" s="165">
        <v>47</v>
      </c>
      <c r="F8" s="165">
        <v>61</v>
      </c>
      <c r="G8" s="165">
        <v>27</v>
      </c>
      <c r="H8" s="165">
        <v>11</v>
      </c>
      <c r="I8" s="165">
        <v>10</v>
      </c>
      <c r="J8" s="165">
        <v>6</v>
      </c>
      <c r="K8" s="165">
        <v>2</v>
      </c>
      <c r="L8" s="165">
        <v>2</v>
      </c>
      <c r="M8" s="165">
        <v>1</v>
      </c>
      <c r="N8" s="165">
        <v>0</v>
      </c>
    </row>
    <row r="9" spans="1:14" ht="12.75">
      <c r="A9" s="194">
        <v>2002</v>
      </c>
      <c r="B9" s="32">
        <v>164</v>
      </c>
      <c r="C9" s="165">
        <v>1</v>
      </c>
      <c r="D9" s="165">
        <v>17</v>
      </c>
      <c r="E9" s="165">
        <v>36</v>
      </c>
      <c r="F9" s="165">
        <v>57</v>
      </c>
      <c r="G9" s="165">
        <v>29</v>
      </c>
      <c r="H9" s="165">
        <v>11</v>
      </c>
      <c r="I9" s="165">
        <v>2</v>
      </c>
      <c r="J9" s="165">
        <v>2</v>
      </c>
      <c r="K9" s="165">
        <v>1</v>
      </c>
      <c r="L9" s="165">
        <v>7</v>
      </c>
      <c r="M9" s="165">
        <v>0</v>
      </c>
      <c r="N9" s="165">
        <v>1</v>
      </c>
    </row>
    <row r="10" spans="1:14" ht="12.75">
      <c r="A10" s="194">
        <v>2003</v>
      </c>
      <c r="B10" s="32">
        <v>137</v>
      </c>
      <c r="C10" s="165">
        <v>0</v>
      </c>
      <c r="D10" s="165">
        <v>16</v>
      </c>
      <c r="E10" s="165">
        <v>38</v>
      </c>
      <c r="F10" s="165">
        <v>42</v>
      </c>
      <c r="G10" s="165">
        <v>22</v>
      </c>
      <c r="H10" s="165">
        <v>8</v>
      </c>
      <c r="I10" s="165">
        <v>4</v>
      </c>
      <c r="J10" s="165">
        <v>3</v>
      </c>
      <c r="K10" s="165">
        <v>3</v>
      </c>
      <c r="L10" s="165">
        <v>1</v>
      </c>
      <c r="M10" s="165">
        <v>0</v>
      </c>
      <c r="N10" s="165">
        <v>0</v>
      </c>
    </row>
    <row r="11" spans="1:14" ht="12.75">
      <c r="A11" s="194">
        <v>2004</v>
      </c>
      <c r="B11" s="32">
        <v>175</v>
      </c>
      <c r="C11" s="165">
        <v>0</v>
      </c>
      <c r="D11" s="165">
        <v>19</v>
      </c>
      <c r="E11" s="165">
        <v>31</v>
      </c>
      <c r="F11" s="165">
        <v>56</v>
      </c>
      <c r="G11" s="165">
        <v>34</v>
      </c>
      <c r="H11" s="165">
        <v>11</v>
      </c>
      <c r="I11" s="165">
        <v>3</v>
      </c>
      <c r="J11" s="165">
        <v>10</v>
      </c>
      <c r="K11" s="165">
        <v>6</v>
      </c>
      <c r="L11" s="165">
        <v>0</v>
      </c>
      <c r="M11" s="165">
        <v>3</v>
      </c>
      <c r="N11" s="165">
        <v>2</v>
      </c>
    </row>
    <row r="12" spans="1:14" ht="12.75">
      <c r="A12" s="161" t="s">
        <v>13</v>
      </c>
      <c r="B12" s="102">
        <v>174.2</v>
      </c>
      <c r="C12" s="101">
        <v>0.6</v>
      </c>
      <c r="D12" s="101">
        <v>17.2</v>
      </c>
      <c r="E12" s="101">
        <v>43</v>
      </c>
      <c r="F12" s="101">
        <v>56.4</v>
      </c>
      <c r="G12" s="101">
        <v>28</v>
      </c>
      <c r="H12" s="101">
        <v>12.4</v>
      </c>
      <c r="I12" s="101">
        <v>5.2</v>
      </c>
      <c r="J12" s="101">
        <v>5.2</v>
      </c>
      <c r="K12" s="101">
        <v>2.8</v>
      </c>
      <c r="L12" s="101">
        <v>2</v>
      </c>
      <c r="M12" s="101">
        <v>0.8</v>
      </c>
      <c r="N12" s="101">
        <v>0.6</v>
      </c>
    </row>
    <row r="13" spans="1:14" ht="12.75">
      <c r="A13" s="194">
        <v>2005</v>
      </c>
      <c r="B13" s="32">
        <v>162</v>
      </c>
      <c r="C13" s="165">
        <v>2</v>
      </c>
      <c r="D13" s="165">
        <v>12</v>
      </c>
      <c r="E13" s="165">
        <v>40</v>
      </c>
      <c r="F13" s="165">
        <v>40</v>
      </c>
      <c r="G13" s="165">
        <v>30</v>
      </c>
      <c r="H13" s="165">
        <v>16</v>
      </c>
      <c r="I13" s="165">
        <v>9</v>
      </c>
      <c r="J13" s="165">
        <v>4</v>
      </c>
      <c r="K13" s="165">
        <v>4</v>
      </c>
      <c r="L13" s="165">
        <v>3</v>
      </c>
      <c r="M13" s="165">
        <v>1</v>
      </c>
      <c r="N13" s="165">
        <v>1</v>
      </c>
    </row>
    <row r="14" spans="1:14" ht="12.75">
      <c r="A14" s="194">
        <v>2006</v>
      </c>
      <c r="B14" s="32">
        <v>139</v>
      </c>
      <c r="C14" s="165">
        <v>0</v>
      </c>
      <c r="D14" s="165">
        <v>12</v>
      </c>
      <c r="E14" s="165">
        <v>45</v>
      </c>
      <c r="F14" s="165">
        <v>24</v>
      </c>
      <c r="G14" s="165">
        <v>22</v>
      </c>
      <c r="H14" s="165">
        <v>15</v>
      </c>
      <c r="I14" s="165">
        <v>5</v>
      </c>
      <c r="J14" s="165">
        <v>4</v>
      </c>
      <c r="K14" s="165">
        <v>5</v>
      </c>
      <c r="L14" s="165">
        <v>4</v>
      </c>
      <c r="M14" s="165">
        <v>3</v>
      </c>
      <c r="N14" s="165">
        <v>0</v>
      </c>
    </row>
    <row r="15" spans="1:14" ht="12.75">
      <c r="A15" s="194">
        <v>2007</v>
      </c>
      <c r="B15" s="32">
        <v>183</v>
      </c>
      <c r="C15" s="165">
        <v>0</v>
      </c>
      <c r="D15" s="165">
        <v>13</v>
      </c>
      <c r="E15" s="165">
        <v>54</v>
      </c>
      <c r="F15" s="165">
        <v>52</v>
      </c>
      <c r="G15" s="165">
        <v>21</v>
      </c>
      <c r="H15" s="165">
        <v>21</v>
      </c>
      <c r="I15" s="165">
        <v>7</v>
      </c>
      <c r="J15" s="165">
        <v>7</v>
      </c>
      <c r="K15" s="165">
        <v>4</v>
      </c>
      <c r="L15" s="165">
        <v>4</v>
      </c>
      <c r="M15" s="165">
        <v>0</v>
      </c>
      <c r="N15" s="165">
        <v>0</v>
      </c>
    </row>
    <row r="16" spans="1:14" ht="12.75">
      <c r="A16" s="194">
        <v>2008</v>
      </c>
      <c r="B16" s="32">
        <v>197</v>
      </c>
      <c r="C16" s="165">
        <v>2</v>
      </c>
      <c r="D16" s="165">
        <v>12</v>
      </c>
      <c r="E16" s="165">
        <v>46</v>
      </c>
      <c r="F16" s="165">
        <v>51</v>
      </c>
      <c r="G16" s="165">
        <v>36</v>
      </c>
      <c r="H16" s="165">
        <v>26</v>
      </c>
      <c r="I16" s="165">
        <v>8</v>
      </c>
      <c r="J16" s="165">
        <v>9</v>
      </c>
      <c r="K16" s="165">
        <v>2</v>
      </c>
      <c r="L16" s="165">
        <v>3</v>
      </c>
      <c r="M16" s="165">
        <v>1</v>
      </c>
      <c r="N16" s="165">
        <v>1</v>
      </c>
    </row>
    <row r="17" spans="1:14" ht="12.75">
      <c r="A17" s="194">
        <v>2009</v>
      </c>
      <c r="B17" s="32">
        <v>148</v>
      </c>
      <c r="C17" s="165">
        <v>1</v>
      </c>
      <c r="D17" s="165">
        <v>10</v>
      </c>
      <c r="E17" s="165">
        <v>41</v>
      </c>
      <c r="F17" s="165">
        <v>31</v>
      </c>
      <c r="G17" s="165">
        <v>31</v>
      </c>
      <c r="H17" s="165">
        <v>8</v>
      </c>
      <c r="I17" s="165">
        <v>9</v>
      </c>
      <c r="J17" s="165">
        <v>10</v>
      </c>
      <c r="K17" s="165">
        <v>4</v>
      </c>
      <c r="L17" s="165">
        <v>3</v>
      </c>
      <c r="M17" s="165">
        <v>0</v>
      </c>
      <c r="N17" s="165">
        <v>0</v>
      </c>
    </row>
    <row r="18" spans="1:14" ht="12.75">
      <c r="A18" s="161" t="s">
        <v>228</v>
      </c>
      <c r="B18" s="102">
        <v>165.8</v>
      </c>
      <c r="C18" s="101">
        <v>1</v>
      </c>
      <c r="D18" s="101">
        <v>11.8</v>
      </c>
      <c r="E18" s="101">
        <v>45.2</v>
      </c>
      <c r="F18" s="101">
        <v>39.6</v>
      </c>
      <c r="G18" s="101">
        <v>28</v>
      </c>
      <c r="H18" s="101">
        <v>17.2</v>
      </c>
      <c r="I18" s="101">
        <v>7.6</v>
      </c>
      <c r="J18" s="101">
        <v>6.8</v>
      </c>
      <c r="K18" s="101">
        <v>3.8</v>
      </c>
      <c r="L18" s="101">
        <v>3.4</v>
      </c>
      <c r="M18" s="101">
        <v>1</v>
      </c>
      <c r="N18" s="101">
        <v>0.4</v>
      </c>
    </row>
    <row r="19" spans="1:14" ht="12.75">
      <c r="A19" s="194">
        <v>2010</v>
      </c>
      <c r="B19" s="32">
        <v>170</v>
      </c>
      <c r="C19" s="165">
        <v>0</v>
      </c>
      <c r="D19" s="165">
        <v>11</v>
      </c>
      <c r="E19" s="165">
        <v>46</v>
      </c>
      <c r="F19" s="165">
        <v>46</v>
      </c>
      <c r="G19" s="165">
        <v>31</v>
      </c>
      <c r="H19" s="165">
        <v>13</v>
      </c>
      <c r="I19" s="165">
        <v>6</v>
      </c>
      <c r="J19" s="165">
        <v>11</v>
      </c>
      <c r="K19" s="165">
        <v>5</v>
      </c>
      <c r="L19" s="165">
        <v>0</v>
      </c>
      <c r="M19" s="165">
        <v>0</v>
      </c>
      <c r="N19" s="165">
        <v>1</v>
      </c>
    </row>
    <row r="20" spans="1:14" ht="12.75">
      <c r="A20" s="194">
        <v>2011</v>
      </c>
      <c r="B20" s="32">
        <v>161</v>
      </c>
      <c r="C20" s="165">
        <v>0</v>
      </c>
      <c r="D20" s="165">
        <v>7</v>
      </c>
      <c r="E20" s="165">
        <v>33</v>
      </c>
      <c r="F20" s="165">
        <v>41</v>
      </c>
      <c r="G20" s="165">
        <v>34</v>
      </c>
      <c r="H20" s="165">
        <v>14</v>
      </c>
      <c r="I20" s="165">
        <v>12</v>
      </c>
      <c r="J20" s="165">
        <v>12</v>
      </c>
      <c r="K20" s="165">
        <v>6</v>
      </c>
      <c r="L20" s="165">
        <v>2</v>
      </c>
      <c r="M20" s="165">
        <v>0</v>
      </c>
      <c r="N20" s="165">
        <v>0</v>
      </c>
    </row>
    <row r="21" spans="1:14" ht="12.75">
      <c r="A21" s="194">
        <v>2012</v>
      </c>
      <c r="B21" s="32">
        <v>164</v>
      </c>
      <c r="C21" s="165">
        <v>1</v>
      </c>
      <c r="D21" s="165">
        <v>7</v>
      </c>
      <c r="E21" s="165">
        <v>25</v>
      </c>
      <c r="F21" s="165">
        <v>64</v>
      </c>
      <c r="G21" s="165">
        <v>27</v>
      </c>
      <c r="H21" s="165">
        <v>15</v>
      </c>
      <c r="I21" s="165">
        <v>16</v>
      </c>
      <c r="J21" s="165">
        <v>5</v>
      </c>
      <c r="K21" s="165">
        <v>0</v>
      </c>
      <c r="L21" s="165">
        <v>2</v>
      </c>
      <c r="M21" s="165">
        <v>1</v>
      </c>
      <c r="N21" s="165">
        <v>1</v>
      </c>
    </row>
    <row r="22" spans="1:14" ht="12.75">
      <c r="A22" s="194">
        <v>2013</v>
      </c>
      <c r="B22" s="32">
        <v>170</v>
      </c>
      <c r="C22" s="165">
        <v>0</v>
      </c>
      <c r="D22" s="165">
        <v>16</v>
      </c>
      <c r="E22" s="165">
        <v>39</v>
      </c>
      <c r="F22" s="165">
        <v>39</v>
      </c>
      <c r="G22" s="165">
        <v>26</v>
      </c>
      <c r="H22" s="165">
        <v>20</v>
      </c>
      <c r="I22" s="165">
        <v>9</v>
      </c>
      <c r="J22" s="165">
        <v>8</v>
      </c>
      <c r="K22" s="165">
        <v>4</v>
      </c>
      <c r="L22" s="165">
        <v>5</v>
      </c>
      <c r="M22" s="165">
        <v>2</v>
      </c>
      <c r="N22" s="165">
        <v>2</v>
      </c>
    </row>
    <row r="23" spans="1:14" ht="12.75">
      <c r="A23" s="194">
        <v>2014</v>
      </c>
      <c r="B23" s="32">
        <v>195</v>
      </c>
      <c r="C23" s="165">
        <v>0</v>
      </c>
      <c r="D23" s="165">
        <v>16</v>
      </c>
      <c r="E23" s="165">
        <v>41</v>
      </c>
      <c r="F23" s="165">
        <v>54</v>
      </c>
      <c r="G23" s="165">
        <v>34</v>
      </c>
      <c r="H23" s="165">
        <v>21</v>
      </c>
      <c r="I23" s="165">
        <v>12</v>
      </c>
      <c r="J23" s="165">
        <v>7</v>
      </c>
      <c r="K23" s="165">
        <v>7</v>
      </c>
      <c r="L23" s="165">
        <v>1</v>
      </c>
      <c r="M23" s="165">
        <v>1</v>
      </c>
      <c r="N23" s="165">
        <v>1</v>
      </c>
    </row>
    <row r="24" spans="1:14" ht="12.75">
      <c r="A24" s="380" t="s">
        <v>517</v>
      </c>
      <c r="B24" s="102">
        <v>172</v>
      </c>
      <c r="C24" s="101">
        <v>0.2</v>
      </c>
      <c r="D24" s="101">
        <v>11.4</v>
      </c>
      <c r="E24" s="101">
        <v>36.8</v>
      </c>
      <c r="F24" s="101">
        <v>48.8</v>
      </c>
      <c r="G24" s="101">
        <v>30.4</v>
      </c>
      <c r="H24" s="101">
        <v>16.6</v>
      </c>
      <c r="I24" s="101">
        <v>11</v>
      </c>
      <c r="J24" s="101">
        <v>8.6</v>
      </c>
      <c r="K24" s="101">
        <v>4.4</v>
      </c>
      <c r="L24" s="101">
        <v>2</v>
      </c>
      <c r="M24" s="101">
        <v>0.8</v>
      </c>
      <c r="N24" s="101">
        <v>1</v>
      </c>
    </row>
    <row r="25" spans="1:14" ht="12.75">
      <c r="A25" s="194">
        <v>2015</v>
      </c>
      <c r="B25" s="32">
        <v>170</v>
      </c>
      <c r="C25" s="165">
        <v>1</v>
      </c>
      <c r="D25" s="165">
        <v>8</v>
      </c>
      <c r="E25" s="165">
        <v>30</v>
      </c>
      <c r="F25" s="165">
        <v>43</v>
      </c>
      <c r="G25" s="165">
        <v>35</v>
      </c>
      <c r="H25" s="165">
        <v>19</v>
      </c>
      <c r="I25" s="165">
        <v>11</v>
      </c>
      <c r="J25" s="165">
        <v>8</v>
      </c>
      <c r="K25" s="165">
        <v>5</v>
      </c>
      <c r="L25" s="165">
        <v>7</v>
      </c>
      <c r="M25" s="165" t="s">
        <v>526</v>
      </c>
      <c r="N25" s="165">
        <v>3</v>
      </c>
    </row>
    <row r="26" spans="1:14" ht="12.75">
      <c r="A26" s="194">
        <v>2016</v>
      </c>
      <c r="B26" s="32">
        <v>165</v>
      </c>
      <c r="C26" s="165" t="s">
        <v>526</v>
      </c>
      <c r="D26" s="165">
        <v>13</v>
      </c>
      <c r="E26" s="165">
        <v>28</v>
      </c>
      <c r="F26" s="165">
        <v>50</v>
      </c>
      <c r="G26" s="165">
        <v>31</v>
      </c>
      <c r="H26" s="165">
        <v>18</v>
      </c>
      <c r="I26" s="165">
        <v>11</v>
      </c>
      <c r="J26" s="165">
        <v>5</v>
      </c>
      <c r="K26" s="165">
        <v>4</v>
      </c>
      <c r="L26" s="165">
        <v>3</v>
      </c>
      <c r="M26" s="165">
        <v>1</v>
      </c>
      <c r="N26" s="165">
        <v>1</v>
      </c>
    </row>
  </sheetData>
  <sheetProtection/>
  <mergeCells count="4">
    <mergeCell ref="A1:N1"/>
    <mergeCell ref="A4:A5"/>
    <mergeCell ref="C4:N4"/>
    <mergeCell ref="A3:N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5"/>
  <sheetViews>
    <sheetView zoomScale="130" zoomScaleNormal="130" zoomScaleSheetLayoutView="50" zoomScalePageLayoutView="0" workbookViewId="0" topLeftCell="A1">
      <selection activeCell="O7" sqref="O7"/>
    </sheetView>
  </sheetViews>
  <sheetFormatPr defaultColWidth="11.421875" defaultRowHeight="12.75"/>
  <cols>
    <col min="1" max="1" width="12.00390625" style="235" customWidth="1"/>
    <col min="2" max="2" width="6.28125" style="235" customWidth="1"/>
    <col min="3" max="3" width="5.57421875" style="235" bestFit="1" customWidth="1"/>
    <col min="4" max="4" width="6.140625" style="235" bestFit="1" customWidth="1"/>
    <col min="5" max="5" width="6.28125" style="235" bestFit="1" customWidth="1"/>
    <col min="6" max="6" width="9.28125" style="235" bestFit="1" customWidth="1"/>
    <col min="7" max="7" width="6.28125" style="235" bestFit="1" customWidth="1"/>
    <col min="8" max="8" width="6.421875" style="235" bestFit="1" customWidth="1"/>
    <col min="9" max="10" width="6.140625" style="235" bestFit="1" customWidth="1"/>
    <col min="11" max="11" width="6.8515625" style="235" bestFit="1" customWidth="1"/>
    <col min="12" max="12" width="6.28125" style="235" bestFit="1" customWidth="1"/>
    <col min="13" max="13" width="10.00390625" style="235" bestFit="1" customWidth="1"/>
    <col min="14" max="16384" width="11.421875" style="4" customWidth="1"/>
  </cols>
  <sheetData>
    <row r="1" spans="1:13" ht="12.75" customHeight="1">
      <c r="A1" s="513" t="s">
        <v>542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.75">
      <c r="A3" s="495" t="s">
        <v>448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ht="12.75" customHeight="1">
      <c r="A4" s="483" t="s">
        <v>468</v>
      </c>
      <c r="B4" s="344" t="s">
        <v>57</v>
      </c>
      <c r="C4" s="494" t="s">
        <v>46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ht="12.75">
      <c r="A5" s="483"/>
      <c r="B5" s="75"/>
      <c r="C5" s="181" t="s">
        <v>47</v>
      </c>
      <c r="D5" s="181" t="s">
        <v>48</v>
      </c>
      <c r="E5" s="181" t="s">
        <v>49</v>
      </c>
      <c r="F5" s="181" t="s">
        <v>76</v>
      </c>
      <c r="G5" s="181" t="s">
        <v>50</v>
      </c>
      <c r="H5" s="181" t="s">
        <v>51</v>
      </c>
      <c r="I5" s="181" t="s">
        <v>52</v>
      </c>
      <c r="J5" s="181" t="s">
        <v>53</v>
      </c>
      <c r="K5" s="181" t="s">
        <v>54</v>
      </c>
      <c r="L5" s="181" t="s">
        <v>55</v>
      </c>
      <c r="M5" s="181" t="s">
        <v>56</v>
      </c>
    </row>
    <row r="6" spans="1:13" s="342" customFormat="1" ht="12.75">
      <c r="A6" s="161" t="s">
        <v>88</v>
      </c>
      <c r="B6" s="108">
        <v>92.39999999999999</v>
      </c>
      <c r="C6" s="105">
        <v>15</v>
      </c>
      <c r="D6" s="105">
        <v>11.8</v>
      </c>
      <c r="E6" s="105">
        <v>10.6</v>
      </c>
      <c r="F6" s="105">
        <v>9.8</v>
      </c>
      <c r="G6" s="105">
        <v>15.4</v>
      </c>
      <c r="H6" s="106">
        <v>0</v>
      </c>
      <c r="I6" s="105">
        <v>8.6</v>
      </c>
      <c r="J6" s="105">
        <v>10.6</v>
      </c>
      <c r="K6" s="105">
        <v>2.6</v>
      </c>
      <c r="L6" s="105">
        <v>4.6</v>
      </c>
      <c r="M6" s="105">
        <v>3.4</v>
      </c>
    </row>
    <row r="7" spans="1:13" s="342" customFormat="1" ht="12.75">
      <c r="A7" s="161" t="s">
        <v>89</v>
      </c>
      <c r="B7" s="108">
        <v>88.4</v>
      </c>
      <c r="C7" s="105">
        <v>18.2</v>
      </c>
      <c r="D7" s="105">
        <v>10.2</v>
      </c>
      <c r="E7" s="105">
        <v>8.4</v>
      </c>
      <c r="F7" s="105">
        <v>9.6</v>
      </c>
      <c r="G7" s="105">
        <v>13.6</v>
      </c>
      <c r="H7" s="105">
        <v>1</v>
      </c>
      <c r="I7" s="105">
        <v>8.2</v>
      </c>
      <c r="J7" s="105">
        <v>9.2</v>
      </c>
      <c r="K7" s="105">
        <v>2.2</v>
      </c>
      <c r="L7" s="105">
        <v>5</v>
      </c>
      <c r="M7" s="105">
        <v>2.8</v>
      </c>
    </row>
    <row r="8" spans="1:13" s="342" customFormat="1" ht="12.75">
      <c r="A8" s="161" t="s">
        <v>90</v>
      </c>
      <c r="B8" s="108">
        <v>115.80000000000001</v>
      </c>
      <c r="C8" s="105">
        <v>21.8</v>
      </c>
      <c r="D8" s="105">
        <v>13.8</v>
      </c>
      <c r="E8" s="105">
        <v>14</v>
      </c>
      <c r="F8" s="105">
        <v>12</v>
      </c>
      <c r="G8" s="105">
        <v>18.8</v>
      </c>
      <c r="H8" s="105">
        <v>2</v>
      </c>
      <c r="I8" s="105">
        <v>11</v>
      </c>
      <c r="J8" s="105">
        <v>11.4</v>
      </c>
      <c r="K8" s="105">
        <v>4</v>
      </c>
      <c r="L8" s="105">
        <v>3.6</v>
      </c>
      <c r="M8" s="105">
        <v>3.4</v>
      </c>
    </row>
    <row r="9" spans="1:13" s="342" customFormat="1" ht="12.75">
      <c r="A9" s="161" t="s">
        <v>91</v>
      </c>
      <c r="B9" s="108">
        <v>140.79999999999995</v>
      </c>
      <c r="C9" s="105">
        <v>25</v>
      </c>
      <c r="D9" s="105">
        <v>19.6</v>
      </c>
      <c r="E9" s="105">
        <v>18.2</v>
      </c>
      <c r="F9" s="105">
        <v>12.8</v>
      </c>
      <c r="G9" s="105">
        <v>24.8</v>
      </c>
      <c r="H9" s="105">
        <v>1.6</v>
      </c>
      <c r="I9" s="105">
        <v>10.2</v>
      </c>
      <c r="J9" s="105">
        <v>15</v>
      </c>
      <c r="K9" s="105">
        <v>4.2</v>
      </c>
      <c r="L9" s="105">
        <v>5.2</v>
      </c>
      <c r="M9" s="105">
        <v>4.2</v>
      </c>
    </row>
    <row r="10" spans="1:13" s="27" customFormat="1" ht="12.75">
      <c r="A10" s="161" t="s">
        <v>92</v>
      </c>
      <c r="B10" s="108">
        <v>138.60000000000002</v>
      </c>
      <c r="C10" s="105">
        <v>19.4</v>
      </c>
      <c r="D10" s="105">
        <v>15.6</v>
      </c>
      <c r="E10" s="105">
        <v>20</v>
      </c>
      <c r="F10" s="105">
        <v>11</v>
      </c>
      <c r="G10" s="105">
        <v>26.2</v>
      </c>
      <c r="H10" s="105">
        <v>1.2</v>
      </c>
      <c r="I10" s="105">
        <v>16.8</v>
      </c>
      <c r="J10" s="105">
        <v>13.4</v>
      </c>
      <c r="K10" s="105">
        <v>4.6</v>
      </c>
      <c r="L10" s="105">
        <v>7</v>
      </c>
      <c r="M10" s="105">
        <v>3.4</v>
      </c>
    </row>
    <row r="11" spans="1:13" s="342" customFormat="1" ht="12.75">
      <c r="A11" s="161" t="s">
        <v>93</v>
      </c>
      <c r="B11" s="108">
        <v>155.6</v>
      </c>
      <c r="C11" s="107">
        <v>28.6</v>
      </c>
      <c r="D11" s="107">
        <v>16.2</v>
      </c>
      <c r="E11" s="107">
        <v>21.8</v>
      </c>
      <c r="F11" s="107">
        <v>13</v>
      </c>
      <c r="G11" s="107">
        <v>29.6</v>
      </c>
      <c r="H11" s="107">
        <v>0.8</v>
      </c>
      <c r="I11" s="107">
        <v>17.8</v>
      </c>
      <c r="J11" s="107">
        <v>11.4</v>
      </c>
      <c r="K11" s="107">
        <v>3</v>
      </c>
      <c r="L11" s="107">
        <v>7.6</v>
      </c>
      <c r="M11" s="107">
        <v>5.8</v>
      </c>
    </row>
    <row r="12" spans="1:13" s="342" customFormat="1" ht="12.75">
      <c r="A12" s="161" t="s">
        <v>94</v>
      </c>
      <c r="B12" s="108">
        <v>178.79999999999998</v>
      </c>
      <c r="C12" s="107">
        <v>31.2</v>
      </c>
      <c r="D12" s="107">
        <v>20.8</v>
      </c>
      <c r="E12" s="107">
        <v>24.8</v>
      </c>
      <c r="F12" s="107">
        <v>14</v>
      </c>
      <c r="G12" s="107">
        <v>31.8</v>
      </c>
      <c r="H12" s="107">
        <v>0.8</v>
      </c>
      <c r="I12" s="107">
        <v>19.2</v>
      </c>
      <c r="J12" s="107">
        <v>19</v>
      </c>
      <c r="K12" s="107">
        <v>6.2</v>
      </c>
      <c r="L12" s="107">
        <v>6.2</v>
      </c>
      <c r="M12" s="107">
        <v>4.8</v>
      </c>
    </row>
    <row r="13" spans="1:13" s="342" customFormat="1" ht="12.75">
      <c r="A13" s="161" t="s">
        <v>95</v>
      </c>
      <c r="B13" s="108">
        <v>165.19999999999996</v>
      </c>
      <c r="C13" s="107">
        <v>32.4</v>
      </c>
      <c r="D13" s="107">
        <v>23.8</v>
      </c>
      <c r="E13" s="107">
        <v>21.8</v>
      </c>
      <c r="F13" s="107">
        <v>11.8</v>
      </c>
      <c r="G13" s="107">
        <v>23.8</v>
      </c>
      <c r="H13" s="107">
        <v>1</v>
      </c>
      <c r="I13" s="107">
        <v>21.2</v>
      </c>
      <c r="J13" s="107">
        <v>13.4</v>
      </c>
      <c r="K13" s="107">
        <v>6.2</v>
      </c>
      <c r="L13" s="107">
        <v>6.2</v>
      </c>
      <c r="M13" s="107">
        <v>3.6</v>
      </c>
    </row>
    <row r="14" spans="1:13" s="342" customFormat="1" ht="12.75">
      <c r="A14" s="161" t="s">
        <v>96</v>
      </c>
      <c r="B14" s="108">
        <v>194.39999999999995</v>
      </c>
      <c r="C14" s="107">
        <v>34.4</v>
      </c>
      <c r="D14" s="107">
        <v>29</v>
      </c>
      <c r="E14" s="107">
        <v>24.2</v>
      </c>
      <c r="F14" s="107">
        <v>16.8</v>
      </c>
      <c r="G14" s="107">
        <v>28.4</v>
      </c>
      <c r="H14" s="107">
        <v>1.8</v>
      </c>
      <c r="I14" s="107">
        <v>23.6</v>
      </c>
      <c r="J14" s="107">
        <v>19.2</v>
      </c>
      <c r="K14" s="107">
        <v>6.2</v>
      </c>
      <c r="L14" s="107">
        <v>7.6</v>
      </c>
      <c r="M14" s="107">
        <v>3.2</v>
      </c>
    </row>
    <row r="15" spans="1:13" ht="12.75">
      <c r="A15" s="161" t="s">
        <v>25</v>
      </c>
      <c r="B15" s="108">
        <v>210</v>
      </c>
      <c r="C15" s="107">
        <v>35.2</v>
      </c>
      <c r="D15" s="107">
        <v>33.4</v>
      </c>
      <c r="E15" s="107">
        <v>26.4</v>
      </c>
      <c r="F15" s="107">
        <v>14.4</v>
      </c>
      <c r="G15" s="107">
        <v>31.4</v>
      </c>
      <c r="H15" s="107">
        <v>1.8</v>
      </c>
      <c r="I15" s="107">
        <v>26.8</v>
      </c>
      <c r="J15" s="107">
        <v>21.6</v>
      </c>
      <c r="K15" s="107">
        <v>6.6</v>
      </c>
      <c r="L15" s="107">
        <v>9.2</v>
      </c>
      <c r="M15" s="107">
        <v>3.2</v>
      </c>
    </row>
    <row r="16" spans="1:13" ht="12.75">
      <c r="A16" s="161">
        <v>2000</v>
      </c>
      <c r="B16" s="174">
        <v>236</v>
      </c>
      <c r="C16" s="106">
        <v>34</v>
      </c>
      <c r="D16" s="106">
        <v>35</v>
      </c>
      <c r="E16" s="106">
        <v>28</v>
      </c>
      <c r="F16" s="106">
        <v>20</v>
      </c>
      <c r="G16" s="106">
        <v>47</v>
      </c>
      <c r="H16" s="106">
        <v>2</v>
      </c>
      <c r="I16" s="106">
        <v>22</v>
      </c>
      <c r="J16" s="106">
        <v>30</v>
      </c>
      <c r="K16" s="106">
        <v>8</v>
      </c>
      <c r="L16" s="106">
        <v>8</v>
      </c>
      <c r="M16" s="106">
        <v>2</v>
      </c>
    </row>
    <row r="17" spans="1:13" ht="12.75">
      <c r="A17" s="161">
        <v>2001</v>
      </c>
      <c r="B17" s="174">
        <v>199</v>
      </c>
      <c r="C17" s="106">
        <v>30</v>
      </c>
      <c r="D17" s="106">
        <v>29</v>
      </c>
      <c r="E17" s="106">
        <v>26</v>
      </c>
      <c r="F17" s="106">
        <v>16</v>
      </c>
      <c r="G17" s="106">
        <v>31</v>
      </c>
      <c r="H17" s="106">
        <v>2</v>
      </c>
      <c r="I17" s="106">
        <v>20</v>
      </c>
      <c r="J17" s="106">
        <v>25</v>
      </c>
      <c r="K17" s="106">
        <v>5</v>
      </c>
      <c r="L17" s="106">
        <v>11</v>
      </c>
      <c r="M17" s="106">
        <v>4</v>
      </c>
    </row>
    <row r="18" spans="1:13" ht="12.75">
      <c r="A18" s="161">
        <v>2002</v>
      </c>
      <c r="B18" s="174">
        <v>175</v>
      </c>
      <c r="C18" s="106">
        <v>25</v>
      </c>
      <c r="D18" s="106">
        <v>32</v>
      </c>
      <c r="E18" s="106">
        <v>22</v>
      </c>
      <c r="F18" s="106">
        <v>15</v>
      </c>
      <c r="G18" s="106">
        <v>29</v>
      </c>
      <c r="H18" s="106">
        <v>0</v>
      </c>
      <c r="I18" s="106">
        <v>14</v>
      </c>
      <c r="J18" s="106">
        <v>15</v>
      </c>
      <c r="K18" s="106">
        <v>9</v>
      </c>
      <c r="L18" s="106">
        <v>11</v>
      </c>
      <c r="M18" s="106">
        <v>3</v>
      </c>
    </row>
    <row r="19" spans="1:13" ht="12.75">
      <c r="A19" s="161">
        <v>2003</v>
      </c>
      <c r="B19" s="174">
        <v>149</v>
      </c>
      <c r="C19" s="106">
        <v>17</v>
      </c>
      <c r="D19" s="106">
        <v>22</v>
      </c>
      <c r="E19" s="106">
        <v>21</v>
      </c>
      <c r="F19" s="106">
        <v>9</v>
      </c>
      <c r="G19" s="106">
        <v>31</v>
      </c>
      <c r="H19" s="106">
        <v>3</v>
      </c>
      <c r="I19" s="106">
        <v>16</v>
      </c>
      <c r="J19" s="106">
        <v>9</v>
      </c>
      <c r="K19" s="106">
        <v>11</v>
      </c>
      <c r="L19" s="106">
        <v>6</v>
      </c>
      <c r="M19" s="106">
        <v>4</v>
      </c>
    </row>
    <row r="20" spans="1:13" ht="12.75">
      <c r="A20" s="161">
        <v>2004</v>
      </c>
      <c r="B20" s="174">
        <v>164</v>
      </c>
      <c r="C20" s="106">
        <v>21</v>
      </c>
      <c r="D20" s="106">
        <v>18</v>
      </c>
      <c r="E20" s="106">
        <v>20</v>
      </c>
      <c r="F20" s="106">
        <v>12</v>
      </c>
      <c r="G20" s="106">
        <v>31</v>
      </c>
      <c r="H20" s="106">
        <v>5</v>
      </c>
      <c r="I20" s="106">
        <v>22</v>
      </c>
      <c r="J20" s="106">
        <v>17</v>
      </c>
      <c r="K20" s="106">
        <v>5</v>
      </c>
      <c r="L20" s="106">
        <v>7</v>
      </c>
      <c r="M20" s="106">
        <v>6</v>
      </c>
    </row>
    <row r="21" spans="1:13" ht="12.75">
      <c r="A21" s="161" t="s">
        <v>13</v>
      </c>
      <c r="B21" s="110">
        <v>184.6</v>
      </c>
      <c r="C21" s="107">
        <v>25.4</v>
      </c>
      <c r="D21" s="107">
        <v>27.2</v>
      </c>
      <c r="E21" s="107">
        <v>23.4</v>
      </c>
      <c r="F21" s="107">
        <v>14.4</v>
      </c>
      <c r="G21" s="107">
        <v>33.8</v>
      </c>
      <c r="H21" s="107">
        <v>2.4</v>
      </c>
      <c r="I21" s="107">
        <v>18.8</v>
      </c>
      <c r="J21" s="107">
        <v>19.2</v>
      </c>
      <c r="K21" s="107">
        <v>7.6</v>
      </c>
      <c r="L21" s="107">
        <v>8.6</v>
      </c>
      <c r="M21" s="107">
        <v>3.8</v>
      </c>
    </row>
    <row r="22" spans="1:13" ht="12.75">
      <c r="A22" s="161">
        <v>2005</v>
      </c>
      <c r="B22" s="174">
        <v>187</v>
      </c>
      <c r="C22" s="106">
        <v>19</v>
      </c>
      <c r="D22" s="106">
        <v>31</v>
      </c>
      <c r="E22" s="106">
        <v>22</v>
      </c>
      <c r="F22" s="106">
        <v>13</v>
      </c>
      <c r="G22" s="106">
        <v>35</v>
      </c>
      <c r="H22" s="106">
        <v>3</v>
      </c>
      <c r="I22" s="106">
        <v>23</v>
      </c>
      <c r="J22" s="106">
        <v>19</v>
      </c>
      <c r="K22" s="106">
        <v>13</v>
      </c>
      <c r="L22" s="106">
        <v>8</v>
      </c>
      <c r="M22" s="106">
        <v>1</v>
      </c>
    </row>
    <row r="23" spans="1:13" ht="12.75">
      <c r="A23" s="161">
        <v>2006</v>
      </c>
      <c r="B23" s="174">
        <v>151</v>
      </c>
      <c r="C23" s="106">
        <v>16</v>
      </c>
      <c r="D23" s="106">
        <v>20</v>
      </c>
      <c r="E23" s="106">
        <v>19</v>
      </c>
      <c r="F23" s="106">
        <v>8</v>
      </c>
      <c r="G23" s="106">
        <v>21</v>
      </c>
      <c r="H23" s="106">
        <v>1</v>
      </c>
      <c r="I23" s="106">
        <v>10</v>
      </c>
      <c r="J23" s="106">
        <v>26</v>
      </c>
      <c r="K23" s="106">
        <v>15</v>
      </c>
      <c r="L23" s="106">
        <v>12</v>
      </c>
      <c r="M23" s="106">
        <v>3</v>
      </c>
    </row>
    <row r="24" spans="1:13" ht="12.75">
      <c r="A24" s="161">
        <v>2007</v>
      </c>
      <c r="B24" s="174">
        <v>182</v>
      </c>
      <c r="C24" s="106">
        <v>26</v>
      </c>
      <c r="D24" s="106">
        <v>18</v>
      </c>
      <c r="E24" s="106">
        <v>17</v>
      </c>
      <c r="F24" s="106">
        <v>15</v>
      </c>
      <c r="G24" s="106">
        <v>24</v>
      </c>
      <c r="H24" s="106">
        <v>1</v>
      </c>
      <c r="I24" s="106">
        <v>24</v>
      </c>
      <c r="J24" s="106">
        <v>23</v>
      </c>
      <c r="K24" s="106">
        <v>8</v>
      </c>
      <c r="L24" s="106">
        <v>14</v>
      </c>
      <c r="M24" s="106">
        <v>12</v>
      </c>
    </row>
    <row r="25" spans="1:13" ht="12.75">
      <c r="A25" s="161">
        <v>2008</v>
      </c>
      <c r="B25" s="174">
        <v>205</v>
      </c>
      <c r="C25" s="106">
        <v>29</v>
      </c>
      <c r="D25" s="106">
        <v>30</v>
      </c>
      <c r="E25" s="106">
        <v>26</v>
      </c>
      <c r="F25" s="106">
        <v>14</v>
      </c>
      <c r="G25" s="106">
        <v>37</v>
      </c>
      <c r="H25" s="106">
        <v>2</v>
      </c>
      <c r="I25" s="106">
        <v>18</v>
      </c>
      <c r="J25" s="106">
        <v>25</v>
      </c>
      <c r="K25" s="106">
        <v>12</v>
      </c>
      <c r="L25" s="106">
        <v>10</v>
      </c>
      <c r="M25" s="106">
        <v>2</v>
      </c>
    </row>
    <row r="26" spans="1:13" ht="12.75">
      <c r="A26" s="161">
        <v>2009</v>
      </c>
      <c r="B26" s="174">
        <v>154</v>
      </c>
      <c r="C26" s="106">
        <v>25</v>
      </c>
      <c r="D26" s="106">
        <v>17</v>
      </c>
      <c r="E26" s="106">
        <v>16</v>
      </c>
      <c r="F26" s="106">
        <v>13</v>
      </c>
      <c r="G26" s="106">
        <v>22</v>
      </c>
      <c r="H26" s="106">
        <v>1</v>
      </c>
      <c r="I26" s="106">
        <v>23</v>
      </c>
      <c r="J26" s="106">
        <v>23</v>
      </c>
      <c r="K26" s="106">
        <v>5</v>
      </c>
      <c r="L26" s="106">
        <v>4</v>
      </c>
      <c r="M26" s="106">
        <v>5</v>
      </c>
    </row>
    <row r="27" spans="1:13" ht="12.75">
      <c r="A27" s="161" t="s">
        <v>228</v>
      </c>
      <c r="B27" s="110">
        <v>175.8</v>
      </c>
      <c r="C27" s="107">
        <v>23</v>
      </c>
      <c r="D27" s="107">
        <v>23.2</v>
      </c>
      <c r="E27" s="107">
        <v>20</v>
      </c>
      <c r="F27" s="107">
        <v>12.6</v>
      </c>
      <c r="G27" s="107">
        <v>27.8</v>
      </c>
      <c r="H27" s="107">
        <v>1.6</v>
      </c>
      <c r="I27" s="107">
        <v>19.6</v>
      </c>
      <c r="J27" s="107">
        <v>23.2</v>
      </c>
      <c r="K27" s="107">
        <v>10.6</v>
      </c>
      <c r="L27" s="107">
        <v>9.6</v>
      </c>
      <c r="M27" s="107">
        <v>4.6</v>
      </c>
    </row>
    <row r="28" spans="1:13" ht="12.75">
      <c r="A28" s="161">
        <v>2010</v>
      </c>
      <c r="B28" s="109">
        <v>186</v>
      </c>
      <c r="C28" s="106">
        <v>30</v>
      </c>
      <c r="D28" s="106">
        <v>31</v>
      </c>
      <c r="E28" s="106">
        <v>15</v>
      </c>
      <c r="F28" s="106">
        <v>10</v>
      </c>
      <c r="G28" s="106">
        <v>23</v>
      </c>
      <c r="H28" s="106">
        <v>5</v>
      </c>
      <c r="I28" s="106">
        <v>18</v>
      </c>
      <c r="J28" s="106">
        <v>22</v>
      </c>
      <c r="K28" s="106">
        <v>12</v>
      </c>
      <c r="L28" s="106">
        <v>12</v>
      </c>
      <c r="M28" s="106">
        <v>8</v>
      </c>
    </row>
    <row r="29" spans="1:13" ht="12.75">
      <c r="A29" s="161">
        <v>2011</v>
      </c>
      <c r="B29" s="109">
        <v>163</v>
      </c>
      <c r="C29" s="106">
        <v>23</v>
      </c>
      <c r="D29" s="106">
        <v>19</v>
      </c>
      <c r="E29" s="106">
        <v>23</v>
      </c>
      <c r="F29" s="106">
        <v>12</v>
      </c>
      <c r="G29" s="106">
        <v>25</v>
      </c>
      <c r="H29" s="106">
        <v>3</v>
      </c>
      <c r="I29" s="106">
        <v>10</v>
      </c>
      <c r="J29" s="106">
        <v>21</v>
      </c>
      <c r="K29" s="106">
        <v>14</v>
      </c>
      <c r="L29" s="106">
        <v>12</v>
      </c>
      <c r="M29" s="106">
        <v>1</v>
      </c>
    </row>
    <row r="30" spans="1:13" ht="12.75">
      <c r="A30" s="161">
        <v>2012</v>
      </c>
      <c r="B30" s="109">
        <v>185</v>
      </c>
      <c r="C30" s="106">
        <v>20</v>
      </c>
      <c r="D30" s="106">
        <v>36</v>
      </c>
      <c r="E30" s="106">
        <v>25</v>
      </c>
      <c r="F30" s="106">
        <v>14</v>
      </c>
      <c r="G30" s="106">
        <v>21</v>
      </c>
      <c r="H30" s="106">
        <v>2</v>
      </c>
      <c r="I30" s="106">
        <v>24</v>
      </c>
      <c r="J30" s="106">
        <v>21</v>
      </c>
      <c r="K30" s="106">
        <v>10</v>
      </c>
      <c r="L30" s="106">
        <v>8</v>
      </c>
      <c r="M30" s="106">
        <v>4</v>
      </c>
    </row>
    <row r="31" spans="1:13" ht="12.75">
      <c r="A31" s="161">
        <v>2013</v>
      </c>
      <c r="B31" s="109">
        <v>211</v>
      </c>
      <c r="C31" s="106">
        <v>28</v>
      </c>
      <c r="D31" s="106">
        <v>34</v>
      </c>
      <c r="E31" s="106">
        <v>24</v>
      </c>
      <c r="F31" s="106">
        <v>13</v>
      </c>
      <c r="G31" s="106">
        <v>32</v>
      </c>
      <c r="H31" s="106">
        <v>3</v>
      </c>
      <c r="I31" s="106">
        <v>25</v>
      </c>
      <c r="J31" s="106">
        <v>23</v>
      </c>
      <c r="K31" s="106">
        <v>14</v>
      </c>
      <c r="L31" s="106">
        <v>10</v>
      </c>
      <c r="M31" s="106">
        <v>5</v>
      </c>
    </row>
    <row r="32" spans="1:13" ht="12.75">
      <c r="A32" s="161">
        <v>2014</v>
      </c>
      <c r="B32" s="109">
        <v>208</v>
      </c>
      <c r="C32" s="106">
        <v>30</v>
      </c>
      <c r="D32" s="106">
        <v>24</v>
      </c>
      <c r="E32" s="106">
        <v>31</v>
      </c>
      <c r="F32" s="106">
        <v>14</v>
      </c>
      <c r="G32" s="106">
        <v>36</v>
      </c>
      <c r="H32" s="106">
        <v>1</v>
      </c>
      <c r="I32" s="106">
        <v>24</v>
      </c>
      <c r="J32" s="106">
        <v>26</v>
      </c>
      <c r="K32" s="106">
        <v>12</v>
      </c>
      <c r="L32" s="106">
        <v>9</v>
      </c>
      <c r="M32" s="106">
        <v>1</v>
      </c>
    </row>
    <row r="33" spans="1:13" ht="12.75">
      <c r="A33" s="380" t="s">
        <v>517</v>
      </c>
      <c r="B33" s="110">
        <v>190.6</v>
      </c>
      <c r="C33" s="107">
        <v>26.2</v>
      </c>
      <c r="D33" s="107">
        <v>28.8</v>
      </c>
      <c r="E33" s="107">
        <v>23.6</v>
      </c>
      <c r="F33" s="107">
        <v>12.6</v>
      </c>
      <c r="G33" s="107">
        <v>27.4</v>
      </c>
      <c r="H33" s="107">
        <v>2.8</v>
      </c>
      <c r="I33" s="107">
        <v>20.2</v>
      </c>
      <c r="J33" s="107">
        <v>22.6</v>
      </c>
      <c r="K33" s="107">
        <v>12.4</v>
      </c>
      <c r="L33" s="107">
        <v>10.2</v>
      </c>
      <c r="M33" s="107">
        <v>3.8</v>
      </c>
    </row>
    <row r="34" spans="1:13" ht="12.75">
      <c r="A34" s="161">
        <v>2015</v>
      </c>
      <c r="B34" s="109">
        <v>205</v>
      </c>
      <c r="C34" s="106">
        <v>29</v>
      </c>
      <c r="D34" s="106">
        <v>31</v>
      </c>
      <c r="E34" s="106">
        <v>18</v>
      </c>
      <c r="F34" s="106">
        <v>15</v>
      </c>
      <c r="G34" s="106">
        <v>31</v>
      </c>
      <c r="H34" s="106">
        <v>1</v>
      </c>
      <c r="I34" s="106">
        <v>29</v>
      </c>
      <c r="J34" s="106">
        <v>25</v>
      </c>
      <c r="K34" s="106">
        <v>7</v>
      </c>
      <c r="L34" s="106">
        <v>12</v>
      </c>
      <c r="M34" s="106">
        <v>7</v>
      </c>
    </row>
    <row r="35" spans="1:13" ht="12.75">
      <c r="A35" s="161">
        <v>2016</v>
      </c>
      <c r="B35" s="109">
        <v>198</v>
      </c>
      <c r="C35" s="106">
        <v>32</v>
      </c>
      <c r="D35" s="106">
        <v>26</v>
      </c>
      <c r="E35" s="106">
        <v>27</v>
      </c>
      <c r="F35" s="106">
        <v>12</v>
      </c>
      <c r="G35" s="106">
        <v>29</v>
      </c>
      <c r="H35" s="106">
        <v>4</v>
      </c>
      <c r="I35" s="106">
        <v>21</v>
      </c>
      <c r="J35" s="106">
        <v>23</v>
      </c>
      <c r="K35" s="106">
        <v>9</v>
      </c>
      <c r="L35" s="106">
        <v>10</v>
      </c>
      <c r="M35" s="106">
        <v>5</v>
      </c>
    </row>
  </sheetData>
  <sheetProtection/>
  <mergeCells count="4">
    <mergeCell ref="A1:M1"/>
    <mergeCell ref="A4:A5"/>
    <mergeCell ref="C4:M4"/>
    <mergeCell ref="A3:M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J46" sqref="J46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439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125" zoomScaleNormal="125" zoomScaleSheetLayoutView="50" zoomScalePageLayoutView="0" workbookViewId="0" topLeftCell="A1">
      <selection activeCell="K10" sqref="K10"/>
    </sheetView>
  </sheetViews>
  <sheetFormatPr defaultColWidth="11.421875" defaultRowHeight="12.75"/>
  <cols>
    <col min="1" max="1" width="11.28125" style="183" customWidth="1"/>
    <col min="2" max="7" width="9.7109375" style="183" customWidth="1"/>
    <col min="8" max="16384" width="11.421875" style="183" customWidth="1"/>
  </cols>
  <sheetData>
    <row r="1" spans="1:7" ht="12.75">
      <c r="A1" s="493" t="s">
        <v>210</v>
      </c>
      <c r="B1" s="493"/>
      <c r="C1" s="493"/>
      <c r="D1" s="493"/>
      <c r="E1" s="493"/>
      <c r="F1" s="493"/>
      <c r="G1" s="493"/>
    </row>
    <row r="2" spans="1:7" ht="12.75">
      <c r="A2" s="531" t="s">
        <v>130</v>
      </c>
      <c r="B2" s="531"/>
      <c r="C2" s="531"/>
      <c r="D2" s="531"/>
      <c r="E2" s="531"/>
      <c r="F2" s="531"/>
      <c r="G2" s="531"/>
    </row>
    <row r="3" spans="1:7" ht="12.75" customHeight="1">
      <c r="A3" s="345"/>
      <c r="B3" s="345"/>
      <c r="C3" s="345"/>
      <c r="D3" s="345"/>
      <c r="E3" s="345"/>
      <c r="F3" s="345"/>
      <c r="G3" s="345"/>
    </row>
    <row r="4" spans="1:7" ht="12.75" customHeight="1">
      <c r="A4" s="495" t="s">
        <v>423</v>
      </c>
      <c r="B4" s="495"/>
      <c r="C4" s="495"/>
      <c r="D4" s="495"/>
      <c r="E4" s="495"/>
      <c r="F4" s="495"/>
      <c r="G4" s="495"/>
    </row>
    <row r="5" spans="2:7" ht="12.75" customHeight="1">
      <c r="B5" s="347" t="s">
        <v>57</v>
      </c>
      <c r="C5" s="529" t="s">
        <v>131</v>
      </c>
      <c r="D5" s="530"/>
      <c r="E5" s="530"/>
      <c r="F5" s="530"/>
      <c r="G5" s="530"/>
    </row>
    <row r="6" spans="1:7" ht="12.75" customHeight="1">
      <c r="A6" s="343" t="s">
        <v>75</v>
      </c>
      <c r="B6" s="205"/>
      <c r="C6" s="346" t="s">
        <v>461</v>
      </c>
      <c r="D6" s="346" t="s">
        <v>462</v>
      </c>
      <c r="E6" s="346" t="s">
        <v>463</v>
      </c>
      <c r="F6" s="346" t="s">
        <v>184</v>
      </c>
      <c r="G6" s="346" t="s">
        <v>464</v>
      </c>
    </row>
    <row r="7" spans="1:7" ht="12.75" customHeight="1">
      <c r="A7" s="161">
        <v>1988</v>
      </c>
      <c r="B7" s="71">
        <f aca="true" t="shared" si="0" ref="B7:B17">SUM(C7:G7)</f>
        <v>38</v>
      </c>
      <c r="C7" s="69">
        <v>1</v>
      </c>
      <c r="D7" s="69">
        <v>5</v>
      </c>
      <c r="E7" s="69">
        <v>10</v>
      </c>
      <c r="F7" s="69">
        <v>14</v>
      </c>
      <c r="G7" s="69">
        <v>8</v>
      </c>
    </row>
    <row r="8" spans="1:7" ht="12.75" customHeight="1">
      <c r="A8" s="161">
        <v>1989</v>
      </c>
      <c r="B8" s="71">
        <f t="shared" si="0"/>
        <v>37</v>
      </c>
      <c r="C8" s="69">
        <v>1</v>
      </c>
      <c r="D8" s="69">
        <v>7</v>
      </c>
      <c r="E8" s="111">
        <v>9</v>
      </c>
      <c r="F8" s="111">
        <v>13</v>
      </c>
      <c r="G8" s="111">
        <v>7</v>
      </c>
    </row>
    <row r="9" spans="1:7" ht="12.75" customHeight="1">
      <c r="A9" s="161">
        <v>1990</v>
      </c>
      <c r="B9" s="71">
        <f t="shared" si="0"/>
        <v>41</v>
      </c>
      <c r="C9" s="69">
        <v>0</v>
      </c>
      <c r="D9" s="69">
        <v>16</v>
      </c>
      <c r="E9" s="69">
        <v>9</v>
      </c>
      <c r="F9" s="69">
        <v>6</v>
      </c>
      <c r="G9" s="69">
        <v>10</v>
      </c>
    </row>
    <row r="10" spans="1:7" ht="12.75" customHeight="1">
      <c r="A10" s="161">
        <v>1991</v>
      </c>
      <c r="B10" s="71">
        <f t="shared" si="0"/>
        <v>50</v>
      </c>
      <c r="C10" s="69">
        <v>0</v>
      </c>
      <c r="D10" s="69">
        <v>18</v>
      </c>
      <c r="E10" s="69">
        <v>12</v>
      </c>
      <c r="F10" s="69">
        <v>11</v>
      </c>
      <c r="G10" s="69">
        <v>9</v>
      </c>
    </row>
    <row r="11" spans="1:7" ht="12.75" customHeight="1">
      <c r="A11" s="161">
        <v>1992</v>
      </c>
      <c r="B11" s="71">
        <f t="shared" si="0"/>
        <v>46</v>
      </c>
      <c r="C11" s="69">
        <v>0</v>
      </c>
      <c r="D11" s="69">
        <v>6</v>
      </c>
      <c r="E11" s="69">
        <v>20</v>
      </c>
      <c r="F11" s="69">
        <v>16</v>
      </c>
      <c r="G11" s="69">
        <v>4</v>
      </c>
    </row>
    <row r="12" spans="1:7" ht="12.75" customHeight="1">
      <c r="A12" s="161">
        <v>1993</v>
      </c>
      <c r="B12" s="71">
        <f t="shared" si="0"/>
        <v>52</v>
      </c>
      <c r="C12" s="69">
        <v>0</v>
      </c>
      <c r="D12" s="69">
        <v>11</v>
      </c>
      <c r="E12" s="69">
        <v>16</v>
      </c>
      <c r="F12" s="69">
        <v>16</v>
      </c>
      <c r="G12" s="69">
        <v>9</v>
      </c>
    </row>
    <row r="13" spans="1:7" ht="12.75" customHeight="1">
      <c r="A13" s="161">
        <v>1994</v>
      </c>
      <c r="B13" s="71">
        <f t="shared" si="0"/>
        <v>72</v>
      </c>
      <c r="C13" s="69">
        <v>4</v>
      </c>
      <c r="D13" s="69">
        <v>13</v>
      </c>
      <c r="E13" s="69">
        <v>10</v>
      </c>
      <c r="F13" s="69">
        <v>32</v>
      </c>
      <c r="G13" s="69">
        <v>13</v>
      </c>
    </row>
    <row r="14" spans="1:7" ht="12.75" customHeight="1">
      <c r="A14" s="161">
        <v>1995</v>
      </c>
      <c r="B14" s="71">
        <f t="shared" si="0"/>
        <v>52</v>
      </c>
      <c r="C14" s="69">
        <v>2</v>
      </c>
      <c r="D14" s="69">
        <v>15</v>
      </c>
      <c r="E14" s="69">
        <v>8</v>
      </c>
      <c r="F14" s="69">
        <v>17</v>
      </c>
      <c r="G14" s="69">
        <v>10</v>
      </c>
    </row>
    <row r="15" spans="1:7" ht="12.75" customHeight="1">
      <c r="A15" s="161">
        <v>1996</v>
      </c>
      <c r="B15" s="71">
        <f t="shared" si="0"/>
        <v>78</v>
      </c>
      <c r="C15" s="69">
        <v>2</v>
      </c>
      <c r="D15" s="69">
        <v>13</v>
      </c>
      <c r="E15" s="69">
        <v>21</v>
      </c>
      <c r="F15" s="69">
        <v>30</v>
      </c>
      <c r="G15" s="69">
        <v>12</v>
      </c>
    </row>
    <row r="16" spans="1:7" ht="12.75" customHeight="1">
      <c r="A16" s="161">
        <v>1997</v>
      </c>
      <c r="B16" s="71">
        <f t="shared" si="0"/>
        <v>73</v>
      </c>
      <c r="C16" s="69">
        <v>0</v>
      </c>
      <c r="D16" s="69">
        <v>20</v>
      </c>
      <c r="E16" s="69">
        <v>17</v>
      </c>
      <c r="F16" s="69">
        <v>20</v>
      </c>
      <c r="G16" s="69">
        <v>16</v>
      </c>
    </row>
    <row r="17" spans="1:7" ht="12.75" customHeight="1">
      <c r="A17" s="161">
        <v>1998</v>
      </c>
      <c r="B17" s="71">
        <f t="shared" si="0"/>
        <v>58</v>
      </c>
      <c r="C17" s="69">
        <v>3</v>
      </c>
      <c r="D17" s="69">
        <v>19</v>
      </c>
      <c r="E17" s="69">
        <v>12</v>
      </c>
      <c r="F17" s="69">
        <v>16</v>
      </c>
      <c r="G17" s="69">
        <v>8</v>
      </c>
    </row>
  </sheetData>
  <sheetProtection/>
  <mergeCells count="4">
    <mergeCell ref="A1:G1"/>
    <mergeCell ref="C5:G5"/>
    <mergeCell ref="A2:G2"/>
    <mergeCell ref="A4:G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45" zoomScaleNormal="145" zoomScaleSheetLayoutView="50" zoomScalePageLayoutView="0" workbookViewId="0" topLeftCell="A13">
      <selection activeCell="P21" sqref="P21"/>
    </sheetView>
  </sheetViews>
  <sheetFormatPr defaultColWidth="11.421875" defaultRowHeight="12.75"/>
  <cols>
    <col min="1" max="1" width="6.28125" style="267" customWidth="1"/>
    <col min="2" max="2" width="13.7109375" style="183" customWidth="1"/>
    <col min="3" max="6" width="5.7109375" style="265" customWidth="1"/>
    <col min="7" max="7" width="5.8515625" style="265" customWidth="1"/>
    <col min="8" max="9" width="5.7109375" style="265" customWidth="1"/>
    <col min="10" max="10" width="5.8515625" style="265" customWidth="1"/>
    <col min="11" max="14" width="5.7109375" style="265" customWidth="1"/>
    <col min="15" max="16384" width="11.421875" style="183" customWidth="1"/>
  </cols>
  <sheetData>
    <row r="1" spans="1:14" s="154" customFormat="1" ht="12.75">
      <c r="A1" s="417" t="s">
        <v>580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54" customFormat="1" ht="12.75">
      <c r="A2" s="253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s="154" customFormat="1" ht="12.75">
      <c r="A3" s="418" t="s">
        <v>338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13" customFormat="1" ht="12.75">
      <c r="A4" s="286"/>
      <c r="B4" s="104" t="s">
        <v>272</v>
      </c>
      <c r="C4" s="431" t="s">
        <v>560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1:14" s="13" customFormat="1" ht="12.75">
      <c r="A5" s="250" t="s">
        <v>75</v>
      </c>
      <c r="B5" s="73"/>
      <c r="C5" s="104" t="s">
        <v>137</v>
      </c>
      <c r="D5" s="104" t="s">
        <v>138</v>
      </c>
      <c r="E5" s="104" t="s">
        <v>467</v>
      </c>
      <c r="F5" s="104" t="s">
        <v>139</v>
      </c>
      <c r="G5" s="104" t="s">
        <v>140</v>
      </c>
      <c r="H5" s="104" t="s">
        <v>141</v>
      </c>
      <c r="I5" s="104" t="s">
        <v>142</v>
      </c>
      <c r="J5" s="104" t="s">
        <v>143</v>
      </c>
      <c r="K5" s="104" t="s">
        <v>144</v>
      </c>
      <c r="L5" s="104" t="s">
        <v>145</v>
      </c>
      <c r="M5" s="104" t="s">
        <v>146</v>
      </c>
      <c r="N5" s="104" t="s">
        <v>147</v>
      </c>
    </row>
    <row r="6" spans="1:14" s="27" customFormat="1" ht="12.75">
      <c r="A6" s="250">
        <v>2007</v>
      </c>
      <c r="B6" s="32">
        <v>351</v>
      </c>
      <c r="C6" s="165">
        <v>32</v>
      </c>
      <c r="D6" s="165">
        <v>23</v>
      </c>
      <c r="E6" s="165">
        <v>27</v>
      </c>
      <c r="F6" s="165">
        <v>21</v>
      </c>
      <c r="G6" s="165">
        <v>34</v>
      </c>
      <c r="H6" s="165">
        <v>34</v>
      </c>
      <c r="I6" s="165">
        <v>39</v>
      </c>
      <c r="J6" s="165">
        <v>33</v>
      </c>
      <c r="K6" s="165">
        <v>26</v>
      </c>
      <c r="L6" s="165">
        <v>26</v>
      </c>
      <c r="M6" s="165">
        <v>27</v>
      </c>
      <c r="N6" s="165">
        <v>29</v>
      </c>
    </row>
    <row r="7" spans="1:14" s="27" customFormat="1" ht="12.75">
      <c r="A7" s="250">
        <v>2008</v>
      </c>
      <c r="B7" s="32">
        <v>350</v>
      </c>
      <c r="C7" s="165">
        <v>36</v>
      </c>
      <c r="D7" s="165">
        <v>16</v>
      </c>
      <c r="E7" s="165">
        <v>25</v>
      </c>
      <c r="F7" s="165">
        <v>29</v>
      </c>
      <c r="G7" s="165">
        <v>27</v>
      </c>
      <c r="H7" s="165">
        <v>31</v>
      </c>
      <c r="I7" s="165">
        <v>38</v>
      </c>
      <c r="J7" s="165">
        <v>30</v>
      </c>
      <c r="K7" s="165">
        <v>28</v>
      </c>
      <c r="L7" s="165">
        <v>28</v>
      </c>
      <c r="M7" s="165">
        <v>26</v>
      </c>
      <c r="N7" s="165">
        <v>36</v>
      </c>
    </row>
    <row r="8" spans="1:14" s="4" customFormat="1" ht="12.75">
      <c r="A8" s="250">
        <v>2009</v>
      </c>
      <c r="B8" s="32">
        <v>406</v>
      </c>
      <c r="C8" s="165">
        <v>29</v>
      </c>
      <c r="D8" s="165">
        <v>26</v>
      </c>
      <c r="E8" s="165">
        <v>39</v>
      </c>
      <c r="F8" s="165">
        <v>40</v>
      </c>
      <c r="G8" s="165">
        <v>35</v>
      </c>
      <c r="H8" s="165">
        <v>33</v>
      </c>
      <c r="I8" s="165">
        <v>41</v>
      </c>
      <c r="J8" s="165">
        <v>39</v>
      </c>
      <c r="K8" s="165">
        <v>46</v>
      </c>
      <c r="L8" s="165">
        <v>30</v>
      </c>
      <c r="M8" s="165">
        <v>22</v>
      </c>
      <c r="N8" s="165">
        <v>26</v>
      </c>
    </row>
    <row r="9" spans="1:14" s="4" customFormat="1" ht="12.75">
      <c r="A9" s="250">
        <v>2010</v>
      </c>
      <c r="B9" s="32">
        <v>329</v>
      </c>
      <c r="C9" s="165">
        <v>30</v>
      </c>
      <c r="D9" s="165">
        <v>15</v>
      </c>
      <c r="E9" s="165">
        <v>30</v>
      </c>
      <c r="F9" s="165">
        <v>23</v>
      </c>
      <c r="G9" s="165">
        <v>27</v>
      </c>
      <c r="H9" s="165">
        <v>40</v>
      </c>
      <c r="I9" s="165">
        <v>26</v>
      </c>
      <c r="J9" s="165">
        <v>23</v>
      </c>
      <c r="K9" s="165">
        <v>26</v>
      </c>
      <c r="L9" s="165">
        <v>26</v>
      </c>
      <c r="M9" s="165">
        <v>33</v>
      </c>
      <c r="N9" s="165">
        <v>30</v>
      </c>
    </row>
    <row r="10" spans="1:14" s="4" customFormat="1" ht="12.75">
      <c r="A10" s="250">
        <v>2011</v>
      </c>
      <c r="B10" s="32">
        <v>395</v>
      </c>
      <c r="C10" s="165">
        <v>27</v>
      </c>
      <c r="D10" s="165">
        <v>21</v>
      </c>
      <c r="E10" s="165">
        <v>33</v>
      </c>
      <c r="F10" s="165">
        <v>27</v>
      </c>
      <c r="G10" s="165">
        <v>45</v>
      </c>
      <c r="H10" s="165">
        <v>36</v>
      </c>
      <c r="I10" s="165">
        <v>37</v>
      </c>
      <c r="J10" s="165">
        <v>33</v>
      </c>
      <c r="K10" s="165">
        <v>43</v>
      </c>
      <c r="L10" s="165">
        <v>37</v>
      </c>
      <c r="M10" s="165">
        <v>23</v>
      </c>
      <c r="N10" s="165">
        <v>33</v>
      </c>
    </row>
    <row r="11" spans="1:14" s="4" customFormat="1" ht="12.75">
      <c r="A11" s="250">
        <v>2012</v>
      </c>
      <c r="B11" s="32">
        <v>357</v>
      </c>
      <c r="C11" s="165">
        <v>25</v>
      </c>
      <c r="D11" s="165">
        <v>32</v>
      </c>
      <c r="E11" s="165">
        <v>29</v>
      </c>
      <c r="F11" s="165">
        <v>26</v>
      </c>
      <c r="G11" s="165">
        <v>28</v>
      </c>
      <c r="H11" s="165">
        <v>26</v>
      </c>
      <c r="I11" s="165">
        <v>40</v>
      </c>
      <c r="J11" s="165">
        <v>22</v>
      </c>
      <c r="K11" s="165">
        <v>38</v>
      </c>
      <c r="L11" s="165">
        <v>35</v>
      </c>
      <c r="M11" s="165">
        <v>28</v>
      </c>
      <c r="N11" s="165">
        <v>28</v>
      </c>
    </row>
    <row r="12" spans="1:14" s="4" customFormat="1" ht="12.75">
      <c r="A12" s="250">
        <v>2013</v>
      </c>
      <c r="B12" s="32">
        <v>339</v>
      </c>
      <c r="C12" s="165">
        <v>25</v>
      </c>
      <c r="D12" s="165">
        <v>24</v>
      </c>
      <c r="E12" s="165">
        <v>32</v>
      </c>
      <c r="F12" s="165">
        <v>26</v>
      </c>
      <c r="G12" s="165">
        <v>32</v>
      </c>
      <c r="H12" s="165">
        <v>27</v>
      </c>
      <c r="I12" s="165">
        <v>30</v>
      </c>
      <c r="J12" s="165">
        <v>30</v>
      </c>
      <c r="K12" s="165">
        <v>28</v>
      </c>
      <c r="L12" s="165">
        <v>27</v>
      </c>
      <c r="M12" s="165">
        <v>29</v>
      </c>
      <c r="N12" s="165">
        <v>29</v>
      </c>
    </row>
    <row r="13" spans="1:14" s="4" customFormat="1" ht="12.75">
      <c r="A13" s="250">
        <v>2014</v>
      </c>
      <c r="B13" s="32">
        <v>372</v>
      </c>
      <c r="C13" s="165">
        <v>29</v>
      </c>
      <c r="D13" s="165">
        <v>26</v>
      </c>
      <c r="E13" s="165">
        <v>35</v>
      </c>
      <c r="F13" s="165">
        <v>34</v>
      </c>
      <c r="G13" s="165">
        <v>35</v>
      </c>
      <c r="H13" s="165">
        <v>22</v>
      </c>
      <c r="I13" s="165">
        <v>39</v>
      </c>
      <c r="J13" s="165">
        <v>32</v>
      </c>
      <c r="K13" s="165">
        <v>25</v>
      </c>
      <c r="L13" s="165">
        <v>32</v>
      </c>
      <c r="M13" s="165">
        <v>36</v>
      </c>
      <c r="N13" s="165">
        <v>27</v>
      </c>
    </row>
    <row r="14" spans="1:14" s="4" customFormat="1" ht="12.75">
      <c r="A14" s="250">
        <v>2015</v>
      </c>
      <c r="B14" s="32">
        <v>325</v>
      </c>
      <c r="C14" s="165">
        <v>21</v>
      </c>
      <c r="D14" s="165">
        <v>22</v>
      </c>
      <c r="E14" s="165">
        <v>26</v>
      </c>
      <c r="F14" s="165">
        <v>24</v>
      </c>
      <c r="G14" s="165">
        <v>29</v>
      </c>
      <c r="H14" s="165">
        <v>31</v>
      </c>
      <c r="I14" s="165">
        <v>34</v>
      </c>
      <c r="J14" s="165">
        <v>25</v>
      </c>
      <c r="K14" s="165">
        <v>29</v>
      </c>
      <c r="L14" s="165">
        <v>28</v>
      </c>
      <c r="M14" s="165">
        <v>24</v>
      </c>
      <c r="N14" s="165">
        <v>32</v>
      </c>
    </row>
    <row r="15" spans="1:14" s="4" customFormat="1" ht="12.75">
      <c r="A15" s="250">
        <v>2016</v>
      </c>
      <c r="B15" s="32">
        <v>378</v>
      </c>
      <c r="C15" s="165">
        <v>28</v>
      </c>
      <c r="D15" s="165">
        <v>27</v>
      </c>
      <c r="E15" s="165">
        <v>28</v>
      </c>
      <c r="F15" s="165">
        <v>17</v>
      </c>
      <c r="G15" s="165">
        <v>49</v>
      </c>
      <c r="H15" s="165">
        <v>28</v>
      </c>
      <c r="I15" s="165">
        <v>26</v>
      </c>
      <c r="J15" s="165">
        <v>46</v>
      </c>
      <c r="K15" s="165">
        <v>31</v>
      </c>
      <c r="L15" s="165">
        <v>40</v>
      </c>
      <c r="M15" s="165">
        <v>29</v>
      </c>
      <c r="N15" s="165">
        <v>29</v>
      </c>
    </row>
    <row r="16" spans="1:14" s="13" customFormat="1" ht="12.75">
      <c r="A16" s="25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s="13" customFormat="1" ht="12.75">
      <c r="A17" s="203"/>
      <c r="B17" s="7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13" customFormat="1" ht="12.75">
      <c r="A18" s="203"/>
      <c r="B18" s="7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s="13" customFormat="1" ht="12.75">
      <c r="A19" s="25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s="13" customFormat="1" ht="12.75">
      <c r="A20" s="417" t="s">
        <v>581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</row>
    <row r="21" spans="1:14" s="13" customFormat="1" ht="12.75">
      <c r="A21" s="253"/>
      <c r="B21" s="15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</row>
    <row r="22" spans="1:14" s="13" customFormat="1" ht="12.75">
      <c r="A22" s="418" t="s">
        <v>339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</row>
    <row r="23" spans="1:14" s="4" customFormat="1" ht="12.75">
      <c r="A23" s="254"/>
      <c r="B23" s="104" t="s">
        <v>272</v>
      </c>
      <c r="C23" s="431" t="s">
        <v>560</v>
      </c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</row>
    <row r="24" spans="1:14" s="4" customFormat="1" ht="12.75">
      <c r="A24" s="250" t="s">
        <v>75</v>
      </c>
      <c r="B24" s="73"/>
      <c r="C24" s="104" t="s">
        <v>137</v>
      </c>
      <c r="D24" s="104" t="s">
        <v>138</v>
      </c>
      <c r="E24" s="104" t="s">
        <v>467</v>
      </c>
      <c r="F24" s="104" t="s">
        <v>139</v>
      </c>
      <c r="G24" s="104" t="s">
        <v>140</v>
      </c>
      <c r="H24" s="104" t="s">
        <v>141</v>
      </c>
      <c r="I24" s="104" t="s">
        <v>142</v>
      </c>
      <c r="J24" s="104" t="s">
        <v>143</v>
      </c>
      <c r="K24" s="104" t="s">
        <v>144</v>
      </c>
      <c r="L24" s="104" t="s">
        <v>145</v>
      </c>
      <c r="M24" s="104" t="s">
        <v>146</v>
      </c>
      <c r="N24" s="104" t="s">
        <v>147</v>
      </c>
    </row>
    <row r="25" spans="1:14" s="27" customFormat="1" ht="12.75">
      <c r="A25" s="250">
        <v>2007</v>
      </c>
      <c r="B25" s="49">
        <v>1</v>
      </c>
      <c r="C25" s="48">
        <v>0.09</v>
      </c>
      <c r="D25" s="48">
        <v>0.07</v>
      </c>
      <c r="E25" s="48">
        <v>0.08</v>
      </c>
      <c r="F25" s="48">
        <v>0.06</v>
      </c>
      <c r="G25" s="48">
        <v>0.1</v>
      </c>
      <c r="H25" s="48">
        <v>0.1</v>
      </c>
      <c r="I25" s="48">
        <v>0.11</v>
      </c>
      <c r="J25" s="48">
        <v>0.09</v>
      </c>
      <c r="K25" s="48">
        <v>0.07</v>
      </c>
      <c r="L25" s="48">
        <v>0.07</v>
      </c>
      <c r="M25" s="48">
        <v>0.08</v>
      </c>
      <c r="N25" s="48">
        <v>0.08</v>
      </c>
    </row>
    <row r="26" spans="1:14" s="27" customFormat="1" ht="12.75">
      <c r="A26" s="250">
        <v>2008</v>
      </c>
      <c r="B26" s="49">
        <v>1</v>
      </c>
      <c r="C26" s="48">
        <v>0.1</v>
      </c>
      <c r="D26" s="48">
        <v>0.05</v>
      </c>
      <c r="E26" s="48">
        <v>0.07</v>
      </c>
      <c r="F26" s="48">
        <v>0.08</v>
      </c>
      <c r="G26" s="48">
        <v>0.08</v>
      </c>
      <c r="H26" s="48">
        <v>0.09</v>
      </c>
      <c r="I26" s="48">
        <v>0.11</v>
      </c>
      <c r="J26" s="48">
        <v>0.09</v>
      </c>
      <c r="K26" s="48">
        <v>0.08</v>
      </c>
      <c r="L26" s="48">
        <v>0.08</v>
      </c>
      <c r="M26" s="48">
        <v>0.07</v>
      </c>
      <c r="N26" s="48">
        <v>0.1</v>
      </c>
    </row>
    <row r="27" spans="1:14" s="27" customFormat="1" ht="12.75">
      <c r="A27" s="250">
        <v>2009</v>
      </c>
      <c r="B27" s="49">
        <v>1</v>
      </c>
      <c r="C27" s="48">
        <v>0.07</v>
      </c>
      <c r="D27" s="48">
        <v>0.06</v>
      </c>
      <c r="E27" s="48">
        <v>0.1</v>
      </c>
      <c r="F27" s="48">
        <v>0.1</v>
      </c>
      <c r="G27" s="48">
        <v>0.09</v>
      </c>
      <c r="H27" s="48">
        <v>0.08</v>
      </c>
      <c r="I27" s="48">
        <v>0.1</v>
      </c>
      <c r="J27" s="48">
        <v>0.1</v>
      </c>
      <c r="K27" s="48">
        <v>0.11</v>
      </c>
      <c r="L27" s="48">
        <v>0.07</v>
      </c>
      <c r="M27" s="48">
        <v>0.05</v>
      </c>
      <c r="N27" s="48">
        <v>0.06</v>
      </c>
    </row>
    <row r="28" spans="1:14" s="27" customFormat="1" ht="12.75">
      <c r="A28" s="250">
        <v>2010</v>
      </c>
      <c r="B28" s="49">
        <v>1</v>
      </c>
      <c r="C28" s="48">
        <v>0.09</v>
      </c>
      <c r="D28" s="48">
        <v>0.05</v>
      </c>
      <c r="E28" s="48">
        <v>0.09</v>
      </c>
      <c r="F28" s="48">
        <v>0.07</v>
      </c>
      <c r="G28" s="48">
        <v>0.08</v>
      </c>
      <c r="H28" s="48">
        <v>0.12</v>
      </c>
      <c r="I28" s="48">
        <v>0.08</v>
      </c>
      <c r="J28" s="48">
        <v>0.07</v>
      </c>
      <c r="K28" s="48">
        <v>0.08</v>
      </c>
      <c r="L28" s="48">
        <v>0.08</v>
      </c>
      <c r="M28" s="48">
        <v>0.1</v>
      </c>
      <c r="N28" s="48">
        <v>0.09</v>
      </c>
    </row>
    <row r="29" spans="1:14" s="4" customFormat="1" ht="12.75">
      <c r="A29" s="250">
        <v>2011</v>
      </c>
      <c r="B29" s="49">
        <v>1</v>
      </c>
      <c r="C29" s="48">
        <v>0.07</v>
      </c>
      <c r="D29" s="48">
        <v>0.05</v>
      </c>
      <c r="E29" s="48">
        <v>0.08</v>
      </c>
      <c r="F29" s="48">
        <v>0.07</v>
      </c>
      <c r="G29" s="48">
        <v>0.11</v>
      </c>
      <c r="H29" s="48">
        <v>0.09</v>
      </c>
      <c r="I29" s="48">
        <v>0.09</v>
      </c>
      <c r="J29" s="48">
        <v>0.08</v>
      </c>
      <c r="K29" s="48">
        <v>0.11</v>
      </c>
      <c r="L29" s="48">
        <v>0.09</v>
      </c>
      <c r="M29" s="48">
        <v>0.06</v>
      </c>
      <c r="N29" s="48">
        <v>0.08</v>
      </c>
    </row>
    <row r="30" spans="1:14" s="4" customFormat="1" ht="12.75">
      <c r="A30" s="250">
        <v>2012</v>
      </c>
      <c r="B30" s="49">
        <v>1</v>
      </c>
      <c r="C30" s="48">
        <v>0.0700280112044818</v>
      </c>
      <c r="D30" s="48">
        <v>0.0896358543417367</v>
      </c>
      <c r="E30" s="48">
        <v>0.0812324929971989</v>
      </c>
      <c r="F30" s="48">
        <v>0.0728291316526611</v>
      </c>
      <c r="G30" s="48">
        <v>0.0784313725490196</v>
      </c>
      <c r="H30" s="48">
        <v>0.0728291316526611</v>
      </c>
      <c r="I30" s="48">
        <v>0.112044817927171</v>
      </c>
      <c r="J30" s="48">
        <v>0.061624649859944</v>
      </c>
      <c r="K30" s="48">
        <v>0.10644257703081199</v>
      </c>
      <c r="L30" s="48">
        <v>0.09803921568627451</v>
      </c>
      <c r="M30" s="48">
        <v>0.0784313725490196</v>
      </c>
      <c r="N30" s="48">
        <v>0.0784313725490196</v>
      </c>
    </row>
    <row r="31" spans="1:14" ht="12.75">
      <c r="A31" s="250">
        <v>2013</v>
      </c>
      <c r="B31" s="49">
        <v>1</v>
      </c>
      <c r="C31" s="48">
        <v>0.0737463126843658</v>
      </c>
      <c r="D31" s="48">
        <v>0.0707964601769912</v>
      </c>
      <c r="E31" s="48">
        <v>0.0943952802359882</v>
      </c>
      <c r="F31" s="48">
        <v>0.0766961651917404</v>
      </c>
      <c r="G31" s="48">
        <v>0.0943952802359882</v>
      </c>
      <c r="H31" s="48">
        <v>0.079646017699115</v>
      </c>
      <c r="I31" s="48">
        <v>0.0884955752212389</v>
      </c>
      <c r="J31" s="48">
        <v>0.0884955752212389</v>
      </c>
      <c r="K31" s="48">
        <v>0.0825958702064897</v>
      </c>
      <c r="L31" s="48">
        <v>0.079646017699115</v>
      </c>
      <c r="M31" s="48">
        <v>0.0855457227138643</v>
      </c>
      <c r="N31" s="48">
        <v>0.0855457227138643</v>
      </c>
    </row>
    <row r="32" spans="1:14" ht="12.75">
      <c r="A32" s="250">
        <v>2014</v>
      </c>
      <c r="B32" s="49">
        <v>1</v>
      </c>
      <c r="C32" s="48">
        <v>0.0779569892473118</v>
      </c>
      <c r="D32" s="48">
        <v>0.06989247311827959</v>
      </c>
      <c r="E32" s="48">
        <v>0.0940860215053763</v>
      </c>
      <c r="F32" s="48">
        <v>0.09139784946236561</v>
      </c>
      <c r="G32" s="48">
        <v>0.0940860215053763</v>
      </c>
      <c r="H32" s="48">
        <v>0.0591397849462366</v>
      </c>
      <c r="I32" s="48">
        <v>0.104838709677419</v>
      </c>
      <c r="J32" s="48">
        <v>0.08602150537634409</v>
      </c>
      <c r="K32" s="48">
        <v>0.0672043010752688</v>
      </c>
      <c r="L32" s="48">
        <v>0.08602150537634409</v>
      </c>
      <c r="M32" s="48">
        <v>0.0967741935483871</v>
      </c>
      <c r="N32" s="48">
        <v>0.0725806451612903</v>
      </c>
    </row>
    <row r="33" spans="1:14" ht="12.75">
      <c r="A33" s="250">
        <v>2015</v>
      </c>
      <c r="B33" s="49">
        <v>1</v>
      </c>
      <c r="C33" s="48">
        <v>0.06</v>
      </c>
      <c r="D33" s="48">
        <v>0.07</v>
      </c>
      <c r="E33" s="48">
        <v>0.08</v>
      </c>
      <c r="F33" s="48">
        <v>0.07</v>
      </c>
      <c r="G33" s="48">
        <v>0.09</v>
      </c>
      <c r="H33" s="48">
        <v>0.1</v>
      </c>
      <c r="I33" s="48">
        <v>0.1</v>
      </c>
      <c r="J33" s="48">
        <v>0.08</v>
      </c>
      <c r="K33" s="48">
        <v>0.09</v>
      </c>
      <c r="L33" s="48">
        <v>0.09</v>
      </c>
      <c r="M33" s="48">
        <v>0.07</v>
      </c>
      <c r="N33" s="48">
        <v>0.1</v>
      </c>
    </row>
    <row r="34" spans="1:14" ht="12.75">
      <c r="A34" s="250">
        <v>2016</v>
      </c>
      <c r="B34" s="49">
        <v>1</v>
      </c>
      <c r="C34" s="48">
        <v>0.07</v>
      </c>
      <c r="D34" s="48">
        <v>0.07</v>
      </c>
      <c r="E34" s="48">
        <v>0.07</v>
      </c>
      <c r="F34" s="48">
        <v>0.04</v>
      </c>
      <c r="G34" s="48">
        <v>0.13</v>
      </c>
      <c r="H34" s="48">
        <v>0.07</v>
      </c>
      <c r="I34" s="48">
        <v>0.07</v>
      </c>
      <c r="J34" s="48">
        <v>0.12</v>
      </c>
      <c r="K34" s="48">
        <v>0.08</v>
      </c>
      <c r="L34" s="48">
        <v>0.11</v>
      </c>
      <c r="M34" s="48">
        <v>0.08</v>
      </c>
      <c r="N34" s="48">
        <v>0.08</v>
      </c>
    </row>
  </sheetData>
  <sheetProtection/>
  <mergeCells count="6">
    <mergeCell ref="C23:N23"/>
    <mergeCell ref="C4:N4"/>
    <mergeCell ref="A1:N1"/>
    <mergeCell ref="A3:N3"/>
    <mergeCell ref="A22:N22"/>
    <mergeCell ref="A20:N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130" zoomScaleNormal="130" zoomScaleSheetLayoutView="50" zoomScalePageLayoutView="0" workbookViewId="0" topLeftCell="A1">
      <selection activeCell="I7" sqref="I7"/>
    </sheetView>
  </sheetViews>
  <sheetFormatPr defaultColWidth="11.421875" defaultRowHeight="12.75"/>
  <cols>
    <col min="1" max="1" width="11.28125" style="183" customWidth="1"/>
    <col min="2" max="6" width="9.7109375" style="183" customWidth="1"/>
    <col min="7" max="16384" width="11.421875" style="183" customWidth="1"/>
  </cols>
  <sheetData>
    <row r="1" spans="1:7" ht="12.75">
      <c r="A1" s="493" t="s">
        <v>132</v>
      </c>
      <c r="B1" s="493"/>
      <c r="C1" s="493"/>
      <c r="D1" s="493"/>
      <c r="E1" s="493"/>
      <c r="F1" s="493"/>
      <c r="G1" s="493"/>
    </row>
    <row r="2" spans="1:6" ht="13.5" customHeight="1">
      <c r="A2" s="531" t="s">
        <v>130</v>
      </c>
      <c r="B2" s="531"/>
      <c r="C2" s="531"/>
      <c r="D2" s="531"/>
      <c r="E2" s="531"/>
      <c r="F2" s="531"/>
    </row>
    <row r="3" spans="1:6" ht="12.75" customHeight="1">
      <c r="A3" s="345"/>
      <c r="B3" s="345"/>
      <c r="C3" s="345"/>
      <c r="D3" s="345"/>
      <c r="E3" s="345"/>
      <c r="F3" s="345"/>
    </row>
    <row r="4" spans="1:6" ht="12.75" customHeight="1">
      <c r="A4" s="495" t="s">
        <v>424</v>
      </c>
      <c r="B4" s="495"/>
      <c r="C4" s="495"/>
      <c r="D4" s="495"/>
      <c r="E4" s="495"/>
      <c r="F4" s="495"/>
    </row>
    <row r="5" spans="1:6" ht="12.75">
      <c r="A5" s="484" t="s">
        <v>75</v>
      </c>
      <c r="B5" s="243" t="s">
        <v>57</v>
      </c>
      <c r="C5" s="532" t="s">
        <v>133</v>
      </c>
      <c r="D5" s="497"/>
      <c r="E5" s="497"/>
      <c r="F5" s="497"/>
    </row>
    <row r="6" spans="1:6" ht="12.75">
      <c r="A6" s="484"/>
      <c r="B6" s="202"/>
      <c r="C6" s="346" t="s">
        <v>469</v>
      </c>
      <c r="D6" s="346" t="s">
        <v>463</v>
      </c>
      <c r="E6" s="346" t="s">
        <v>184</v>
      </c>
      <c r="F6" s="346" t="s">
        <v>464</v>
      </c>
    </row>
    <row r="7" spans="1:6" ht="12.75">
      <c r="A7" s="112">
        <v>1988</v>
      </c>
      <c r="B7" s="71">
        <f aca="true" t="shared" si="0" ref="B7:B17">SUM(C7:F7)</f>
        <v>32</v>
      </c>
      <c r="C7" s="69">
        <v>0</v>
      </c>
      <c r="D7" s="69">
        <v>9</v>
      </c>
      <c r="E7" s="69">
        <v>13</v>
      </c>
      <c r="F7" s="69">
        <v>10</v>
      </c>
    </row>
    <row r="8" spans="1:6" ht="12.75">
      <c r="A8" s="112">
        <v>1989</v>
      </c>
      <c r="B8" s="71">
        <f t="shared" si="0"/>
        <v>29</v>
      </c>
      <c r="C8" s="69">
        <v>3</v>
      </c>
      <c r="D8" s="69">
        <v>7</v>
      </c>
      <c r="E8" s="69">
        <v>14</v>
      </c>
      <c r="F8" s="69">
        <v>5</v>
      </c>
    </row>
    <row r="9" spans="1:6" ht="12.75">
      <c r="A9" s="112">
        <v>1990</v>
      </c>
      <c r="B9" s="71">
        <f t="shared" si="0"/>
        <v>26</v>
      </c>
      <c r="C9" s="69">
        <v>5</v>
      </c>
      <c r="D9" s="69">
        <v>9</v>
      </c>
      <c r="E9" s="69">
        <v>8</v>
      </c>
      <c r="F9" s="69">
        <v>4</v>
      </c>
    </row>
    <row r="10" spans="1:6" ht="12.75">
      <c r="A10" s="112">
        <v>1991</v>
      </c>
      <c r="B10" s="71">
        <f t="shared" si="0"/>
        <v>34</v>
      </c>
      <c r="C10" s="69">
        <v>3</v>
      </c>
      <c r="D10" s="69">
        <v>9</v>
      </c>
      <c r="E10" s="69">
        <v>12</v>
      </c>
      <c r="F10" s="69">
        <v>10</v>
      </c>
    </row>
    <row r="11" spans="1:6" ht="12.75">
      <c r="A11" s="112">
        <v>1992</v>
      </c>
      <c r="B11" s="71">
        <f t="shared" si="0"/>
        <v>31</v>
      </c>
      <c r="C11" s="69">
        <v>3</v>
      </c>
      <c r="D11" s="69">
        <v>11</v>
      </c>
      <c r="E11" s="69">
        <v>9</v>
      </c>
      <c r="F11" s="69">
        <v>8</v>
      </c>
    </row>
    <row r="12" spans="1:6" ht="12.75">
      <c r="A12" s="112">
        <v>1993</v>
      </c>
      <c r="B12" s="71">
        <f t="shared" si="0"/>
        <v>38</v>
      </c>
      <c r="C12" s="69">
        <v>0</v>
      </c>
      <c r="D12" s="69">
        <v>14</v>
      </c>
      <c r="E12" s="69">
        <v>13</v>
      </c>
      <c r="F12" s="69">
        <v>11</v>
      </c>
    </row>
    <row r="13" spans="1:6" ht="12.75">
      <c r="A13" s="112">
        <v>1994</v>
      </c>
      <c r="B13" s="71">
        <f t="shared" si="0"/>
        <v>41</v>
      </c>
      <c r="C13" s="69">
        <v>6</v>
      </c>
      <c r="D13" s="69">
        <v>6</v>
      </c>
      <c r="E13" s="69">
        <v>14</v>
      </c>
      <c r="F13" s="69">
        <v>15</v>
      </c>
    </row>
    <row r="14" spans="1:6" ht="12.75">
      <c r="A14" s="112">
        <v>1995</v>
      </c>
      <c r="B14" s="71">
        <f t="shared" si="0"/>
        <v>37</v>
      </c>
      <c r="C14" s="69">
        <v>1</v>
      </c>
      <c r="D14" s="69">
        <v>13</v>
      </c>
      <c r="E14" s="69">
        <v>14</v>
      </c>
      <c r="F14" s="69">
        <v>9</v>
      </c>
    </row>
    <row r="15" spans="1:6" ht="12.75">
      <c r="A15" s="112">
        <v>1996</v>
      </c>
      <c r="B15" s="71">
        <f t="shared" si="0"/>
        <v>43</v>
      </c>
      <c r="C15" s="69">
        <v>4</v>
      </c>
      <c r="D15" s="69">
        <v>6</v>
      </c>
      <c r="E15" s="69">
        <v>18</v>
      </c>
      <c r="F15" s="69">
        <v>15</v>
      </c>
    </row>
    <row r="16" spans="1:6" ht="12.75">
      <c r="A16" s="112">
        <v>1997</v>
      </c>
      <c r="B16" s="71">
        <f t="shared" si="0"/>
        <v>64</v>
      </c>
      <c r="C16" s="69">
        <v>7</v>
      </c>
      <c r="D16" s="69">
        <v>13</v>
      </c>
      <c r="E16" s="69">
        <v>32</v>
      </c>
      <c r="F16" s="69">
        <v>12</v>
      </c>
    </row>
    <row r="17" spans="1:6" ht="12.75">
      <c r="A17" s="112">
        <v>1998</v>
      </c>
      <c r="B17" s="71">
        <f t="shared" si="0"/>
        <v>43</v>
      </c>
      <c r="C17" s="69">
        <v>3</v>
      </c>
      <c r="D17" s="69">
        <v>10</v>
      </c>
      <c r="E17" s="69">
        <v>18</v>
      </c>
      <c r="F17" s="69">
        <v>12</v>
      </c>
    </row>
  </sheetData>
  <sheetProtection/>
  <mergeCells count="5">
    <mergeCell ref="A1:G1"/>
    <mergeCell ref="A2:F2"/>
    <mergeCell ref="A4:F4"/>
    <mergeCell ref="A5:A6"/>
    <mergeCell ref="C5:F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6"/>
  <sheetViews>
    <sheetView zoomScale="130" zoomScaleNormal="130" zoomScaleSheetLayoutView="50" zoomScalePageLayoutView="0" workbookViewId="0" topLeftCell="A1">
      <selection activeCell="L6" sqref="L6"/>
    </sheetView>
  </sheetViews>
  <sheetFormatPr defaultColWidth="11.421875" defaultRowHeight="12.75"/>
  <cols>
    <col min="1" max="1" width="11.28125" style="267" customWidth="1"/>
    <col min="2" max="2" width="9.7109375" style="183" customWidth="1"/>
    <col min="3" max="8" width="9.7109375" style="154" customWidth="1"/>
    <col min="9" max="9" width="9.421875" style="154" customWidth="1"/>
    <col min="10" max="10" width="9.7109375" style="154" customWidth="1"/>
    <col min="11" max="16384" width="11.421875" style="183" customWidth="1"/>
  </cols>
  <sheetData>
    <row r="1" spans="1:10" s="154" customFormat="1" ht="12.75">
      <c r="A1" s="417" t="s">
        <v>211</v>
      </c>
      <c r="B1" s="417"/>
      <c r="C1" s="417"/>
      <c r="D1" s="417"/>
      <c r="E1" s="417"/>
      <c r="F1" s="417"/>
      <c r="G1" s="417"/>
      <c r="H1" s="417"/>
      <c r="I1" s="417"/>
      <c r="J1" s="417"/>
    </row>
    <row r="2" s="154" customFormat="1" ht="12.75">
      <c r="A2" s="188"/>
    </row>
    <row r="3" spans="1:10" s="154" customFormat="1" ht="12.75">
      <c r="A3" s="500" t="s">
        <v>425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s="13" customFormat="1" ht="12.75" customHeight="1">
      <c r="A4" s="533" t="s">
        <v>468</v>
      </c>
      <c r="B4" s="275" t="s">
        <v>57</v>
      </c>
      <c r="C4" s="453" t="s">
        <v>133</v>
      </c>
      <c r="D4" s="453"/>
      <c r="E4" s="453"/>
      <c r="F4" s="453"/>
      <c r="G4" s="453"/>
      <c r="H4" s="453"/>
      <c r="I4" s="453"/>
      <c r="J4" s="453"/>
    </row>
    <row r="5" spans="1:10" s="13" customFormat="1" ht="12.75">
      <c r="A5" s="496"/>
      <c r="B5" s="75"/>
      <c r="C5" s="104" t="s">
        <v>161</v>
      </c>
      <c r="D5" s="276" t="s">
        <v>201</v>
      </c>
      <c r="E5" s="276" t="s">
        <v>126</v>
      </c>
      <c r="F5" s="276" t="s">
        <v>127</v>
      </c>
      <c r="G5" s="276" t="s">
        <v>173</v>
      </c>
      <c r="H5" s="276" t="s">
        <v>176</v>
      </c>
      <c r="I5" s="276" t="s">
        <v>451</v>
      </c>
      <c r="J5" s="276" t="s">
        <v>257</v>
      </c>
    </row>
    <row r="6" spans="1:10" s="4" customFormat="1" ht="12.75">
      <c r="A6" s="194">
        <v>1999</v>
      </c>
      <c r="B6" s="32">
        <v>159</v>
      </c>
      <c r="C6" s="165">
        <v>2</v>
      </c>
      <c r="D6" s="165">
        <v>13</v>
      </c>
      <c r="E6" s="165">
        <v>37</v>
      </c>
      <c r="F6" s="165">
        <v>38</v>
      </c>
      <c r="G6" s="165">
        <v>31</v>
      </c>
      <c r="H6" s="165">
        <v>32</v>
      </c>
      <c r="I6" s="165">
        <v>6</v>
      </c>
      <c r="J6" s="165">
        <v>0</v>
      </c>
    </row>
    <row r="7" spans="1:10" s="4" customFormat="1" ht="12.75">
      <c r="A7" s="194">
        <v>2000</v>
      </c>
      <c r="B7" s="32">
        <v>126</v>
      </c>
      <c r="C7" s="165">
        <v>2</v>
      </c>
      <c r="D7" s="165">
        <v>13</v>
      </c>
      <c r="E7" s="165">
        <v>40</v>
      </c>
      <c r="F7" s="165">
        <v>27</v>
      </c>
      <c r="G7" s="165">
        <v>21</v>
      </c>
      <c r="H7" s="165">
        <v>17</v>
      </c>
      <c r="I7" s="165">
        <v>6</v>
      </c>
      <c r="J7" s="165">
        <v>0</v>
      </c>
    </row>
    <row r="8" spans="1:10" s="4" customFormat="1" ht="12.75">
      <c r="A8" s="194">
        <v>2001</v>
      </c>
      <c r="B8" s="32">
        <v>82</v>
      </c>
      <c r="C8" s="165">
        <v>1</v>
      </c>
      <c r="D8" s="165">
        <v>4</v>
      </c>
      <c r="E8" s="165">
        <v>20</v>
      </c>
      <c r="F8" s="165">
        <v>27</v>
      </c>
      <c r="G8" s="165">
        <v>14</v>
      </c>
      <c r="H8" s="165">
        <v>9</v>
      </c>
      <c r="I8" s="165">
        <v>7</v>
      </c>
      <c r="J8" s="165">
        <v>0</v>
      </c>
    </row>
    <row r="9" spans="1:10" s="4" customFormat="1" ht="12.75">
      <c r="A9" s="194">
        <v>2002</v>
      </c>
      <c r="B9" s="32">
        <v>99</v>
      </c>
      <c r="C9" s="165">
        <v>8</v>
      </c>
      <c r="D9" s="165">
        <v>12</v>
      </c>
      <c r="E9" s="165">
        <v>33</v>
      </c>
      <c r="F9" s="165">
        <v>13</v>
      </c>
      <c r="G9" s="165">
        <v>14</v>
      </c>
      <c r="H9" s="165">
        <v>15</v>
      </c>
      <c r="I9" s="165">
        <v>4</v>
      </c>
      <c r="J9" s="165">
        <v>0</v>
      </c>
    </row>
    <row r="10" spans="1:10" s="4" customFormat="1" ht="12.75">
      <c r="A10" s="194">
        <v>2003</v>
      </c>
      <c r="B10" s="32">
        <v>84</v>
      </c>
      <c r="C10" s="165">
        <v>8</v>
      </c>
      <c r="D10" s="165">
        <v>8</v>
      </c>
      <c r="E10" s="165">
        <v>19</v>
      </c>
      <c r="F10" s="165">
        <v>20</v>
      </c>
      <c r="G10" s="165">
        <v>15</v>
      </c>
      <c r="H10" s="165">
        <v>9</v>
      </c>
      <c r="I10" s="165">
        <v>5</v>
      </c>
      <c r="J10" s="165">
        <v>0</v>
      </c>
    </row>
    <row r="11" spans="1:10" s="4" customFormat="1" ht="12.75">
      <c r="A11" s="194">
        <v>2004</v>
      </c>
      <c r="B11" s="32">
        <v>101</v>
      </c>
      <c r="C11" s="165">
        <v>7</v>
      </c>
      <c r="D11" s="165">
        <v>8</v>
      </c>
      <c r="E11" s="165">
        <v>23</v>
      </c>
      <c r="F11" s="165">
        <v>18</v>
      </c>
      <c r="G11" s="165">
        <v>18</v>
      </c>
      <c r="H11" s="165">
        <v>19</v>
      </c>
      <c r="I11" s="165">
        <v>8</v>
      </c>
      <c r="J11" s="165">
        <v>0</v>
      </c>
    </row>
    <row r="12" spans="1:10" ht="12.75">
      <c r="A12" s="161" t="s">
        <v>13</v>
      </c>
      <c r="B12" s="32">
        <v>98.4</v>
      </c>
      <c r="C12" s="165">
        <v>5.2</v>
      </c>
      <c r="D12" s="165">
        <v>9</v>
      </c>
      <c r="E12" s="165">
        <v>27</v>
      </c>
      <c r="F12" s="165">
        <v>21</v>
      </c>
      <c r="G12" s="165">
        <v>16.4</v>
      </c>
      <c r="H12" s="165">
        <v>13.8</v>
      </c>
      <c r="I12" s="165">
        <v>6</v>
      </c>
      <c r="J12" s="165">
        <v>0</v>
      </c>
    </row>
    <row r="13" spans="1:10" ht="12.75">
      <c r="A13" s="194">
        <v>2005</v>
      </c>
      <c r="B13" s="32">
        <v>94</v>
      </c>
      <c r="C13" s="165">
        <v>6</v>
      </c>
      <c r="D13" s="165">
        <v>8</v>
      </c>
      <c r="E13" s="165">
        <v>27</v>
      </c>
      <c r="F13" s="165">
        <v>21</v>
      </c>
      <c r="G13" s="165">
        <v>10</v>
      </c>
      <c r="H13" s="165">
        <v>12</v>
      </c>
      <c r="I13" s="165">
        <v>10</v>
      </c>
      <c r="J13" s="165">
        <v>0</v>
      </c>
    </row>
    <row r="14" spans="1:10" ht="12.75">
      <c r="A14" s="194">
        <v>2006</v>
      </c>
      <c r="B14" s="32">
        <v>81</v>
      </c>
      <c r="C14" s="165">
        <v>1</v>
      </c>
      <c r="D14" s="165">
        <v>7</v>
      </c>
      <c r="E14" s="165">
        <v>22</v>
      </c>
      <c r="F14" s="165">
        <v>16</v>
      </c>
      <c r="G14" s="165">
        <v>16</v>
      </c>
      <c r="H14" s="165">
        <v>15</v>
      </c>
      <c r="I14" s="165">
        <v>4</v>
      </c>
      <c r="J14" s="165">
        <v>0</v>
      </c>
    </row>
    <row r="15" spans="1:10" ht="12.75">
      <c r="A15" s="194">
        <v>2007</v>
      </c>
      <c r="B15" s="32">
        <v>97</v>
      </c>
      <c r="C15" s="165">
        <v>11</v>
      </c>
      <c r="D15" s="165">
        <v>12</v>
      </c>
      <c r="E15" s="165">
        <v>29</v>
      </c>
      <c r="F15" s="165">
        <v>11</v>
      </c>
      <c r="G15" s="165">
        <v>11</v>
      </c>
      <c r="H15" s="165">
        <v>17</v>
      </c>
      <c r="I15" s="165">
        <v>6</v>
      </c>
      <c r="J15" s="165">
        <v>0</v>
      </c>
    </row>
    <row r="16" spans="1:10" ht="12.75">
      <c r="A16" s="194">
        <v>2008</v>
      </c>
      <c r="B16" s="32">
        <v>97</v>
      </c>
      <c r="C16" s="165">
        <v>6</v>
      </c>
      <c r="D16" s="165">
        <v>5</v>
      </c>
      <c r="E16" s="165">
        <v>31</v>
      </c>
      <c r="F16" s="165">
        <v>20</v>
      </c>
      <c r="G16" s="165">
        <v>17</v>
      </c>
      <c r="H16" s="165">
        <v>14</v>
      </c>
      <c r="I16" s="165">
        <v>4</v>
      </c>
      <c r="J16" s="165">
        <v>0</v>
      </c>
    </row>
    <row r="17" spans="1:10" ht="12.75">
      <c r="A17" s="194">
        <v>2009</v>
      </c>
      <c r="B17" s="32">
        <v>101</v>
      </c>
      <c r="C17" s="165">
        <v>9</v>
      </c>
      <c r="D17" s="165">
        <v>10</v>
      </c>
      <c r="E17" s="165">
        <v>26</v>
      </c>
      <c r="F17" s="165">
        <v>17</v>
      </c>
      <c r="G17" s="165">
        <v>22</v>
      </c>
      <c r="H17" s="165">
        <v>8</v>
      </c>
      <c r="I17" s="165">
        <v>9</v>
      </c>
      <c r="J17" s="165">
        <v>0</v>
      </c>
    </row>
    <row r="18" spans="1:10" ht="12.75">
      <c r="A18" s="161" t="s">
        <v>228</v>
      </c>
      <c r="B18" s="32">
        <v>94</v>
      </c>
      <c r="C18" s="165">
        <v>6.6</v>
      </c>
      <c r="D18" s="165">
        <v>8.4</v>
      </c>
      <c r="E18" s="165">
        <v>27</v>
      </c>
      <c r="F18" s="165">
        <v>17</v>
      </c>
      <c r="G18" s="165">
        <v>15.2</v>
      </c>
      <c r="H18" s="165">
        <v>13.2</v>
      </c>
      <c r="I18" s="165">
        <v>6.6</v>
      </c>
      <c r="J18" s="165">
        <v>0</v>
      </c>
    </row>
    <row r="19" spans="1:10" ht="12.75">
      <c r="A19" s="194">
        <v>2010</v>
      </c>
      <c r="B19" s="32">
        <v>87</v>
      </c>
      <c r="C19" s="165">
        <v>3</v>
      </c>
      <c r="D19" s="165">
        <v>7</v>
      </c>
      <c r="E19" s="165">
        <v>21</v>
      </c>
      <c r="F19" s="165">
        <v>26</v>
      </c>
      <c r="G19" s="165">
        <v>9</v>
      </c>
      <c r="H19" s="165">
        <v>16</v>
      </c>
      <c r="I19" s="165">
        <v>5</v>
      </c>
      <c r="J19" s="165">
        <v>0</v>
      </c>
    </row>
    <row r="20" spans="1:10" ht="12.75">
      <c r="A20" s="194">
        <v>2011</v>
      </c>
      <c r="B20" s="32">
        <v>91</v>
      </c>
      <c r="C20" s="165">
        <v>8</v>
      </c>
      <c r="D20" s="165">
        <v>7</v>
      </c>
      <c r="E20" s="165">
        <v>22</v>
      </c>
      <c r="F20" s="165">
        <v>21</v>
      </c>
      <c r="G20" s="165">
        <v>10</v>
      </c>
      <c r="H20" s="165">
        <v>12</v>
      </c>
      <c r="I20" s="165">
        <v>2</v>
      </c>
      <c r="J20" s="165">
        <v>9</v>
      </c>
    </row>
    <row r="21" spans="1:10" ht="12.75">
      <c r="A21" s="194">
        <v>2012</v>
      </c>
      <c r="B21" s="32">
        <v>96</v>
      </c>
      <c r="C21" s="165">
        <v>11</v>
      </c>
      <c r="D21" s="165">
        <v>6</v>
      </c>
      <c r="E21" s="165">
        <v>31</v>
      </c>
      <c r="F21" s="165">
        <v>10</v>
      </c>
      <c r="G21" s="165">
        <v>14</v>
      </c>
      <c r="H21" s="165">
        <v>10</v>
      </c>
      <c r="I21" s="165">
        <v>5</v>
      </c>
      <c r="J21" s="165">
        <v>9</v>
      </c>
    </row>
    <row r="22" spans="1:10" ht="12.75">
      <c r="A22" s="194">
        <v>2013</v>
      </c>
      <c r="B22" s="32">
        <v>75</v>
      </c>
      <c r="C22" s="165">
        <v>6</v>
      </c>
      <c r="D22" s="165">
        <v>3</v>
      </c>
      <c r="E22" s="165">
        <v>22</v>
      </c>
      <c r="F22" s="165">
        <v>11</v>
      </c>
      <c r="G22" s="165">
        <v>9</v>
      </c>
      <c r="H22" s="165">
        <v>17</v>
      </c>
      <c r="I22" s="165">
        <v>3</v>
      </c>
      <c r="J22" s="165">
        <v>4</v>
      </c>
    </row>
    <row r="23" spans="1:10" ht="12.75">
      <c r="A23" s="194">
        <v>2014</v>
      </c>
      <c r="B23" s="32">
        <v>82</v>
      </c>
      <c r="C23" s="165">
        <v>8</v>
      </c>
      <c r="D23" s="165">
        <v>6</v>
      </c>
      <c r="E23" s="165">
        <v>20</v>
      </c>
      <c r="F23" s="165">
        <v>17</v>
      </c>
      <c r="G23" s="165">
        <v>7</v>
      </c>
      <c r="H23" s="165">
        <v>15</v>
      </c>
      <c r="I23" s="165">
        <v>4</v>
      </c>
      <c r="J23" s="165">
        <v>5</v>
      </c>
    </row>
    <row r="24" spans="1:10" ht="12.75">
      <c r="A24" s="380" t="s">
        <v>517</v>
      </c>
      <c r="B24" s="32">
        <v>86.2</v>
      </c>
      <c r="C24" s="165">
        <v>7.2</v>
      </c>
      <c r="D24" s="165">
        <v>5.8</v>
      </c>
      <c r="E24" s="165">
        <v>23.2</v>
      </c>
      <c r="F24" s="165">
        <v>17</v>
      </c>
      <c r="G24" s="165">
        <v>9.8</v>
      </c>
      <c r="H24" s="165">
        <v>14</v>
      </c>
      <c r="I24" s="165">
        <v>3.8</v>
      </c>
      <c r="J24" s="165">
        <v>5.4</v>
      </c>
    </row>
    <row r="25" spans="1:10" ht="12.75">
      <c r="A25" s="194">
        <v>2015</v>
      </c>
      <c r="B25" s="32">
        <v>98</v>
      </c>
      <c r="C25" s="165">
        <v>3</v>
      </c>
      <c r="D25" s="165">
        <v>11</v>
      </c>
      <c r="E25" s="165">
        <v>29</v>
      </c>
      <c r="F25" s="165">
        <v>21</v>
      </c>
      <c r="G25" s="165">
        <v>10</v>
      </c>
      <c r="H25" s="165">
        <v>14</v>
      </c>
      <c r="I25" s="165">
        <v>10</v>
      </c>
      <c r="J25" s="165">
        <v>0</v>
      </c>
    </row>
    <row r="26" spans="1:10" ht="12.75">
      <c r="A26" s="194">
        <v>2016</v>
      </c>
      <c r="B26" s="32">
        <v>81</v>
      </c>
      <c r="C26" s="165">
        <v>4</v>
      </c>
      <c r="D26" s="165">
        <v>8</v>
      </c>
      <c r="E26" s="165">
        <v>23</v>
      </c>
      <c r="F26" s="165">
        <v>17</v>
      </c>
      <c r="G26" s="165">
        <v>15</v>
      </c>
      <c r="H26" s="165">
        <v>6</v>
      </c>
      <c r="I26" s="165">
        <v>8</v>
      </c>
      <c r="J26" s="165">
        <v>0</v>
      </c>
    </row>
  </sheetData>
  <sheetProtection/>
  <mergeCells count="4">
    <mergeCell ref="A4:A5"/>
    <mergeCell ref="A1:J1"/>
    <mergeCell ref="A3:J3"/>
    <mergeCell ref="C4:J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J47" sqref="J47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440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0"/>
  <sheetViews>
    <sheetView zoomScale="145" zoomScaleNormal="145" zoomScaleSheetLayoutView="50" zoomScalePageLayoutView="0" workbookViewId="0" topLeftCell="A1">
      <selection activeCell="H20" sqref="H20"/>
    </sheetView>
  </sheetViews>
  <sheetFormatPr defaultColWidth="11.421875" defaultRowHeight="12.75"/>
  <cols>
    <col min="1" max="1" width="11.28125" style="17" customWidth="1"/>
    <col min="2" max="2" width="13.8515625" style="235" customWidth="1"/>
    <col min="3" max="6" width="11.28125" style="17" customWidth="1"/>
    <col min="7" max="16384" width="11.421875" style="4" customWidth="1"/>
  </cols>
  <sheetData>
    <row r="1" spans="1:6" s="13" customFormat="1" ht="12.75">
      <c r="A1" s="417" t="s">
        <v>513</v>
      </c>
      <c r="B1" s="417"/>
      <c r="C1" s="417"/>
      <c r="D1" s="417"/>
      <c r="E1" s="417"/>
      <c r="F1" s="417"/>
    </row>
    <row r="2" spans="1:6" s="13" customFormat="1" ht="12.75">
      <c r="A2" s="475" t="s">
        <v>261</v>
      </c>
      <c r="B2" s="475"/>
      <c r="C2" s="475"/>
      <c r="D2" s="475"/>
      <c r="E2" s="475"/>
      <c r="F2" s="475"/>
    </row>
    <row r="3" spans="1:6" s="13" customFormat="1" ht="12.75">
      <c r="A3" s="203"/>
      <c r="B3" s="203"/>
      <c r="C3" s="203"/>
      <c r="D3" s="203"/>
      <c r="E3" s="203"/>
      <c r="F3" s="203"/>
    </row>
    <row r="4" spans="1:6" s="13" customFormat="1" ht="12.75">
      <c r="A4" s="534" t="s">
        <v>426</v>
      </c>
      <c r="B4" s="534"/>
      <c r="C4" s="534"/>
      <c r="D4" s="534"/>
      <c r="E4" s="534"/>
      <c r="F4" s="534"/>
    </row>
    <row r="5" spans="1:6" s="13" customFormat="1" ht="39.75" customHeight="1">
      <c r="A5" s="175"/>
      <c r="B5" s="308" t="s">
        <v>258</v>
      </c>
      <c r="C5" s="483" t="s">
        <v>479</v>
      </c>
      <c r="D5" s="483"/>
      <c r="E5" s="483" t="s">
        <v>480</v>
      </c>
      <c r="F5" s="483"/>
    </row>
    <row r="6" spans="1:6" s="13" customFormat="1" ht="12.75">
      <c r="A6" s="318" t="s">
        <v>75</v>
      </c>
      <c r="C6" s="162" t="s">
        <v>59</v>
      </c>
      <c r="D6" s="176" t="s">
        <v>259</v>
      </c>
      <c r="E6" s="162" t="s">
        <v>59</v>
      </c>
      <c r="F6" s="176" t="s">
        <v>259</v>
      </c>
    </row>
    <row r="7" spans="1:6" ht="12.75">
      <c r="A7" s="175">
        <v>2011</v>
      </c>
      <c r="B7" s="159">
        <v>4</v>
      </c>
      <c r="C7" s="162">
        <v>5</v>
      </c>
      <c r="D7" s="176">
        <v>3</v>
      </c>
      <c r="E7" s="162">
        <v>5</v>
      </c>
      <c r="F7" s="156">
        <v>0</v>
      </c>
    </row>
    <row r="8" spans="1:6" ht="12.75">
      <c r="A8" s="175">
        <v>2012</v>
      </c>
      <c r="B8" s="159">
        <v>4</v>
      </c>
      <c r="C8" s="162">
        <v>5</v>
      </c>
      <c r="D8" s="176">
        <v>3</v>
      </c>
      <c r="E8" s="162">
        <v>4</v>
      </c>
      <c r="F8" s="156">
        <v>2</v>
      </c>
    </row>
    <row r="9" spans="1:6" ht="12.75">
      <c r="A9" s="175">
        <v>2013</v>
      </c>
      <c r="B9" s="159">
        <v>2</v>
      </c>
      <c r="C9" s="162">
        <v>2</v>
      </c>
      <c r="D9" s="176">
        <v>2</v>
      </c>
      <c r="E9" s="162">
        <v>2</v>
      </c>
      <c r="F9" s="156">
        <v>1</v>
      </c>
    </row>
    <row r="10" spans="1:6" ht="12.75">
      <c r="A10" s="175">
        <v>2014</v>
      </c>
      <c r="B10" s="385">
        <v>0</v>
      </c>
      <c r="C10" s="156">
        <v>0</v>
      </c>
      <c r="D10" s="156">
        <v>0</v>
      </c>
      <c r="E10" s="156">
        <v>0</v>
      </c>
      <c r="F10" s="156">
        <v>0</v>
      </c>
    </row>
    <row r="11" spans="1:6" ht="12.75">
      <c r="A11" s="175">
        <v>2015</v>
      </c>
      <c r="B11" s="385">
        <v>1</v>
      </c>
      <c r="C11" s="156">
        <v>1</v>
      </c>
      <c r="D11" s="156">
        <v>1</v>
      </c>
      <c r="E11" s="156">
        <v>1</v>
      </c>
      <c r="F11" s="156">
        <v>0</v>
      </c>
    </row>
    <row r="12" spans="1:6" ht="12.75">
      <c r="A12" s="175">
        <v>2016</v>
      </c>
      <c r="B12" s="385">
        <v>1</v>
      </c>
      <c r="C12" s="156">
        <v>1</v>
      </c>
      <c r="D12" s="156">
        <v>1</v>
      </c>
      <c r="E12" s="156">
        <v>1</v>
      </c>
      <c r="F12" s="156">
        <v>1</v>
      </c>
    </row>
    <row r="13" spans="1:6" s="13" customFormat="1" ht="12.75">
      <c r="A13" s="175"/>
      <c r="B13" s="350"/>
      <c r="C13" s="350"/>
      <c r="D13" s="351"/>
      <c r="E13" s="350"/>
      <c r="F13" s="350"/>
    </row>
    <row r="14" spans="1:6" s="13" customFormat="1" ht="12.75">
      <c r="A14" s="175"/>
      <c r="B14" s="350"/>
      <c r="C14" s="350"/>
      <c r="D14" s="351"/>
      <c r="E14" s="350"/>
      <c r="F14" s="350"/>
    </row>
    <row r="15" spans="1:6" s="13" customFormat="1" ht="12.75">
      <c r="A15" s="175"/>
      <c r="B15" s="350"/>
      <c r="C15" s="350"/>
      <c r="D15" s="351"/>
      <c r="E15" s="350"/>
      <c r="F15" s="350"/>
    </row>
    <row r="16" spans="1:6" s="13" customFormat="1" ht="12.75">
      <c r="A16" s="417" t="s">
        <v>514</v>
      </c>
      <c r="B16" s="417"/>
      <c r="C16" s="417"/>
      <c r="D16" s="417"/>
      <c r="E16" s="417"/>
      <c r="F16" s="417"/>
    </row>
    <row r="17" spans="1:6" s="13" customFormat="1" ht="12.75">
      <c r="A17" s="475" t="s">
        <v>261</v>
      </c>
      <c r="B17" s="475"/>
      <c r="C17" s="475"/>
      <c r="D17" s="475"/>
      <c r="E17" s="475"/>
      <c r="F17" s="475"/>
    </row>
    <row r="18" spans="1:6" s="13" customFormat="1" ht="12.75">
      <c r="A18" s="203"/>
      <c r="B18" s="203"/>
      <c r="C18" s="203"/>
      <c r="D18" s="203"/>
      <c r="E18" s="203"/>
      <c r="F18" s="203"/>
    </row>
    <row r="19" spans="1:6" s="13" customFormat="1" ht="12.75">
      <c r="A19" s="534" t="s">
        <v>428</v>
      </c>
      <c r="B19" s="534"/>
      <c r="C19" s="534"/>
      <c r="D19" s="534"/>
      <c r="E19" s="534"/>
      <c r="F19" s="534"/>
    </row>
    <row r="20" spans="1:6" s="13" customFormat="1" ht="45" customHeight="1">
      <c r="A20" s="175"/>
      <c r="B20" s="308" t="s">
        <v>258</v>
      </c>
      <c r="C20" s="483" t="s">
        <v>481</v>
      </c>
      <c r="D20" s="483"/>
      <c r="E20" s="483" t="s">
        <v>482</v>
      </c>
      <c r="F20" s="483"/>
    </row>
    <row r="21" spans="1:6" s="13" customFormat="1" ht="12.75">
      <c r="A21" s="318" t="s">
        <v>75</v>
      </c>
      <c r="C21" s="162" t="s">
        <v>59</v>
      </c>
      <c r="D21" s="176" t="s">
        <v>259</v>
      </c>
      <c r="E21" s="162" t="s">
        <v>59</v>
      </c>
      <c r="F21" s="176" t="s">
        <v>259</v>
      </c>
    </row>
    <row r="22" spans="1:6" s="183" customFormat="1" ht="12.75">
      <c r="A22" s="175">
        <v>2002</v>
      </c>
      <c r="B22" s="158">
        <v>1</v>
      </c>
      <c r="C22" s="162">
        <v>1</v>
      </c>
      <c r="D22" s="176">
        <v>1</v>
      </c>
      <c r="E22" s="162">
        <v>1</v>
      </c>
      <c r="F22" s="156">
        <v>1</v>
      </c>
    </row>
    <row r="23" spans="1:6" s="183" customFormat="1" ht="12.75">
      <c r="A23" s="175">
        <v>2009</v>
      </c>
      <c r="B23" s="158">
        <v>1</v>
      </c>
      <c r="C23" s="162">
        <v>1</v>
      </c>
      <c r="D23" s="176">
        <v>1</v>
      </c>
      <c r="E23" s="162">
        <v>1</v>
      </c>
      <c r="F23" s="156">
        <v>1</v>
      </c>
    </row>
    <row r="24" spans="1:6" s="183" customFormat="1" ht="12.75">
      <c r="A24" s="175">
        <v>2010</v>
      </c>
      <c r="B24" s="158">
        <v>1</v>
      </c>
      <c r="C24" s="162">
        <v>1</v>
      </c>
      <c r="D24" s="176">
        <v>1</v>
      </c>
      <c r="E24" s="162">
        <v>1</v>
      </c>
      <c r="F24" s="156">
        <v>1</v>
      </c>
    </row>
    <row r="25" spans="1:6" s="348" customFormat="1" ht="12.75">
      <c r="A25" s="175">
        <v>2011</v>
      </c>
      <c r="B25" s="159">
        <v>2</v>
      </c>
      <c r="C25" s="162">
        <v>1</v>
      </c>
      <c r="D25" s="176">
        <v>3</v>
      </c>
      <c r="E25" s="162">
        <v>1</v>
      </c>
      <c r="F25" s="156">
        <v>2</v>
      </c>
    </row>
    <row r="26" spans="1:6" s="348" customFormat="1" ht="12.75">
      <c r="A26" s="175">
        <v>2012</v>
      </c>
      <c r="B26" s="159">
        <v>1</v>
      </c>
      <c r="C26" s="156">
        <v>0</v>
      </c>
      <c r="D26" s="176">
        <v>2</v>
      </c>
      <c r="E26" s="156">
        <v>0</v>
      </c>
      <c r="F26" s="156">
        <v>1</v>
      </c>
    </row>
    <row r="27" spans="1:6" ht="12.75">
      <c r="A27" s="175">
        <v>2013</v>
      </c>
      <c r="B27" s="159">
        <v>1</v>
      </c>
      <c r="C27" s="156">
        <v>1</v>
      </c>
      <c r="D27" s="176">
        <v>1</v>
      </c>
      <c r="E27" s="156">
        <v>1</v>
      </c>
      <c r="F27" s="156">
        <v>0</v>
      </c>
    </row>
    <row r="28" spans="1:6" ht="12.75">
      <c r="A28" s="175">
        <v>2014</v>
      </c>
      <c r="B28" s="385">
        <v>0</v>
      </c>
      <c r="C28" s="156">
        <v>0</v>
      </c>
      <c r="D28" s="156">
        <v>0</v>
      </c>
      <c r="E28" s="156">
        <v>0</v>
      </c>
      <c r="F28" s="156">
        <v>0</v>
      </c>
    </row>
    <row r="29" spans="1:6" ht="12.75">
      <c r="A29" s="175">
        <v>2015</v>
      </c>
      <c r="B29" s="385">
        <v>0</v>
      </c>
      <c r="C29" s="156">
        <v>0</v>
      </c>
      <c r="D29" s="156">
        <v>0</v>
      </c>
      <c r="E29" s="156">
        <v>0</v>
      </c>
      <c r="F29" s="156">
        <v>0</v>
      </c>
    </row>
    <row r="30" spans="1:6" ht="12.75">
      <c r="A30" s="175">
        <v>2016</v>
      </c>
      <c r="B30" s="385">
        <v>2</v>
      </c>
      <c r="C30" s="156">
        <v>1</v>
      </c>
      <c r="D30" s="156">
        <v>3</v>
      </c>
      <c r="E30" s="156">
        <v>1</v>
      </c>
      <c r="F30" s="156">
        <v>2</v>
      </c>
    </row>
  </sheetData>
  <sheetProtection/>
  <mergeCells count="10">
    <mergeCell ref="C20:D20"/>
    <mergeCell ref="E20:F20"/>
    <mergeCell ref="A1:F1"/>
    <mergeCell ref="A2:F2"/>
    <mergeCell ref="A16:F16"/>
    <mergeCell ref="A17:F17"/>
    <mergeCell ref="A4:F4"/>
    <mergeCell ref="A19:F19"/>
    <mergeCell ref="E5:F5"/>
    <mergeCell ref="C5:D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441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zoomScale="145" zoomScaleNormal="145" zoomScaleSheetLayoutView="50" zoomScalePageLayoutView="0" workbookViewId="0" topLeftCell="A1">
      <selection activeCell="A1" sqref="A1:F1"/>
    </sheetView>
  </sheetViews>
  <sheetFormatPr defaultColWidth="11.421875" defaultRowHeight="12.75"/>
  <cols>
    <col min="1" max="1" width="11.28125" style="17" customWidth="1"/>
    <col min="2" max="2" width="13.7109375" style="17" customWidth="1"/>
    <col min="3" max="6" width="11.28125" style="17" customWidth="1"/>
    <col min="7" max="16384" width="11.421875" style="13" customWidth="1"/>
  </cols>
  <sheetData>
    <row r="1" spans="1:6" ht="12.75">
      <c r="A1" s="417" t="s">
        <v>515</v>
      </c>
      <c r="B1" s="417"/>
      <c r="C1" s="417"/>
      <c r="D1" s="417"/>
      <c r="E1" s="417"/>
      <c r="F1" s="417"/>
    </row>
    <row r="2" spans="1:6" ht="12.75">
      <c r="A2" s="475" t="s">
        <v>261</v>
      </c>
      <c r="B2" s="475"/>
      <c r="C2" s="475"/>
      <c r="D2" s="475"/>
      <c r="E2" s="475"/>
      <c r="F2" s="475"/>
    </row>
    <row r="3" spans="1:6" ht="12.75">
      <c r="A3" s="203"/>
      <c r="B3" s="203"/>
      <c r="C3" s="203"/>
      <c r="D3" s="203"/>
      <c r="E3" s="203"/>
      <c r="F3" s="203"/>
    </row>
    <row r="4" spans="1:6" ht="12.75">
      <c r="A4" s="534" t="s">
        <v>449</v>
      </c>
      <c r="B4" s="534"/>
      <c r="C4" s="534"/>
      <c r="D4" s="534"/>
      <c r="E4" s="534"/>
      <c r="F4" s="534"/>
    </row>
    <row r="5" spans="1:6" ht="67.5" customHeight="1">
      <c r="A5" s="175"/>
      <c r="B5" s="308" t="s">
        <v>258</v>
      </c>
      <c r="C5" s="483" t="s">
        <v>479</v>
      </c>
      <c r="D5" s="483"/>
      <c r="E5" s="483" t="s">
        <v>480</v>
      </c>
      <c r="F5" s="483"/>
    </row>
    <row r="6" spans="1:6" ht="12.75">
      <c r="A6" s="318" t="s">
        <v>75</v>
      </c>
      <c r="B6" s="13"/>
      <c r="C6" s="162" t="s">
        <v>59</v>
      </c>
      <c r="D6" s="176" t="s">
        <v>259</v>
      </c>
      <c r="E6" s="162" t="s">
        <v>59</v>
      </c>
      <c r="F6" s="176" t="s">
        <v>259</v>
      </c>
    </row>
    <row r="7" spans="1:6" ht="12.75">
      <c r="A7" s="175">
        <v>2011</v>
      </c>
      <c r="B7" s="177">
        <v>0</v>
      </c>
      <c r="C7" s="156">
        <v>0</v>
      </c>
      <c r="D7" s="156">
        <v>0</v>
      </c>
      <c r="E7" s="156">
        <v>0</v>
      </c>
      <c r="F7" s="156">
        <v>0</v>
      </c>
    </row>
    <row r="8" spans="1:6" ht="12.75">
      <c r="A8" s="175">
        <v>2012</v>
      </c>
      <c r="B8" s="177">
        <v>0</v>
      </c>
      <c r="C8" s="156">
        <v>0</v>
      </c>
      <c r="D8" s="156">
        <v>0</v>
      </c>
      <c r="E8" s="156">
        <v>0</v>
      </c>
      <c r="F8" s="156">
        <v>0</v>
      </c>
    </row>
    <row r="9" spans="1:6" ht="12.75">
      <c r="A9" s="175">
        <v>2013</v>
      </c>
      <c r="B9" s="177">
        <v>1</v>
      </c>
      <c r="C9" s="156">
        <v>1</v>
      </c>
      <c r="D9" s="156">
        <v>1</v>
      </c>
      <c r="E9" s="156">
        <v>1</v>
      </c>
      <c r="F9" s="156">
        <v>0</v>
      </c>
    </row>
    <row r="10" spans="1:6" ht="12.75">
      <c r="A10" s="175">
        <v>2014</v>
      </c>
      <c r="B10" s="177">
        <v>0</v>
      </c>
      <c r="C10" s="156">
        <v>0</v>
      </c>
      <c r="D10" s="156">
        <v>0</v>
      </c>
      <c r="E10" s="156">
        <v>0</v>
      </c>
      <c r="F10" s="156">
        <v>0</v>
      </c>
    </row>
    <row r="11" spans="1:6" ht="12.75">
      <c r="A11" s="175">
        <v>2015</v>
      </c>
      <c r="B11" s="177">
        <v>0</v>
      </c>
      <c r="C11" s="156">
        <v>0</v>
      </c>
      <c r="D11" s="156">
        <v>0</v>
      </c>
      <c r="E11" s="156">
        <v>0</v>
      </c>
      <c r="F11" s="156">
        <v>0</v>
      </c>
    </row>
    <row r="12" spans="1:6" ht="12.75">
      <c r="A12" s="175">
        <v>2016</v>
      </c>
      <c r="B12" s="177">
        <v>0</v>
      </c>
      <c r="C12" s="156">
        <v>0</v>
      </c>
      <c r="D12" s="156">
        <v>0</v>
      </c>
      <c r="E12" s="156">
        <v>0</v>
      </c>
      <c r="F12" s="156">
        <v>0</v>
      </c>
    </row>
    <row r="16" spans="1:6" ht="12.75">
      <c r="A16" s="417" t="s">
        <v>516</v>
      </c>
      <c r="B16" s="417"/>
      <c r="C16" s="417"/>
      <c r="D16" s="417"/>
      <c r="E16" s="417"/>
      <c r="F16" s="417"/>
    </row>
    <row r="17" spans="1:6" ht="13.5" customHeight="1">
      <c r="A17" s="475" t="s">
        <v>261</v>
      </c>
      <c r="B17" s="475"/>
      <c r="C17" s="475"/>
      <c r="D17" s="475"/>
      <c r="E17" s="475"/>
      <c r="F17" s="475"/>
    </row>
    <row r="18" spans="1:6" ht="12.75">
      <c r="A18" s="35"/>
      <c r="B18" s="349"/>
      <c r="C18" s="349"/>
      <c r="D18" s="352"/>
      <c r="E18" s="349"/>
      <c r="F18" s="349"/>
    </row>
    <row r="19" spans="1:6" ht="12.75">
      <c r="A19" s="534" t="s">
        <v>450</v>
      </c>
      <c r="B19" s="534"/>
      <c r="C19" s="534"/>
      <c r="D19" s="534"/>
      <c r="E19" s="534"/>
      <c r="F19" s="534"/>
    </row>
    <row r="20" spans="1:6" ht="45" customHeight="1">
      <c r="A20" s="175"/>
      <c r="B20" s="308" t="s">
        <v>258</v>
      </c>
      <c r="C20" s="483" t="s">
        <v>481</v>
      </c>
      <c r="D20" s="483"/>
      <c r="E20" s="483" t="s">
        <v>482</v>
      </c>
      <c r="F20" s="535"/>
    </row>
    <row r="21" spans="1:6" ht="13.5">
      <c r="A21" s="318" t="s">
        <v>75</v>
      </c>
      <c r="C21" s="162" t="s">
        <v>59</v>
      </c>
      <c r="D21" s="176" t="s">
        <v>259</v>
      </c>
      <c r="E21" s="162" t="s">
        <v>59</v>
      </c>
      <c r="F21" s="176" t="s">
        <v>259</v>
      </c>
    </row>
    <row r="22" spans="1:6" ht="12.75">
      <c r="A22" s="175">
        <v>2011</v>
      </c>
      <c r="B22" s="177">
        <v>0</v>
      </c>
      <c r="C22" s="156">
        <v>0</v>
      </c>
      <c r="D22" s="156">
        <v>0</v>
      </c>
      <c r="E22" s="156">
        <v>0</v>
      </c>
      <c r="F22" s="156">
        <v>0</v>
      </c>
    </row>
    <row r="23" spans="1:6" ht="12.75">
      <c r="A23" s="175">
        <v>2012</v>
      </c>
      <c r="B23" s="159">
        <v>1</v>
      </c>
      <c r="C23" s="162">
        <v>1</v>
      </c>
      <c r="D23" s="176">
        <v>1</v>
      </c>
      <c r="E23" s="162">
        <v>1</v>
      </c>
      <c r="F23" s="156">
        <v>0</v>
      </c>
    </row>
    <row r="24" spans="1:6" ht="12.75">
      <c r="A24" s="175">
        <v>2013</v>
      </c>
      <c r="B24" s="177">
        <v>0</v>
      </c>
      <c r="C24" s="156">
        <v>0</v>
      </c>
      <c r="D24" s="156">
        <v>0</v>
      </c>
      <c r="E24" s="156">
        <v>0</v>
      </c>
      <c r="F24" s="156">
        <v>0</v>
      </c>
    </row>
    <row r="25" spans="1:6" ht="12.75">
      <c r="A25" s="175">
        <v>2014</v>
      </c>
      <c r="B25" s="177">
        <v>0</v>
      </c>
      <c r="C25" s="156">
        <v>0</v>
      </c>
      <c r="D25" s="156">
        <v>0</v>
      </c>
      <c r="E25" s="156">
        <v>0</v>
      </c>
      <c r="F25" s="156">
        <v>0</v>
      </c>
    </row>
    <row r="26" spans="1:6" ht="12.75">
      <c r="A26" s="175">
        <v>2015</v>
      </c>
      <c r="B26" s="177">
        <v>0</v>
      </c>
      <c r="C26" s="156">
        <v>0</v>
      </c>
      <c r="D26" s="156">
        <v>0</v>
      </c>
      <c r="E26" s="156">
        <v>0</v>
      </c>
      <c r="F26" s="156">
        <v>0</v>
      </c>
    </row>
    <row r="27" spans="1:6" ht="12.75">
      <c r="A27" s="175">
        <v>2016</v>
      </c>
      <c r="B27" s="177">
        <v>0</v>
      </c>
      <c r="C27" s="156">
        <v>0</v>
      </c>
      <c r="D27" s="156">
        <v>0</v>
      </c>
      <c r="E27" s="156">
        <v>0</v>
      </c>
      <c r="F27" s="156">
        <v>0</v>
      </c>
    </row>
  </sheetData>
  <sheetProtection/>
  <mergeCells count="10">
    <mergeCell ref="A1:F1"/>
    <mergeCell ref="A2:F2"/>
    <mergeCell ref="E20:F20"/>
    <mergeCell ref="A4:F4"/>
    <mergeCell ref="A19:F19"/>
    <mergeCell ref="A16:F16"/>
    <mergeCell ref="A17:F17"/>
    <mergeCell ref="E5:F5"/>
    <mergeCell ref="C5:D5"/>
    <mergeCell ref="C20:D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zoomScale="145" zoomScaleNormal="145" zoomScaleSheetLayoutView="50" zoomScalePageLayoutView="0" workbookViewId="0" topLeftCell="A1">
      <selection activeCell="H3" sqref="H3"/>
    </sheetView>
  </sheetViews>
  <sheetFormatPr defaultColWidth="11.421875" defaultRowHeight="12.75"/>
  <cols>
    <col min="1" max="1" width="6.28125" style="206" customWidth="1"/>
    <col min="2" max="2" width="12.7109375" style="0" bestFit="1" customWidth="1"/>
    <col min="3" max="7" width="12.28125" style="10" customWidth="1"/>
  </cols>
  <sheetData>
    <row r="1" spans="1:7" s="11" customFormat="1" ht="12.75">
      <c r="A1" s="433" t="s">
        <v>267</v>
      </c>
      <c r="B1" s="433"/>
      <c r="C1" s="433"/>
      <c r="D1" s="433"/>
      <c r="E1" s="433"/>
      <c r="F1" s="433"/>
      <c r="G1" s="433"/>
    </row>
    <row r="2" spans="1:5" s="11" customFormat="1" ht="12.75">
      <c r="A2" s="198"/>
      <c r="B2" s="10"/>
      <c r="C2" s="10"/>
      <c r="D2" s="10"/>
      <c r="E2" s="10"/>
    </row>
    <row r="3" spans="1:7" s="11" customFormat="1" ht="12.75">
      <c r="A3" s="434" t="s">
        <v>340</v>
      </c>
      <c r="B3" s="434"/>
      <c r="C3" s="434"/>
      <c r="D3" s="434"/>
      <c r="E3" s="434"/>
      <c r="F3" s="434"/>
      <c r="G3" s="434"/>
    </row>
    <row r="4" spans="1:7" s="11" customFormat="1" ht="12.75">
      <c r="A4" s="400"/>
      <c r="B4" s="73" t="s">
        <v>272</v>
      </c>
      <c r="C4" s="435" t="s">
        <v>236</v>
      </c>
      <c r="D4" s="435"/>
      <c r="E4" s="435"/>
      <c r="F4" s="435"/>
      <c r="G4" s="435"/>
    </row>
    <row r="5" spans="1:7" s="11" customFormat="1" ht="12.75" customHeight="1">
      <c r="A5" s="250" t="s">
        <v>75</v>
      </c>
      <c r="C5" s="104" t="s">
        <v>59</v>
      </c>
      <c r="D5" s="104" t="s">
        <v>60</v>
      </c>
      <c r="E5" s="104" t="s">
        <v>66</v>
      </c>
      <c r="F5" s="104" t="s">
        <v>62</v>
      </c>
      <c r="G5" s="104" t="s">
        <v>73</v>
      </c>
    </row>
    <row r="6" spans="1:7" s="9" customFormat="1" ht="12.75">
      <c r="A6" s="250">
        <v>2007</v>
      </c>
      <c r="B6" s="47">
        <v>351</v>
      </c>
      <c r="C6" s="44">
        <v>197</v>
      </c>
      <c r="D6" s="44">
        <v>132</v>
      </c>
      <c r="E6" s="44">
        <v>16</v>
      </c>
      <c r="F6" s="44">
        <v>2</v>
      </c>
      <c r="G6" s="44">
        <v>4</v>
      </c>
    </row>
    <row r="7" spans="1:7" s="9" customFormat="1" ht="12.75">
      <c r="A7" s="250">
        <v>2008</v>
      </c>
      <c r="B7" s="47">
        <v>350</v>
      </c>
      <c r="C7" s="44">
        <v>214</v>
      </c>
      <c r="D7" s="44">
        <v>107</v>
      </c>
      <c r="E7" s="44">
        <v>23</v>
      </c>
      <c r="F7" s="44">
        <v>1</v>
      </c>
      <c r="G7" s="44">
        <v>5</v>
      </c>
    </row>
    <row r="8" spans="1:7" s="9" customFormat="1" ht="12.75">
      <c r="A8" s="250">
        <v>2009</v>
      </c>
      <c r="B8" s="47">
        <v>406</v>
      </c>
      <c r="C8" s="44">
        <v>235</v>
      </c>
      <c r="D8" s="44">
        <v>154</v>
      </c>
      <c r="E8" s="44">
        <v>13</v>
      </c>
      <c r="F8" s="44">
        <v>3</v>
      </c>
      <c r="G8" s="44">
        <v>1</v>
      </c>
    </row>
    <row r="9" spans="1:7" s="9" customFormat="1" ht="12.75">
      <c r="A9" s="250">
        <v>2010</v>
      </c>
      <c r="B9" s="47">
        <v>329</v>
      </c>
      <c r="C9" s="44">
        <v>184</v>
      </c>
      <c r="D9" s="44">
        <v>122</v>
      </c>
      <c r="E9" s="44">
        <v>20</v>
      </c>
      <c r="F9" s="44">
        <v>2</v>
      </c>
      <c r="G9" s="44">
        <v>1</v>
      </c>
    </row>
    <row r="10" spans="1:7" s="9" customFormat="1" ht="12.75">
      <c r="A10" s="250">
        <v>2011</v>
      </c>
      <c r="B10" s="30">
        <v>395</v>
      </c>
      <c r="C10" s="44">
        <v>214</v>
      </c>
      <c r="D10" s="44">
        <v>152</v>
      </c>
      <c r="E10" s="44">
        <v>27</v>
      </c>
      <c r="F10" s="44">
        <v>1</v>
      </c>
      <c r="G10" s="44">
        <v>1</v>
      </c>
    </row>
    <row r="11" spans="1:7" s="9" customFormat="1" ht="12.75">
      <c r="A11" s="250">
        <v>2012</v>
      </c>
      <c r="B11" s="30">
        <v>357</v>
      </c>
      <c r="C11" s="44">
        <v>183</v>
      </c>
      <c r="D11" s="44">
        <v>149</v>
      </c>
      <c r="E11" s="44">
        <v>22</v>
      </c>
      <c r="F11" s="44">
        <v>1</v>
      </c>
      <c r="G11" s="44">
        <v>2</v>
      </c>
    </row>
    <row r="12" spans="1:7" s="9" customFormat="1" ht="12.75">
      <c r="A12" s="250">
        <v>2013</v>
      </c>
      <c r="B12" s="30">
        <v>339</v>
      </c>
      <c r="C12" s="44">
        <v>183</v>
      </c>
      <c r="D12" s="44">
        <v>132</v>
      </c>
      <c r="E12" s="44">
        <v>22</v>
      </c>
      <c r="F12" s="44">
        <v>0</v>
      </c>
      <c r="G12" s="44">
        <v>2</v>
      </c>
    </row>
    <row r="13" spans="1:7" s="9" customFormat="1" ht="12.75">
      <c r="A13" s="250">
        <v>2014</v>
      </c>
      <c r="B13" s="30">
        <v>372</v>
      </c>
      <c r="C13" s="44">
        <v>52</v>
      </c>
      <c r="D13" s="44">
        <v>291</v>
      </c>
      <c r="E13" s="44">
        <v>27</v>
      </c>
      <c r="F13" s="44">
        <v>0</v>
      </c>
      <c r="G13" s="44">
        <v>2</v>
      </c>
    </row>
    <row r="14" spans="1:7" s="9" customFormat="1" ht="12.75">
      <c r="A14" s="250">
        <v>2015</v>
      </c>
      <c r="B14" s="30">
        <v>325</v>
      </c>
      <c r="C14" s="44">
        <v>8</v>
      </c>
      <c r="D14" s="44">
        <v>282</v>
      </c>
      <c r="E14" s="44">
        <v>32</v>
      </c>
      <c r="F14" s="44">
        <v>0</v>
      </c>
      <c r="G14" s="44">
        <v>3</v>
      </c>
    </row>
    <row r="15" spans="1:7" s="9" customFormat="1" ht="12.75">
      <c r="A15" s="250">
        <v>2016</v>
      </c>
      <c r="B15" s="30">
        <v>378</v>
      </c>
      <c r="C15" s="44">
        <v>8</v>
      </c>
      <c r="D15" s="44">
        <v>347</v>
      </c>
      <c r="E15" s="44">
        <v>20</v>
      </c>
      <c r="F15" s="44">
        <v>1</v>
      </c>
      <c r="G15" s="44">
        <v>2</v>
      </c>
    </row>
    <row r="16" spans="1:7" s="1" customFormat="1" ht="12.75">
      <c r="A16" s="280"/>
      <c r="C16" s="11"/>
      <c r="D16" s="11"/>
      <c r="E16" s="11"/>
      <c r="F16" s="11"/>
      <c r="G16" s="208"/>
    </row>
    <row r="17" spans="1:7" s="1" customFormat="1" ht="12.75">
      <c r="A17" s="425" t="s">
        <v>332</v>
      </c>
      <c r="B17" s="425"/>
      <c r="C17" s="425"/>
      <c r="D17" s="425"/>
      <c r="E17" s="425"/>
      <c r="F17" s="425"/>
      <c r="G17" s="425"/>
    </row>
    <row r="18" spans="1:7" s="1" customFormat="1" ht="12.75">
      <c r="A18" s="423" t="s">
        <v>229</v>
      </c>
      <c r="B18" s="423"/>
      <c r="C18" s="423"/>
      <c r="D18" s="423"/>
      <c r="E18" s="423"/>
      <c r="F18" s="423"/>
      <c r="G18" s="423"/>
    </row>
  </sheetData>
  <sheetProtection/>
  <mergeCells count="5">
    <mergeCell ref="A1:G1"/>
    <mergeCell ref="A17:G17"/>
    <mergeCell ref="A18:G18"/>
    <mergeCell ref="A3:G3"/>
    <mergeCell ref="C4:G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</dc:creator>
  <cp:keywords/>
  <dc:description/>
  <cp:lastModifiedBy>Schwarz Brigitte</cp:lastModifiedBy>
  <cp:lastPrinted>2017-09-29T06:27:48Z</cp:lastPrinted>
  <dcterms:created xsi:type="dcterms:W3CDTF">2001-10-22T05:33:56Z</dcterms:created>
  <dcterms:modified xsi:type="dcterms:W3CDTF">2017-11-16T13:28:02Z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