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G:\A Statistiken\Steuerstatistik\2022\Publikation\"/>
    </mc:Choice>
  </mc:AlternateContent>
  <xr:revisionPtr revIDLastSave="0" documentId="13_ncr:1_{4F5537C2-2944-478E-98B7-FA3579F12F74}" xr6:coauthVersionLast="36" xr6:coauthVersionMax="36" xr10:uidLastSave="{00000000-0000-0000-0000-000000000000}"/>
  <bookViews>
    <workbookView xWindow="675" yWindow="975" windowWidth="13110" windowHeight="10785" tabRatio="873" activeTab="1" xr2:uid="{00000000-000D-0000-FFFF-FFFF00000000}"/>
  </bookViews>
  <sheets>
    <sheet name="Metadaten" sheetId="102" r:id="rId1"/>
    <sheet name="Inhalt" sheetId="90" r:id="rId2"/>
    <sheet name="Kennzahlen" sheetId="96" r:id="rId3"/>
    <sheet name="1.1" sheetId="1" r:id="rId4"/>
    <sheet name="Steuerarten" sheetId="95" r:id="rId5"/>
    <sheet name="2.1.1" sheetId="2" r:id="rId6"/>
    <sheet name="2.1.3" sheetId="30" r:id="rId7"/>
    <sheet name="2.2.1" sheetId="75" r:id="rId8"/>
    <sheet name="2.2.3" sheetId="32" r:id="rId9"/>
    <sheet name="2.2.5" sheetId="31" r:id="rId10"/>
    <sheet name="2.2.6" sheetId="49" r:id="rId11"/>
    <sheet name="2.2.7" sheetId="52" r:id="rId12"/>
    <sheet name="2.4.1" sheetId="7" r:id="rId13"/>
    <sheet name="2.4.3" sheetId="10" r:id="rId14"/>
    <sheet name="2.5.1" sheetId="11" r:id="rId15"/>
    <sheet name="2.6.1" sheetId="9" r:id="rId16"/>
    <sheet name="2.9.1" sheetId="14" r:id="rId17"/>
    <sheet name="2.9.3" sheetId="36" r:id="rId18"/>
    <sheet name="2.10.1" sheetId="13" r:id="rId19"/>
    <sheet name="2.11.1" sheetId="12" r:id="rId20"/>
    <sheet name="2.11.3" sheetId="40" r:id="rId21"/>
    <sheet name="2.13.1" sheetId="19" r:id="rId22"/>
    <sheet name="2.14.1" sheetId="18" r:id="rId23"/>
    <sheet name="Struktur" sheetId="97" r:id="rId24"/>
    <sheet name="3.1.1" sheetId="17" r:id="rId25"/>
    <sheet name="3.2.1" sheetId="21" r:id="rId26"/>
    <sheet name="3.2.3" sheetId="22" r:id="rId27"/>
    <sheet name="3.3.1" sheetId="23" r:id="rId28"/>
    <sheet name="Steuerbelastung NP" sheetId="98" r:id="rId29"/>
    <sheet name="4.1" sheetId="91" r:id="rId30"/>
    <sheet name="4.2" sheetId="92" r:id="rId31"/>
    <sheet name="4.3" sheetId="93" r:id="rId32"/>
    <sheet name="4.4" sheetId="94" r:id="rId33"/>
    <sheet name="Steuerbelastung JP" sheetId="99" r:id="rId34"/>
    <sheet name="5.1" sheetId="45" r:id="rId35"/>
    <sheet name="5.2" sheetId="46" r:id="rId36"/>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W18" i="14" l="1"/>
  <c r="W20" i="14"/>
  <c r="W22" i="14"/>
  <c r="W23" i="14"/>
  <c r="W24" i="14"/>
  <c r="W25" i="14"/>
  <c r="W26" i="14"/>
  <c r="W27" i="14"/>
  <c r="W17" i="14"/>
  <c r="Y30" i="1" l="1"/>
  <c r="Y31" i="1"/>
  <c r="Z9" i="22" l="1"/>
  <c r="Z19" i="1" l="1"/>
  <c r="U17" i="14" l="1"/>
  <c r="V27" i="12" l="1"/>
  <c r="W24" i="12"/>
  <c r="W21" i="12"/>
  <c r="V21" i="12"/>
  <c r="W18" i="12"/>
  <c r="W19" i="12"/>
  <c r="U14" i="36"/>
  <c r="U15" i="36"/>
  <c r="U11" i="36"/>
  <c r="U18" i="10"/>
  <c r="T18" i="10"/>
  <c r="W33" i="7"/>
  <c r="V19" i="75" l="1"/>
  <c r="V20" i="75"/>
  <c r="V21" i="75"/>
  <c r="V29" i="75"/>
  <c r="V11" i="75"/>
  <c r="V13" i="75" s="1"/>
  <c r="W20" i="30" l="1"/>
  <c r="V17" i="2" l="1"/>
  <c r="V18" i="2"/>
  <c r="V19" i="2"/>
  <c r="V11" i="2"/>
  <c r="Q21" i="12" l="1"/>
  <c r="R21" i="12"/>
  <c r="S21" i="12"/>
  <c r="U21" i="12"/>
  <c r="T21" i="12"/>
  <c r="V18" i="10" l="1"/>
  <c r="W20" i="75"/>
  <c r="W21" i="75"/>
  <c r="T20" i="75"/>
  <c r="U20" i="75"/>
  <c r="T21" i="75"/>
  <c r="U21" i="75"/>
  <c r="T19" i="75"/>
  <c r="Z9" i="23"/>
  <c r="Z38" i="23" s="1"/>
  <c r="AA17" i="22"/>
  <c r="AA18" i="22"/>
  <c r="AA20" i="22"/>
  <c r="AA22" i="22"/>
  <c r="AA24" i="22"/>
  <c r="AA27" i="22"/>
  <c r="AA28" i="22"/>
  <c r="AA29" i="22"/>
  <c r="AA30" i="22"/>
  <c r="AA32" i="22"/>
  <c r="AA33" i="22"/>
  <c r="AA36" i="22"/>
  <c r="AA38" i="22"/>
  <c r="AA10" i="22"/>
  <c r="AA11" i="22"/>
  <c r="AA12" i="22"/>
  <c r="AA14" i="22"/>
  <c r="AA15" i="22"/>
  <c r="AA9" i="22"/>
  <c r="Z9" i="21"/>
  <c r="Z24" i="21" s="1"/>
  <c r="Z9" i="17"/>
  <c r="Z22" i="17" s="1"/>
  <c r="V20" i="18"/>
  <c r="W20" i="18" s="1"/>
  <c r="W22" i="18"/>
  <c r="W23" i="18"/>
  <c r="W24" i="18"/>
  <c r="W26" i="18"/>
  <c r="W27" i="18"/>
  <c r="W28" i="18"/>
  <c r="W29" i="18"/>
  <c r="W31" i="18"/>
  <c r="W33" i="18"/>
  <c r="W34" i="18"/>
  <c r="W35" i="18"/>
  <c r="V10" i="18"/>
  <c r="W10" i="18" s="1"/>
  <c r="V11" i="18"/>
  <c r="W11" i="18" s="1"/>
  <c r="V9" i="18"/>
  <c r="W9" i="18" s="1"/>
  <c r="W10" i="19"/>
  <c r="W9" i="19"/>
  <c r="Y31" i="40"/>
  <c r="Y30" i="40"/>
  <c r="Y29" i="40"/>
  <c r="Y28" i="40"/>
  <c r="Y27" i="40"/>
  <c r="Y26" i="40"/>
  <c r="Y25" i="40"/>
  <c r="Y24" i="40"/>
  <c r="Y23" i="40"/>
  <c r="Y22" i="40"/>
  <c r="Y21" i="40"/>
  <c r="Y20" i="40"/>
  <c r="Y18" i="40"/>
  <c r="Y17" i="40"/>
  <c r="Y16" i="40"/>
  <c r="Y15" i="40"/>
  <c r="W23" i="12"/>
  <c r="W20" i="12"/>
  <c r="W9" i="12"/>
  <c r="W10" i="13"/>
  <c r="W11" i="13"/>
  <c r="W12" i="13"/>
  <c r="W9" i="13"/>
  <c r="W10" i="14"/>
  <c r="W9" i="14"/>
  <c r="W9" i="9"/>
  <c r="W18" i="7"/>
  <c r="W17" i="7"/>
  <c r="W13" i="7"/>
  <c r="W10" i="7"/>
  <c r="W9" i="7"/>
  <c r="V17" i="19"/>
  <c r="W21" i="19" s="1"/>
  <c r="V11" i="19"/>
  <c r="W11" i="19" s="1"/>
  <c r="X20" i="40"/>
  <c r="X14" i="40"/>
  <c r="X9" i="40" s="1"/>
  <c r="Y9" i="40" s="1"/>
  <c r="X11" i="40"/>
  <c r="V11" i="13"/>
  <c r="V13" i="13" s="1"/>
  <c r="W13" i="13" s="1"/>
  <c r="T11" i="36"/>
  <c r="V11" i="36" s="1"/>
  <c r="T14" i="36"/>
  <c r="V14" i="36" s="1"/>
  <c r="T15" i="36"/>
  <c r="V15" i="36" s="1"/>
  <c r="V22" i="14"/>
  <c r="V11" i="14"/>
  <c r="W11" i="14" s="1"/>
  <c r="V11" i="9"/>
  <c r="W11" i="9" s="1"/>
  <c r="W25" i="11"/>
  <c r="W24" i="11"/>
  <c r="W23" i="11"/>
  <c r="W15" i="11"/>
  <c r="W14" i="11"/>
  <c r="W13" i="11"/>
  <c r="W12" i="11"/>
  <c r="W11" i="11"/>
  <c r="W9" i="11"/>
  <c r="V20" i="10"/>
  <c r="V21" i="10"/>
  <c r="V22" i="10"/>
  <c r="V23" i="10"/>
  <c r="V24" i="10"/>
  <c r="V25" i="10"/>
  <c r="V26" i="10"/>
  <c r="V27" i="10"/>
  <c r="V28" i="10"/>
  <c r="V29" i="10"/>
  <c r="V19" i="10"/>
  <c r="V9" i="10"/>
  <c r="W29" i="7"/>
  <c r="W37" i="7"/>
  <c r="V27" i="7"/>
  <c r="W28" i="7" s="1"/>
  <c r="V11" i="7"/>
  <c r="V15" i="7" s="1"/>
  <c r="W15" i="7" s="1"/>
  <c r="N11" i="52"/>
  <c r="N13" i="52"/>
  <c r="N14" i="52"/>
  <c r="N15" i="52"/>
  <c r="N16" i="52"/>
  <c r="N18" i="52"/>
  <c r="N19" i="52"/>
  <c r="N20" i="52"/>
  <c r="N21" i="52"/>
  <c r="N22" i="52"/>
  <c r="N23" i="52"/>
  <c r="N24" i="52"/>
  <c r="N25" i="52"/>
  <c r="N26" i="52"/>
  <c r="N27" i="52"/>
  <c r="N28" i="52"/>
  <c r="M17" i="52"/>
  <c r="M12" i="52"/>
  <c r="M10" i="52"/>
  <c r="L10" i="31"/>
  <c r="L9" i="31"/>
  <c r="M21" i="32"/>
  <c r="M22" i="32"/>
  <c r="M23" i="32"/>
  <c r="M24" i="32"/>
  <c r="M25" i="32"/>
  <c r="M26" i="32"/>
  <c r="M27" i="32"/>
  <c r="M28" i="32"/>
  <c r="M29" i="32"/>
  <c r="M30" i="32"/>
  <c r="M31" i="32"/>
  <c r="L11" i="32"/>
  <c r="M9" i="32"/>
  <c r="M10" i="32"/>
  <c r="L20" i="32"/>
  <c r="W31" i="75"/>
  <c r="W32" i="75"/>
  <c r="W33" i="75"/>
  <c r="W34" i="75"/>
  <c r="W35" i="75"/>
  <c r="W36" i="75"/>
  <c r="W37" i="75"/>
  <c r="W38" i="75"/>
  <c r="W39" i="75"/>
  <c r="W40" i="75"/>
  <c r="W30" i="75"/>
  <c r="W10" i="75"/>
  <c r="W12" i="75"/>
  <c r="W14" i="75"/>
  <c r="W15" i="75"/>
  <c r="W17" i="75"/>
  <c r="W9" i="75"/>
  <c r="W33" i="30"/>
  <c r="W34" i="30"/>
  <c r="W35" i="30"/>
  <c r="W36" i="30"/>
  <c r="W37" i="30"/>
  <c r="W38" i="30"/>
  <c r="W39" i="30"/>
  <c r="W32" i="30"/>
  <c r="W10" i="30"/>
  <c r="W11" i="30"/>
  <c r="W12" i="30"/>
  <c r="W14" i="30"/>
  <c r="W15" i="30"/>
  <c r="W16" i="30"/>
  <c r="W17" i="30"/>
  <c r="W18" i="30"/>
  <c r="W19" i="30"/>
  <c r="W22" i="30"/>
  <c r="W13" i="30"/>
  <c r="W32" i="2"/>
  <c r="W36" i="2"/>
  <c r="W29" i="2"/>
  <c r="W11" i="2"/>
  <c r="W12" i="2"/>
  <c r="W13" i="2"/>
  <c r="W15" i="2"/>
  <c r="W9" i="2"/>
  <c r="V27" i="2"/>
  <c r="V28" i="2"/>
  <c r="W33" i="2" s="1"/>
  <c r="Z35" i="1"/>
  <c r="Z34" i="1"/>
  <c r="Z29" i="1"/>
  <c r="Z33" i="1"/>
  <c r="V17" i="14" l="1"/>
  <c r="W24" i="19"/>
  <c r="W19" i="19"/>
  <c r="W23" i="19"/>
  <c r="W18" i="19"/>
  <c r="W20" i="19"/>
  <c r="W26" i="19"/>
  <c r="W22" i="19"/>
  <c r="W25" i="19"/>
  <c r="Y14" i="40"/>
  <c r="W36" i="7"/>
  <c r="W32" i="7"/>
  <c r="W35" i="7"/>
  <c r="W31" i="7"/>
  <c r="W38" i="7"/>
  <c r="W34" i="7"/>
  <c r="W30" i="7"/>
  <c r="W27" i="7" s="1"/>
  <c r="W11" i="7"/>
  <c r="W29" i="75"/>
  <c r="W9" i="30"/>
  <c r="W39" i="2"/>
  <c r="W31" i="2"/>
  <c r="W35" i="2"/>
  <c r="W38" i="2"/>
  <c r="W34" i="2"/>
  <c r="W30" i="2"/>
  <c r="W28" i="2" s="1"/>
  <c r="W37" i="2"/>
  <c r="N12" i="52"/>
  <c r="M9" i="52"/>
  <c r="Z36" i="23"/>
  <c r="Z29" i="23"/>
  <c r="Z33" i="23"/>
  <c r="Z37" i="23"/>
  <c r="Z31" i="23"/>
  <c r="Z35" i="23"/>
  <c r="Z32" i="23"/>
  <c r="Z30" i="23"/>
  <c r="Z34" i="23"/>
  <c r="Z26" i="21"/>
  <c r="Z23" i="21"/>
  <c r="Z25" i="21"/>
  <c r="Z22" i="21"/>
  <c r="Z20" i="17"/>
  <c r="Z21" i="17"/>
  <c r="C17" i="52"/>
  <c r="D17" i="52"/>
  <c r="E17" i="52"/>
  <c r="F17" i="52"/>
  <c r="G17" i="52"/>
  <c r="H17" i="52"/>
  <c r="I17" i="52"/>
  <c r="J17" i="52"/>
  <c r="K17" i="52"/>
  <c r="L17" i="52"/>
  <c r="N17" i="52" s="1"/>
  <c r="C10" i="52"/>
  <c r="D10" i="52"/>
  <c r="E10" i="52"/>
  <c r="F10" i="52"/>
  <c r="G10" i="52"/>
  <c r="H10" i="52"/>
  <c r="I10" i="52"/>
  <c r="J10" i="52"/>
  <c r="K10" i="52"/>
  <c r="L10" i="52"/>
  <c r="N10" i="52" s="1"/>
  <c r="C12" i="52"/>
  <c r="D12" i="52"/>
  <c r="E12" i="52"/>
  <c r="F12" i="52"/>
  <c r="G12" i="52"/>
  <c r="H12" i="52"/>
  <c r="I12" i="52"/>
  <c r="J12" i="52"/>
  <c r="K12" i="52"/>
  <c r="L12" i="52"/>
  <c r="W17" i="19" l="1"/>
  <c r="H9" i="52"/>
  <c r="D9" i="52"/>
  <c r="Z28" i="23"/>
  <c r="G9" i="52"/>
  <c r="K9" i="52"/>
  <c r="E9" i="52"/>
  <c r="I9" i="52"/>
  <c r="J9" i="52"/>
  <c r="L9" i="52"/>
  <c r="N9" i="52" s="1"/>
  <c r="F9" i="52"/>
  <c r="C9" i="52"/>
  <c r="J9" i="40"/>
  <c r="J14" i="40"/>
  <c r="W20" i="40"/>
  <c r="W14" i="40"/>
  <c r="K14" i="40"/>
  <c r="L14" i="40"/>
  <c r="M14" i="40"/>
  <c r="N14" i="40"/>
  <c r="O14" i="40"/>
  <c r="P14" i="40"/>
  <c r="Q14" i="40"/>
  <c r="R14" i="40"/>
  <c r="S14" i="40"/>
  <c r="T14" i="40"/>
  <c r="U14" i="40"/>
  <c r="V14" i="40"/>
  <c r="K20" i="40"/>
  <c r="L20" i="40"/>
  <c r="M20" i="40"/>
  <c r="N20" i="40"/>
  <c r="O20" i="40"/>
  <c r="P20" i="40"/>
  <c r="Q20" i="40"/>
  <c r="R20" i="40"/>
  <c r="S20" i="40"/>
  <c r="T20" i="40"/>
  <c r="U20" i="40"/>
  <c r="V20" i="40"/>
  <c r="L9" i="40"/>
  <c r="P9" i="40" l="1"/>
  <c r="O9" i="40"/>
  <c r="Q9" i="40"/>
  <c r="M9" i="40"/>
  <c r="K9" i="40" l="1"/>
  <c r="C27" i="7"/>
  <c r="D27" i="7"/>
  <c r="E27" i="7"/>
  <c r="F27" i="7"/>
  <c r="G27" i="7"/>
  <c r="H27" i="7"/>
  <c r="I27" i="7"/>
  <c r="J27" i="7"/>
  <c r="K27" i="7"/>
  <c r="L27" i="7"/>
  <c r="M27" i="7"/>
  <c r="N27" i="7"/>
  <c r="O27" i="7"/>
  <c r="P27" i="7"/>
  <c r="Q27" i="7"/>
  <c r="R27" i="7"/>
  <c r="S27" i="7"/>
  <c r="T27" i="7"/>
  <c r="U27" i="7"/>
  <c r="B27" i="7"/>
  <c r="B20" i="32"/>
  <c r="C20" i="32"/>
  <c r="D20" i="32"/>
  <c r="E20" i="32"/>
  <c r="F20" i="32"/>
  <c r="G20" i="32"/>
  <c r="H20" i="32"/>
  <c r="I20" i="32"/>
  <c r="J20" i="32"/>
  <c r="K20" i="32"/>
  <c r="M20" i="32" s="1"/>
  <c r="C29" i="75"/>
  <c r="D29" i="75"/>
  <c r="E29" i="75"/>
  <c r="F29" i="75"/>
  <c r="G29" i="75"/>
  <c r="H29" i="75"/>
  <c r="I29" i="75"/>
  <c r="J29" i="75"/>
  <c r="K29" i="75"/>
  <c r="L29" i="75"/>
  <c r="M29" i="75"/>
  <c r="N29" i="75"/>
  <c r="O29" i="75"/>
  <c r="P29" i="75"/>
  <c r="Q29" i="75"/>
  <c r="R29" i="75"/>
  <c r="S29" i="75"/>
  <c r="T29" i="75"/>
  <c r="U29" i="75"/>
  <c r="B29" i="75"/>
  <c r="B9" i="23"/>
  <c r="B30" i="23" s="1"/>
  <c r="C9" i="23"/>
  <c r="C29" i="23" s="1"/>
  <c r="D9" i="23"/>
  <c r="D32" i="23" s="1"/>
  <c r="E9" i="23"/>
  <c r="E31" i="23" s="1"/>
  <c r="F9" i="23"/>
  <c r="F30" i="23" s="1"/>
  <c r="G9" i="23"/>
  <c r="G29" i="23" s="1"/>
  <c r="H9" i="23"/>
  <c r="H32" i="23" s="1"/>
  <c r="I9" i="23"/>
  <c r="I31" i="23" s="1"/>
  <c r="J9" i="23"/>
  <c r="J30" i="23" s="1"/>
  <c r="K9" i="23"/>
  <c r="K29" i="23" s="1"/>
  <c r="L9" i="23"/>
  <c r="L32" i="23" s="1"/>
  <c r="M9" i="23"/>
  <c r="M31" i="23" s="1"/>
  <c r="N9" i="23"/>
  <c r="N30" i="23" s="1"/>
  <c r="O9" i="23"/>
  <c r="O29" i="23" s="1"/>
  <c r="P9" i="23"/>
  <c r="P32" i="23" s="1"/>
  <c r="Q9" i="23"/>
  <c r="Q31" i="23" s="1"/>
  <c r="R9" i="23"/>
  <c r="R30" i="23" s="1"/>
  <c r="S9" i="23"/>
  <c r="S29" i="23" s="1"/>
  <c r="T9" i="23"/>
  <c r="T32" i="23" s="1"/>
  <c r="U9" i="23"/>
  <c r="U31" i="23" s="1"/>
  <c r="V9" i="23"/>
  <c r="V30" i="23" s="1"/>
  <c r="W9" i="23"/>
  <c r="X9" i="23"/>
  <c r="C9" i="22"/>
  <c r="D9" i="22"/>
  <c r="E9" i="22"/>
  <c r="F9" i="22"/>
  <c r="G9" i="22"/>
  <c r="H9" i="22"/>
  <c r="I9" i="22"/>
  <c r="J9" i="22"/>
  <c r="K9" i="22"/>
  <c r="L9" i="22"/>
  <c r="M9" i="22"/>
  <c r="N9" i="22"/>
  <c r="O9" i="22"/>
  <c r="P9" i="22"/>
  <c r="Q9" i="22"/>
  <c r="R9" i="22"/>
  <c r="S9" i="22"/>
  <c r="T9" i="22"/>
  <c r="U9" i="22"/>
  <c r="V9" i="22"/>
  <c r="W9" i="22"/>
  <c r="X9" i="22"/>
  <c r="Y9" i="22"/>
  <c r="B9" i="22"/>
  <c r="B9" i="21"/>
  <c r="B22" i="21" s="1"/>
  <c r="C9" i="21"/>
  <c r="C25" i="21" s="1"/>
  <c r="D9" i="21"/>
  <c r="D24" i="21" s="1"/>
  <c r="E9" i="21"/>
  <c r="E23" i="21" s="1"/>
  <c r="F9" i="21"/>
  <c r="F22" i="21" s="1"/>
  <c r="G9" i="21"/>
  <c r="G25" i="21" s="1"/>
  <c r="H9" i="21"/>
  <c r="H24" i="21" s="1"/>
  <c r="I9" i="21"/>
  <c r="I23" i="21" s="1"/>
  <c r="J9" i="21"/>
  <c r="J22" i="21" s="1"/>
  <c r="K9" i="21"/>
  <c r="K25" i="21" s="1"/>
  <c r="L9" i="21"/>
  <c r="L24" i="21" s="1"/>
  <c r="M9" i="21"/>
  <c r="M23" i="21" s="1"/>
  <c r="N9" i="21"/>
  <c r="N22" i="21" s="1"/>
  <c r="O9" i="21"/>
  <c r="O25" i="21" s="1"/>
  <c r="P9" i="21"/>
  <c r="P24" i="21" s="1"/>
  <c r="Q9" i="21"/>
  <c r="Q23" i="21" s="1"/>
  <c r="R9" i="21"/>
  <c r="R22" i="21" s="1"/>
  <c r="S9" i="21"/>
  <c r="S25" i="21" s="1"/>
  <c r="T9" i="21"/>
  <c r="T24" i="21" s="1"/>
  <c r="U9" i="21"/>
  <c r="U23" i="21" s="1"/>
  <c r="V9" i="21"/>
  <c r="V22" i="21" s="1"/>
  <c r="B9" i="17"/>
  <c r="B22" i="17" s="1"/>
  <c r="C9" i="17"/>
  <c r="C21" i="17" s="1"/>
  <c r="D9" i="17"/>
  <c r="D20" i="17" s="1"/>
  <c r="E9" i="17"/>
  <c r="E22" i="17" s="1"/>
  <c r="F9" i="17"/>
  <c r="F22" i="17" s="1"/>
  <c r="G9" i="17"/>
  <c r="G21" i="17" s="1"/>
  <c r="H9" i="17"/>
  <c r="H20" i="17" s="1"/>
  <c r="I9" i="17"/>
  <c r="I22" i="17" s="1"/>
  <c r="J9" i="17"/>
  <c r="J22" i="17" s="1"/>
  <c r="K9" i="17"/>
  <c r="K21" i="17" s="1"/>
  <c r="L9" i="17"/>
  <c r="L20" i="17" s="1"/>
  <c r="M9" i="17"/>
  <c r="M22" i="17" s="1"/>
  <c r="N9" i="17"/>
  <c r="N22" i="17" s="1"/>
  <c r="O9" i="17"/>
  <c r="O21" i="17" s="1"/>
  <c r="P9" i="17"/>
  <c r="P20" i="17" s="1"/>
  <c r="Q9" i="17"/>
  <c r="Q22" i="17" s="1"/>
  <c r="R9" i="17"/>
  <c r="R22" i="17" s="1"/>
  <c r="S9" i="17"/>
  <c r="S21" i="17" s="1"/>
  <c r="T9" i="17"/>
  <c r="T20" i="17" s="1"/>
  <c r="U9" i="17"/>
  <c r="U22" i="17" s="1"/>
  <c r="V9" i="17"/>
  <c r="V22" i="17" s="1"/>
  <c r="W9" i="17"/>
  <c r="X9" i="17"/>
  <c r="C19" i="1"/>
  <c r="C33" i="1" s="1"/>
  <c r="D19" i="1"/>
  <c r="D33" i="1" s="1"/>
  <c r="E19" i="1"/>
  <c r="E33" i="1" s="1"/>
  <c r="F19" i="1"/>
  <c r="F33" i="1" s="1"/>
  <c r="G19" i="1"/>
  <c r="H19" i="1"/>
  <c r="H33" i="1" s="1"/>
  <c r="I19" i="1"/>
  <c r="I33" i="1" s="1"/>
  <c r="J19" i="1"/>
  <c r="J33" i="1" s="1"/>
  <c r="K19" i="1"/>
  <c r="L19" i="1"/>
  <c r="L33" i="1" s="1"/>
  <c r="M19" i="1"/>
  <c r="M33" i="1" s="1"/>
  <c r="N19" i="1"/>
  <c r="N33" i="1" s="1"/>
  <c r="O19" i="1"/>
  <c r="O33" i="1" s="1"/>
  <c r="P19" i="1"/>
  <c r="P33" i="1" s="1"/>
  <c r="Q19" i="1"/>
  <c r="Q33" i="1" s="1"/>
  <c r="R19" i="1"/>
  <c r="R33" i="1" s="1"/>
  <c r="S19" i="1"/>
  <c r="S33" i="1" s="1"/>
  <c r="T19" i="1"/>
  <c r="U19" i="1"/>
  <c r="V19" i="1"/>
  <c r="W19" i="1"/>
  <c r="X19" i="1"/>
  <c r="Y19" i="1"/>
  <c r="G33" i="1"/>
  <c r="K33" i="1"/>
  <c r="C34" i="1"/>
  <c r="D34" i="1"/>
  <c r="E34" i="1"/>
  <c r="F34" i="1"/>
  <c r="G34" i="1"/>
  <c r="H34" i="1"/>
  <c r="I34" i="1"/>
  <c r="J34" i="1"/>
  <c r="K34" i="1"/>
  <c r="L34" i="1"/>
  <c r="M34" i="1"/>
  <c r="N34" i="1"/>
  <c r="O34" i="1"/>
  <c r="P34" i="1"/>
  <c r="Q34" i="1"/>
  <c r="R34" i="1"/>
  <c r="S34" i="1"/>
  <c r="C35" i="1"/>
  <c r="D35" i="1"/>
  <c r="E35" i="1"/>
  <c r="F35" i="1"/>
  <c r="G35" i="1"/>
  <c r="H35" i="1"/>
  <c r="I35" i="1"/>
  <c r="J35" i="1"/>
  <c r="K35" i="1"/>
  <c r="L35" i="1"/>
  <c r="M35" i="1"/>
  <c r="N35" i="1"/>
  <c r="O35" i="1"/>
  <c r="P35" i="1"/>
  <c r="Q35" i="1"/>
  <c r="R35" i="1"/>
  <c r="S35" i="1"/>
  <c r="I30" i="23" l="1"/>
  <c r="M34" i="23"/>
  <c r="M38" i="23"/>
  <c r="I34" i="23"/>
  <c r="F29" i="23"/>
  <c r="I38" i="23"/>
  <c r="F33" i="23"/>
  <c r="F37" i="23"/>
  <c r="M30" i="23"/>
  <c r="B37" i="23"/>
  <c r="B33" i="23"/>
  <c r="B29" i="23"/>
  <c r="V37" i="23"/>
  <c r="K36" i="23"/>
  <c r="V33" i="23"/>
  <c r="K32" i="23"/>
  <c r="V29" i="23"/>
  <c r="Q38" i="23"/>
  <c r="R37" i="23"/>
  <c r="Q34" i="23"/>
  <c r="R33" i="23"/>
  <c r="Q30" i="23"/>
  <c r="R29" i="23"/>
  <c r="N37" i="23"/>
  <c r="S36" i="23"/>
  <c r="C36" i="23"/>
  <c r="N33" i="23"/>
  <c r="S32" i="23"/>
  <c r="C32" i="23"/>
  <c r="N29" i="23"/>
  <c r="G36" i="23"/>
  <c r="G32" i="23"/>
  <c r="U38" i="23"/>
  <c r="E38" i="23"/>
  <c r="J37" i="23"/>
  <c r="O36" i="23"/>
  <c r="U34" i="23"/>
  <c r="E34" i="23"/>
  <c r="J33" i="23"/>
  <c r="O32" i="23"/>
  <c r="U30" i="23"/>
  <c r="E30" i="23"/>
  <c r="J29" i="23"/>
  <c r="L35" i="23"/>
  <c r="T31" i="23"/>
  <c r="H31" i="23"/>
  <c r="T38" i="23"/>
  <c r="P38" i="23"/>
  <c r="L38" i="23"/>
  <c r="H38" i="23"/>
  <c r="D38" i="23"/>
  <c r="U37" i="23"/>
  <c r="Q37" i="23"/>
  <c r="M37" i="23"/>
  <c r="I37" i="23"/>
  <c r="E37" i="23"/>
  <c r="V36" i="23"/>
  <c r="R36" i="23"/>
  <c r="N36" i="23"/>
  <c r="J36" i="23"/>
  <c r="F36" i="23"/>
  <c r="B36" i="23"/>
  <c r="S35" i="23"/>
  <c r="O35" i="23"/>
  <c r="K35" i="23"/>
  <c r="G35" i="23"/>
  <c r="C35" i="23"/>
  <c r="T34" i="23"/>
  <c r="P34" i="23"/>
  <c r="L34" i="23"/>
  <c r="H34" i="23"/>
  <c r="D34" i="23"/>
  <c r="U33" i="23"/>
  <c r="Q33" i="23"/>
  <c r="M33" i="23"/>
  <c r="I33" i="23"/>
  <c r="E33" i="23"/>
  <c r="V32" i="23"/>
  <c r="R32" i="23"/>
  <c r="N32" i="23"/>
  <c r="J32" i="23"/>
  <c r="F32" i="23"/>
  <c r="B32" i="23"/>
  <c r="S31" i="23"/>
  <c r="O31" i="23"/>
  <c r="K31" i="23"/>
  <c r="G31" i="23"/>
  <c r="C31" i="23"/>
  <c r="T30" i="23"/>
  <c r="P30" i="23"/>
  <c r="L30" i="23"/>
  <c r="H30" i="23"/>
  <c r="D30" i="23"/>
  <c r="U29" i="23"/>
  <c r="Q29" i="23"/>
  <c r="M29" i="23"/>
  <c r="I29" i="23"/>
  <c r="E29" i="23"/>
  <c r="P35" i="23"/>
  <c r="L31" i="23"/>
  <c r="D31" i="23"/>
  <c r="S38" i="23"/>
  <c r="O38" i="23"/>
  <c r="K38" i="23"/>
  <c r="G38" i="23"/>
  <c r="C38" i="23"/>
  <c r="T37" i="23"/>
  <c r="P37" i="23"/>
  <c r="L37" i="23"/>
  <c r="H37" i="23"/>
  <c r="D37" i="23"/>
  <c r="U36" i="23"/>
  <c r="Q36" i="23"/>
  <c r="M36" i="23"/>
  <c r="I36" i="23"/>
  <c r="E36" i="23"/>
  <c r="V35" i="23"/>
  <c r="R35" i="23"/>
  <c r="N35" i="23"/>
  <c r="J35" i="23"/>
  <c r="F35" i="23"/>
  <c r="B35" i="23"/>
  <c r="S34" i="23"/>
  <c r="O34" i="23"/>
  <c r="K34" i="23"/>
  <c r="G34" i="23"/>
  <c r="C34" i="23"/>
  <c r="T33" i="23"/>
  <c r="P33" i="23"/>
  <c r="L33" i="23"/>
  <c r="H33" i="23"/>
  <c r="D33" i="23"/>
  <c r="U32" i="23"/>
  <c r="Q32" i="23"/>
  <c r="M32" i="23"/>
  <c r="I32" i="23"/>
  <c r="E32" i="23"/>
  <c r="V31" i="23"/>
  <c r="R31" i="23"/>
  <c r="N31" i="23"/>
  <c r="J31" i="23"/>
  <c r="F31" i="23"/>
  <c r="B31" i="23"/>
  <c r="S30" i="23"/>
  <c r="O30" i="23"/>
  <c r="K30" i="23"/>
  <c r="G30" i="23"/>
  <c r="C30" i="23"/>
  <c r="T29" i="23"/>
  <c r="P29" i="23"/>
  <c r="L29" i="23"/>
  <c r="H29" i="23"/>
  <c r="D29" i="23"/>
  <c r="T35" i="23"/>
  <c r="H35" i="23"/>
  <c r="D35" i="23"/>
  <c r="P31" i="23"/>
  <c r="V38" i="23"/>
  <c r="R38" i="23"/>
  <c r="N38" i="23"/>
  <c r="J38" i="23"/>
  <c r="F38" i="23"/>
  <c r="B38" i="23"/>
  <c r="S37" i="23"/>
  <c r="O37" i="23"/>
  <c r="K37" i="23"/>
  <c r="G37" i="23"/>
  <c r="C37" i="23"/>
  <c r="T36" i="23"/>
  <c r="P36" i="23"/>
  <c r="L36" i="23"/>
  <c r="H36" i="23"/>
  <c r="D36" i="23"/>
  <c r="U35" i="23"/>
  <c r="Q35" i="23"/>
  <c r="M35" i="23"/>
  <c r="I35" i="23"/>
  <c r="E35" i="23"/>
  <c r="V34" i="23"/>
  <c r="R34" i="23"/>
  <c r="N34" i="23"/>
  <c r="J34" i="23"/>
  <c r="F34" i="23"/>
  <c r="B34" i="23"/>
  <c r="S33" i="23"/>
  <c r="O33" i="23"/>
  <c r="K33" i="23"/>
  <c r="G33" i="23"/>
  <c r="C33" i="23"/>
  <c r="N25" i="21"/>
  <c r="N24" i="21"/>
  <c r="F25" i="21"/>
  <c r="K24" i="21"/>
  <c r="V24" i="21"/>
  <c r="F24" i="21"/>
  <c r="V25" i="21"/>
  <c r="S24" i="21"/>
  <c r="C24" i="21"/>
  <c r="E26" i="21"/>
  <c r="I25" i="21"/>
  <c r="Q22" i="21"/>
  <c r="Q26" i="21"/>
  <c r="M26" i="21"/>
  <c r="U25" i="21"/>
  <c r="M25" i="21"/>
  <c r="E25" i="21"/>
  <c r="R24" i="21"/>
  <c r="J24" i="21"/>
  <c r="B24" i="21"/>
  <c r="I22" i="21"/>
  <c r="U26" i="21"/>
  <c r="Q25" i="21"/>
  <c r="M22" i="21"/>
  <c r="I26" i="21"/>
  <c r="R25" i="21"/>
  <c r="J25" i="21"/>
  <c r="B25" i="21"/>
  <c r="O24" i="21"/>
  <c r="G24" i="21"/>
  <c r="U22" i="21"/>
  <c r="E22" i="21"/>
  <c r="T23" i="21"/>
  <c r="L23" i="21"/>
  <c r="D23" i="21"/>
  <c r="T26" i="21"/>
  <c r="L26" i="21"/>
  <c r="D26" i="21"/>
  <c r="O23" i="21"/>
  <c r="G23" i="21"/>
  <c r="P22" i="21"/>
  <c r="L22" i="21"/>
  <c r="D22" i="21"/>
  <c r="S26" i="21"/>
  <c r="O26" i="21"/>
  <c r="K26" i="21"/>
  <c r="G26" i="21"/>
  <c r="C26" i="21"/>
  <c r="T25" i="21"/>
  <c r="P25" i="21"/>
  <c r="L25" i="21"/>
  <c r="H25" i="21"/>
  <c r="D25" i="21"/>
  <c r="U24" i="21"/>
  <c r="Q24" i="21"/>
  <c r="M24" i="21"/>
  <c r="I24" i="21"/>
  <c r="E24" i="21"/>
  <c r="V23" i="21"/>
  <c r="R23" i="21"/>
  <c r="N23" i="21"/>
  <c r="J23" i="21"/>
  <c r="F23" i="21"/>
  <c r="B23" i="21"/>
  <c r="S22" i="21"/>
  <c r="O22" i="21"/>
  <c r="K22" i="21"/>
  <c r="G22" i="21"/>
  <c r="C22" i="21"/>
  <c r="P23" i="21"/>
  <c r="H23" i="21"/>
  <c r="P26" i="21"/>
  <c r="H26" i="21"/>
  <c r="S23" i="21"/>
  <c r="K23" i="21"/>
  <c r="C23" i="21"/>
  <c r="T22" i="21"/>
  <c r="H22" i="21"/>
  <c r="V26" i="21"/>
  <c r="R26" i="21"/>
  <c r="N26" i="21"/>
  <c r="J26" i="21"/>
  <c r="F26" i="21"/>
  <c r="B26" i="21"/>
  <c r="J20" i="17"/>
  <c r="P21" i="17"/>
  <c r="B20" i="17"/>
  <c r="H21" i="17"/>
  <c r="D22" i="17"/>
  <c r="T22" i="17"/>
  <c r="R20" i="17"/>
  <c r="M20" i="17"/>
  <c r="P22" i="17"/>
  <c r="M21" i="17"/>
  <c r="L22" i="17"/>
  <c r="T21" i="17"/>
  <c r="L21" i="17"/>
  <c r="D21" i="17"/>
  <c r="Q20" i="17"/>
  <c r="I20" i="17"/>
  <c r="U20" i="17"/>
  <c r="E20" i="17"/>
  <c r="U21" i="17"/>
  <c r="E21" i="17"/>
  <c r="H22" i="17"/>
  <c r="Q21" i="17"/>
  <c r="I21" i="17"/>
  <c r="V20" i="17"/>
  <c r="N20" i="17"/>
  <c r="F20" i="17"/>
  <c r="V21" i="17"/>
  <c r="R21" i="17"/>
  <c r="N21" i="17"/>
  <c r="J21" i="17"/>
  <c r="F21" i="17"/>
  <c r="B21" i="17"/>
  <c r="S20" i="17"/>
  <c r="O20" i="17"/>
  <c r="K20" i="17"/>
  <c r="G20" i="17"/>
  <c r="C20" i="17"/>
  <c r="S22" i="17"/>
  <c r="O22" i="17"/>
  <c r="K22" i="17"/>
  <c r="G22" i="17"/>
  <c r="C22" i="17"/>
  <c r="B29" i="1"/>
  <c r="C29" i="1"/>
  <c r="D29" i="1"/>
  <c r="E29" i="1"/>
  <c r="F29" i="1"/>
  <c r="G29" i="1"/>
  <c r="H29" i="1"/>
  <c r="I29" i="1"/>
  <c r="J29" i="1"/>
  <c r="K29" i="1"/>
  <c r="L29" i="1"/>
  <c r="M29" i="1"/>
  <c r="N29" i="1"/>
  <c r="O29" i="1"/>
  <c r="P29" i="1"/>
  <c r="Q29" i="1"/>
  <c r="R29" i="1"/>
  <c r="S29" i="1"/>
  <c r="L30" i="1"/>
  <c r="J31" i="1"/>
  <c r="N31" i="1"/>
  <c r="C30" i="1"/>
  <c r="D30" i="1"/>
  <c r="E30" i="1"/>
  <c r="F30" i="1"/>
  <c r="G30" i="1"/>
  <c r="H30" i="1"/>
  <c r="I30" i="1"/>
  <c r="J30" i="1"/>
  <c r="K30" i="1"/>
  <c r="M30" i="1"/>
  <c r="N30" i="1"/>
  <c r="O30" i="1"/>
  <c r="P30" i="1"/>
  <c r="Q30" i="1"/>
  <c r="R30" i="1"/>
  <c r="S30" i="1"/>
  <c r="C31" i="1"/>
  <c r="D31" i="1"/>
  <c r="E31" i="1"/>
  <c r="F31" i="1"/>
  <c r="G31" i="1"/>
  <c r="H31" i="1"/>
  <c r="I31" i="1"/>
  <c r="K31" i="1"/>
  <c r="L31" i="1"/>
  <c r="M31" i="1"/>
  <c r="O31" i="1"/>
  <c r="P31" i="1"/>
  <c r="Q31" i="1"/>
  <c r="R31" i="1"/>
  <c r="S31" i="1"/>
  <c r="B31" i="1"/>
  <c r="B30" i="1"/>
  <c r="H10" i="18"/>
  <c r="H11" i="18"/>
  <c r="C9" i="18"/>
  <c r="D9" i="18"/>
  <c r="E9" i="18"/>
  <c r="F9" i="18"/>
  <c r="G9" i="18"/>
  <c r="H9" i="18"/>
  <c r="I9" i="18"/>
  <c r="J9" i="18"/>
  <c r="K9" i="18"/>
  <c r="L9" i="18"/>
  <c r="M9" i="18"/>
  <c r="N9" i="18"/>
  <c r="O9" i="18"/>
  <c r="Q9" i="18"/>
  <c r="R9" i="18"/>
  <c r="S9" i="18"/>
  <c r="T9" i="18"/>
  <c r="U9" i="18"/>
  <c r="I10" i="18"/>
  <c r="J10" i="18"/>
  <c r="K10" i="18"/>
  <c r="L10" i="18"/>
  <c r="M10" i="18"/>
  <c r="N10" i="18"/>
  <c r="O10" i="18"/>
  <c r="Q10" i="18"/>
  <c r="R10" i="18"/>
  <c r="S10" i="18"/>
  <c r="T10" i="18"/>
  <c r="U10" i="18"/>
  <c r="I11" i="18"/>
  <c r="J11" i="18"/>
  <c r="K11" i="18"/>
  <c r="L11" i="18"/>
  <c r="M11" i="18"/>
  <c r="N11" i="18"/>
  <c r="O11" i="18"/>
  <c r="P11" i="18"/>
  <c r="Q11" i="18"/>
  <c r="R11" i="18"/>
  <c r="S11" i="18"/>
  <c r="T11" i="18"/>
  <c r="U11" i="18"/>
  <c r="B9" i="18"/>
  <c r="C20" i="18"/>
  <c r="D20" i="18"/>
  <c r="E20" i="18"/>
  <c r="F20" i="18"/>
  <c r="G20" i="18"/>
  <c r="H20" i="18"/>
  <c r="I20" i="18"/>
  <c r="J20" i="18"/>
  <c r="K20" i="18"/>
  <c r="L20" i="18"/>
  <c r="M20" i="18"/>
  <c r="N20" i="18"/>
  <c r="O20" i="18"/>
  <c r="Q20" i="18"/>
  <c r="R20" i="18"/>
  <c r="S20" i="18"/>
  <c r="T20" i="18"/>
  <c r="U20" i="18"/>
  <c r="B20" i="18"/>
  <c r="F28" i="23" l="1"/>
  <c r="V28" i="23"/>
  <c r="K28" i="23"/>
  <c r="C28" i="23"/>
  <c r="S28" i="23"/>
  <c r="H28" i="23"/>
  <c r="J28" i="23"/>
  <c r="O28" i="23"/>
  <c r="L28" i="23"/>
  <c r="N28" i="23"/>
  <c r="P28" i="23"/>
  <c r="B28" i="23"/>
  <c r="R28" i="23"/>
  <c r="G28" i="23"/>
  <c r="D28" i="23"/>
  <c r="T28" i="23"/>
  <c r="Q28" i="23"/>
  <c r="E28" i="23"/>
  <c r="U28" i="23"/>
  <c r="M28" i="23"/>
  <c r="I28" i="23"/>
  <c r="C27" i="19"/>
  <c r="D27" i="19"/>
  <c r="E27" i="19"/>
  <c r="F27" i="19"/>
  <c r="G27" i="19"/>
  <c r="H27" i="19"/>
  <c r="I27" i="19"/>
  <c r="B27" i="19"/>
  <c r="B24" i="12"/>
  <c r="C28" i="2"/>
  <c r="D28" i="2"/>
  <c r="B28" i="2"/>
  <c r="G28" i="40" l="1"/>
  <c r="F28" i="40"/>
  <c r="E28" i="40"/>
  <c r="D28" i="40"/>
  <c r="G14" i="40"/>
  <c r="F14" i="40"/>
  <c r="E14" i="40"/>
  <c r="D14" i="40"/>
  <c r="G11" i="40"/>
  <c r="F11" i="40"/>
  <c r="E11" i="40"/>
  <c r="D11" i="40"/>
  <c r="D9" i="40" s="1"/>
  <c r="G9" i="40"/>
  <c r="F9" i="40"/>
  <c r="E9" i="40" l="1"/>
  <c r="N11" i="40" l="1"/>
  <c r="N9" i="40" s="1"/>
  <c r="L24" i="12"/>
  <c r="L27" i="12" s="1"/>
  <c r="P23" i="18" l="1"/>
  <c r="P17" i="19"/>
  <c r="R11" i="40"/>
  <c r="R9" i="40" s="1"/>
  <c r="P24" i="12"/>
  <c r="P11" i="9"/>
  <c r="P9" i="11"/>
  <c r="F11" i="32"/>
  <c r="Q17" i="19"/>
  <c r="S11" i="40"/>
  <c r="S9" i="40" s="1"/>
  <c r="Q27" i="12"/>
  <c r="Q11" i="13"/>
  <c r="Q13" i="13" s="1"/>
  <c r="Q22" i="14"/>
  <c r="Q18" i="14"/>
  <c r="Q11" i="9"/>
  <c r="Q9" i="11"/>
  <c r="G11" i="32"/>
  <c r="P9" i="18" l="1"/>
  <c r="P10" i="18"/>
  <c r="P20" i="18"/>
  <c r="Q17" i="14"/>
  <c r="T11" i="40"/>
  <c r="T9" i="40" s="1"/>
  <c r="R24" i="12"/>
  <c r="R27" i="12" s="1"/>
  <c r="R11" i="13"/>
  <c r="R13" i="13" s="1"/>
  <c r="R22" i="14"/>
  <c r="R18" i="14"/>
  <c r="R11" i="9"/>
  <c r="R28" i="2"/>
  <c r="R17" i="14" l="1"/>
  <c r="Y35" i="1" l="1"/>
  <c r="Y34" i="1"/>
  <c r="Y33" i="1"/>
  <c r="X33" i="1"/>
  <c r="T11" i="9" l="1"/>
  <c r="U11" i="9"/>
  <c r="Y9" i="23" l="1"/>
  <c r="Y38" i="23" s="1"/>
  <c r="Y31" i="23" l="1"/>
  <c r="Y35" i="23"/>
  <c r="Y32" i="23"/>
  <c r="Y36" i="23"/>
  <c r="Y29" i="23"/>
  <c r="Y33" i="23"/>
  <c r="Y37" i="23"/>
  <c r="Y30" i="23"/>
  <c r="Y34" i="23"/>
  <c r="Y9" i="17"/>
  <c r="Y9" i="21"/>
  <c r="Y23" i="21" s="1"/>
  <c r="X9" i="21"/>
  <c r="W9" i="21"/>
  <c r="Y20" i="17"/>
  <c r="Y21" i="17"/>
  <c r="Y22" i="17"/>
  <c r="Y28" i="23" l="1"/>
  <c r="Y25" i="21"/>
  <c r="Y24" i="21"/>
  <c r="Y22" i="21"/>
  <c r="Y26" i="21"/>
  <c r="K11" i="32"/>
  <c r="M11" i="32" s="1"/>
  <c r="W11" i="40" l="1"/>
  <c r="W9" i="40" s="1"/>
  <c r="W23" i="30" l="1"/>
  <c r="W21" i="30"/>
  <c r="U17" i="19"/>
  <c r="U11" i="19"/>
  <c r="U27" i="12"/>
  <c r="W27" i="12" s="1"/>
  <c r="U11" i="13"/>
  <c r="U13" i="13" s="1"/>
  <c r="U22" i="14"/>
  <c r="T18" i="14"/>
  <c r="U18" i="14"/>
  <c r="U11" i="14"/>
  <c r="U11" i="7"/>
  <c r="U15" i="7" s="1"/>
  <c r="U11" i="75" l="1"/>
  <c r="U18" i="2"/>
  <c r="W18" i="2" s="1"/>
  <c r="U19" i="2"/>
  <c r="W19" i="2" s="1"/>
  <c r="U11" i="2"/>
  <c r="U28" i="2" s="1"/>
  <c r="U13" i="75" l="1"/>
  <c r="W13" i="75" s="1"/>
  <c r="W11" i="75"/>
  <c r="U19" i="75"/>
  <c r="W19" i="75" s="1"/>
  <c r="U17" i="2"/>
  <c r="W17" i="2" s="1"/>
  <c r="X30" i="1"/>
  <c r="X31" i="1"/>
  <c r="AA18" i="23" l="1"/>
  <c r="AA17" i="23"/>
  <c r="AA16" i="23"/>
  <c r="AA15" i="23"/>
  <c r="AA14" i="23"/>
  <c r="AA13" i="23"/>
  <c r="AA12" i="23"/>
  <c r="AA11" i="23"/>
  <c r="AA10" i="23"/>
  <c r="AA9" i="23"/>
  <c r="AA13" i="21"/>
  <c r="AA12" i="21"/>
  <c r="AA11" i="21"/>
  <c r="AA10" i="21"/>
  <c r="AA9" i="21"/>
  <c r="AA11" i="17"/>
  <c r="AA10" i="17"/>
  <c r="AA9" i="17"/>
  <c r="U27" i="2" l="1"/>
  <c r="Y29" i="1"/>
  <c r="C27" i="92" l="1"/>
  <c r="C28" i="92" s="1"/>
  <c r="C29" i="92" s="1"/>
  <c r="D27" i="92"/>
  <c r="D28" i="92" s="1"/>
  <c r="D29" i="92" s="1"/>
  <c r="E27" i="92"/>
  <c r="E28" i="92" s="1"/>
  <c r="F27" i="92"/>
  <c r="F28" i="92" s="1"/>
  <c r="F29" i="92" s="1"/>
  <c r="G27" i="92"/>
  <c r="G28" i="92" s="1"/>
  <c r="H27" i="92"/>
  <c r="H28" i="92" s="1"/>
  <c r="H31" i="92" s="1"/>
  <c r="B27" i="92"/>
  <c r="B28" i="92" s="1"/>
  <c r="C27" i="91"/>
  <c r="C28" i="91" s="1"/>
  <c r="D27" i="91"/>
  <c r="D28" i="91" s="1"/>
  <c r="D31" i="91" s="1"/>
  <c r="E27" i="91"/>
  <c r="E28" i="91" s="1"/>
  <c r="F27" i="91"/>
  <c r="F28" i="91" s="1"/>
  <c r="F31" i="91" s="1"/>
  <c r="G27" i="91"/>
  <c r="G28" i="91" s="1"/>
  <c r="H27" i="91"/>
  <c r="H28" i="91" s="1"/>
  <c r="B27" i="91"/>
  <c r="B28" i="91" s="1"/>
  <c r="C9" i="94"/>
  <c r="C10" i="94" s="1"/>
  <c r="B9" i="94"/>
  <c r="B10" i="94" s="1"/>
  <c r="D27" i="94"/>
  <c r="D28" i="94" s="1"/>
  <c r="D31" i="94" s="1"/>
  <c r="E27" i="94"/>
  <c r="E28" i="94" s="1"/>
  <c r="F27" i="94"/>
  <c r="F28" i="94" s="1"/>
  <c r="G27" i="94"/>
  <c r="G28" i="94" s="1"/>
  <c r="G29" i="94" s="1"/>
  <c r="H27" i="94"/>
  <c r="H28" i="94" s="1"/>
  <c r="C27" i="94"/>
  <c r="C28" i="94"/>
  <c r="B27" i="94"/>
  <c r="B28" i="94" s="1"/>
  <c r="B31" i="94" s="1"/>
  <c r="H27" i="93"/>
  <c r="H28" i="93" s="1"/>
  <c r="H31" i="93" s="1"/>
  <c r="C27" i="93"/>
  <c r="C28" i="93" s="1"/>
  <c r="D27" i="93"/>
  <c r="D28" i="93" s="1"/>
  <c r="D31" i="93" s="1"/>
  <c r="E27" i="93"/>
  <c r="E28" i="93" s="1"/>
  <c r="F27" i="93"/>
  <c r="F28" i="93" s="1"/>
  <c r="G27" i="93"/>
  <c r="G28" i="93" s="1"/>
  <c r="B27" i="93"/>
  <c r="B28" i="93" s="1"/>
  <c r="S14" i="36"/>
  <c r="S15" i="36"/>
  <c r="S11" i="36"/>
  <c r="T11" i="2"/>
  <c r="S17" i="19"/>
  <c r="S11" i="19"/>
  <c r="U11" i="40"/>
  <c r="U9" i="40" s="1"/>
  <c r="S24" i="12"/>
  <c r="S27" i="12" s="1"/>
  <c r="S11" i="13"/>
  <c r="R15" i="36"/>
  <c r="R14" i="36"/>
  <c r="R11" i="36"/>
  <c r="S22" i="14"/>
  <c r="S18" i="14"/>
  <c r="S11" i="14"/>
  <c r="S11" i="9"/>
  <c r="S11" i="7"/>
  <c r="S15" i="7" s="1"/>
  <c r="I11" i="32"/>
  <c r="S11" i="75"/>
  <c r="S13" i="75" s="1"/>
  <c r="T27" i="2"/>
  <c r="S27" i="2"/>
  <c r="S19" i="2"/>
  <c r="S18" i="2"/>
  <c r="S11" i="2"/>
  <c r="S28" i="2" s="1"/>
  <c r="W30" i="1"/>
  <c r="T31" i="1"/>
  <c r="T30" i="1"/>
  <c r="U29" i="1"/>
  <c r="V29" i="1"/>
  <c r="W29" i="1"/>
  <c r="X29" i="1"/>
  <c r="T29" i="1"/>
  <c r="W33" i="1"/>
  <c r="V33" i="1"/>
  <c r="T33" i="1"/>
  <c r="T34" i="1"/>
  <c r="T35" i="1"/>
  <c r="W20" i="17"/>
  <c r="T11" i="19"/>
  <c r="T17" i="19"/>
  <c r="T24" i="12"/>
  <c r="T11" i="13"/>
  <c r="T22" i="14"/>
  <c r="T17" i="14" s="1"/>
  <c r="T11" i="14"/>
  <c r="T11" i="7"/>
  <c r="T11" i="75"/>
  <c r="T19" i="2"/>
  <c r="T18" i="2"/>
  <c r="W21" i="17"/>
  <c r="X21" i="17"/>
  <c r="W31" i="1"/>
  <c r="X34" i="1"/>
  <c r="J11" i="32"/>
  <c r="V11" i="40"/>
  <c r="V9" i="40" s="1"/>
  <c r="X35" i="1"/>
  <c r="X20" i="17"/>
  <c r="V34" i="1"/>
  <c r="U34" i="1"/>
  <c r="W35" i="1"/>
  <c r="V35" i="1"/>
  <c r="W34" i="1"/>
  <c r="U31" i="1"/>
  <c r="X22" i="21"/>
  <c r="W25" i="21"/>
  <c r="W22" i="17"/>
  <c r="U35" i="1"/>
  <c r="H21" i="46"/>
  <c r="H22" i="46" s="1"/>
  <c r="G21" i="46"/>
  <c r="G22" i="46" s="1"/>
  <c r="F21" i="46"/>
  <c r="F22" i="46" s="1"/>
  <c r="E21" i="46"/>
  <c r="E22" i="46" s="1"/>
  <c r="D21" i="46"/>
  <c r="D22" i="46" s="1"/>
  <c r="C21" i="46"/>
  <c r="C22" i="46" s="1"/>
  <c r="B21" i="46"/>
  <c r="B22" i="46" s="1"/>
  <c r="H21" i="45"/>
  <c r="H22" i="45" s="1"/>
  <c r="G21" i="45"/>
  <c r="G22" i="45" s="1"/>
  <c r="F21" i="45"/>
  <c r="E21" i="45"/>
  <c r="E22" i="45" s="1"/>
  <c r="D21" i="45"/>
  <c r="D22" i="45" s="1"/>
  <c r="C21" i="45"/>
  <c r="B21" i="45"/>
  <c r="B22" i="45" s="1"/>
  <c r="W23" i="21"/>
  <c r="H20" i="46"/>
  <c r="G20" i="46"/>
  <c r="F20" i="46"/>
  <c r="E20" i="46"/>
  <c r="D20" i="46"/>
  <c r="C20" i="46"/>
  <c r="B20" i="46"/>
  <c r="H9" i="46"/>
  <c r="G9" i="46"/>
  <c r="F9" i="46"/>
  <c r="E9" i="46"/>
  <c r="D9" i="46"/>
  <c r="C9" i="46"/>
  <c r="B9" i="46"/>
  <c r="H20" i="45"/>
  <c r="G20" i="45"/>
  <c r="F20" i="45"/>
  <c r="F22" i="45"/>
  <c r="E20" i="45"/>
  <c r="D20" i="45"/>
  <c r="D23" i="45" s="1"/>
  <c r="D25" i="45" s="1"/>
  <c r="D10" i="45" s="1"/>
  <c r="C20" i="45"/>
  <c r="C22" i="45"/>
  <c r="B20" i="45"/>
  <c r="H9" i="45"/>
  <c r="G9" i="45"/>
  <c r="F9" i="45"/>
  <c r="E9" i="45"/>
  <c r="D9" i="45"/>
  <c r="C9" i="45"/>
  <c r="B9" i="45"/>
  <c r="W22" i="21"/>
  <c r="W26" i="21"/>
  <c r="W24" i="21"/>
  <c r="U30" i="1"/>
  <c r="U33" i="1"/>
  <c r="X26" i="21"/>
  <c r="X25" i="21"/>
  <c r="X24" i="21"/>
  <c r="X23" i="21"/>
  <c r="X22" i="17"/>
  <c r="V30" i="1"/>
  <c r="V31" i="1"/>
  <c r="X38" i="23"/>
  <c r="X37" i="23"/>
  <c r="X34" i="23"/>
  <c r="X36" i="23"/>
  <c r="X33" i="23"/>
  <c r="X29" i="23"/>
  <c r="X32" i="23"/>
  <c r="X35" i="23"/>
  <c r="X30" i="23"/>
  <c r="X31" i="23"/>
  <c r="W29" i="23"/>
  <c r="W30" i="23"/>
  <c r="W34" i="23"/>
  <c r="W36" i="23"/>
  <c r="W37" i="23"/>
  <c r="W31" i="23"/>
  <c r="W32" i="23"/>
  <c r="W38" i="23"/>
  <c r="W35" i="23"/>
  <c r="W33" i="23"/>
  <c r="D23" i="46" l="1"/>
  <c r="D25" i="46" s="1"/>
  <c r="D10" i="46" s="1"/>
  <c r="D11" i="46" s="1"/>
  <c r="D11" i="45"/>
  <c r="B23" i="45"/>
  <c r="B25" i="45" s="1"/>
  <c r="B10" i="45" s="1"/>
  <c r="S17" i="14"/>
  <c r="T27" i="12"/>
  <c r="T13" i="75"/>
  <c r="T13" i="13"/>
  <c r="T15" i="7"/>
  <c r="S17" i="2"/>
  <c r="F23" i="46"/>
  <c r="F25" i="46" s="1"/>
  <c r="F10" i="46" s="1"/>
  <c r="F11" i="46" s="1"/>
  <c r="C23" i="45"/>
  <c r="C25" i="45" s="1"/>
  <c r="C10" i="45" s="1"/>
  <c r="C11" i="45" s="1"/>
  <c r="B11" i="45"/>
  <c r="B23" i="46"/>
  <c r="B25" i="46" s="1"/>
  <c r="B10" i="46" s="1"/>
  <c r="B11" i="46" s="1"/>
  <c r="F31" i="94"/>
  <c r="F29" i="94"/>
  <c r="F30" i="94" s="1"/>
  <c r="H31" i="94"/>
  <c r="H29" i="94"/>
  <c r="H30" i="94" s="1"/>
  <c r="C31" i="93"/>
  <c r="C29" i="93"/>
  <c r="G29" i="93"/>
  <c r="G30" i="93" s="1"/>
  <c r="G31" i="93"/>
  <c r="G23" i="46"/>
  <c r="G25" i="46" s="1"/>
  <c r="G10" i="46" s="1"/>
  <c r="G11" i="46" s="1"/>
  <c r="E23" i="45"/>
  <c r="E25" i="45" s="1"/>
  <c r="E10" i="45" s="1"/>
  <c r="E11" i="45" s="1"/>
  <c r="B29" i="94"/>
  <c r="E23" i="46"/>
  <c r="E25" i="46" s="1"/>
  <c r="E10" i="46" s="1"/>
  <c r="E11" i="46" s="1"/>
  <c r="H23" i="46"/>
  <c r="H25" i="46" s="1"/>
  <c r="H10" i="46" s="1"/>
  <c r="H11" i="46" s="1"/>
  <c r="G23" i="45"/>
  <c r="G25" i="45" s="1"/>
  <c r="G10" i="45" s="1"/>
  <c r="G11" i="45" s="1"/>
  <c r="C23" i="46"/>
  <c r="C25" i="46" s="1"/>
  <c r="C10" i="46" s="1"/>
  <c r="C11" i="46" s="1"/>
  <c r="H23" i="45"/>
  <c r="H25" i="45" s="1"/>
  <c r="H10" i="45" s="1"/>
  <c r="H11" i="45" s="1"/>
  <c r="H29" i="93"/>
  <c r="H30" i="93" s="1"/>
  <c r="H32" i="93" s="1"/>
  <c r="W28" i="23"/>
  <c r="D29" i="94"/>
  <c r="D30" i="94" s="1"/>
  <c r="D32" i="94" s="1"/>
  <c r="D33" i="94" s="1"/>
  <c r="D34" i="94" s="1"/>
  <c r="D9" i="94" s="1"/>
  <c r="D10" i="94" s="1"/>
  <c r="D30" i="92"/>
  <c r="D29" i="93"/>
  <c r="T17" i="2"/>
  <c r="T28" i="2"/>
  <c r="F23" i="45"/>
  <c r="F25" i="45" s="1"/>
  <c r="F10" i="45" s="1"/>
  <c r="F11" i="45" s="1"/>
  <c r="C31" i="94"/>
  <c r="C29" i="94"/>
  <c r="G31" i="94"/>
  <c r="G30" i="94"/>
  <c r="E31" i="94"/>
  <c r="E29" i="94"/>
  <c r="E30" i="94" s="1"/>
  <c r="E31" i="91"/>
  <c r="B29" i="92"/>
  <c r="B30" i="92" s="1"/>
  <c r="B31" i="92"/>
  <c r="E31" i="92"/>
  <c r="S13" i="13"/>
  <c r="B29" i="91"/>
  <c r="B30" i="91" s="1"/>
  <c r="G31" i="92"/>
  <c r="G29" i="92"/>
  <c r="G30" i="92" s="1"/>
  <c r="G32" i="92" s="1"/>
  <c r="F29" i="93"/>
  <c r="F30" i="93" s="1"/>
  <c r="F31" i="93"/>
  <c r="G29" i="91"/>
  <c r="G30" i="91" s="1"/>
  <c r="G31" i="91"/>
  <c r="H29" i="92"/>
  <c r="H30" i="92" s="1"/>
  <c r="H32" i="92" s="1"/>
  <c r="C31" i="92"/>
  <c r="C30" i="92"/>
  <c r="E29" i="91"/>
  <c r="E30" i="91" s="1"/>
  <c r="E29" i="92"/>
  <c r="E30" i="92" s="1"/>
  <c r="H31" i="91"/>
  <c r="H29" i="91"/>
  <c r="H30" i="91" s="1"/>
  <c r="X28" i="23"/>
  <c r="B31" i="93"/>
  <c r="B29" i="93"/>
  <c r="E31" i="93"/>
  <c r="E29" i="93"/>
  <c r="E30" i="93" s="1"/>
  <c r="F29" i="91"/>
  <c r="F30" i="91" s="1"/>
  <c r="F32" i="91" s="1"/>
  <c r="C29" i="91"/>
  <c r="C30" i="91" s="1"/>
  <c r="C31" i="91"/>
  <c r="B31" i="91"/>
  <c r="D31" i="92"/>
  <c r="S19" i="75"/>
  <c r="D29" i="91"/>
  <c r="D30" i="91" s="1"/>
  <c r="D32" i="91" s="1"/>
  <c r="F30" i="92"/>
  <c r="F31" i="92"/>
  <c r="H32" i="94" l="1"/>
  <c r="H33" i="94" s="1"/>
  <c r="E32" i="93"/>
  <c r="F32" i="94"/>
  <c r="F33" i="94" s="1"/>
  <c r="F34" i="94" s="1"/>
  <c r="F9" i="94" s="1"/>
  <c r="F10" i="94" s="1"/>
  <c r="E32" i="94"/>
  <c r="G32" i="91"/>
  <c r="G33" i="91" s="1"/>
  <c r="G34" i="91" s="1"/>
  <c r="D32" i="92"/>
  <c r="D33" i="92" s="1"/>
  <c r="D34" i="92" s="1"/>
  <c r="D9" i="92" s="1"/>
  <c r="D10" i="92" s="1"/>
  <c r="E32" i="92"/>
  <c r="E33" i="92" s="1"/>
  <c r="E34" i="92" s="1"/>
  <c r="E9" i="92" s="1"/>
  <c r="E10" i="92" s="1"/>
  <c r="H34" i="94"/>
  <c r="H9" i="94" s="1"/>
  <c r="H10" i="94" s="1"/>
  <c r="B32" i="92"/>
  <c r="B33" i="92" s="1"/>
  <c r="B34" i="92" s="1"/>
  <c r="B9" i="92" s="1"/>
  <c r="B10" i="92" s="1"/>
  <c r="E32" i="91"/>
  <c r="E33" i="91" s="1"/>
  <c r="E34" i="91" s="1"/>
  <c r="C32" i="91"/>
  <c r="C33" i="91" s="1"/>
  <c r="C34" i="91" s="1"/>
  <c r="G32" i="93"/>
  <c r="G33" i="93" s="1"/>
  <c r="G34" i="93" s="1"/>
  <c r="G9" i="93" s="1"/>
  <c r="G10" i="93" s="1"/>
  <c r="B32" i="91"/>
  <c r="B33" i="91" s="1"/>
  <c r="G32" i="94"/>
  <c r="H33" i="92"/>
  <c r="H34" i="92" s="1"/>
  <c r="H9" i="92" s="1"/>
  <c r="H10" i="92" s="1"/>
  <c r="D33" i="91"/>
  <c r="D34" i="91" s="1"/>
  <c r="G33" i="92"/>
  <c r="G34" i="92" s="1"/>
  <c r="G9" i="92" s="1"/>
  <c r="G10" i="92" s="1"/>
  <c r="E33" i="93"/>
  <c r="E34" i="93" s="1"/>
  <c r="E9" i="93" s="1"/>
  <c r="E10" i="93" s="1"/>
  <c r="E33" i="94"/>
  <c r="E34" i="94" s="1"/>
  <c r="E9" i="94" s="1"/>
  <c r="E10" i="94" s="1"/>
  <c r="H32" i="91"/>
  <c r="F32" i="92"/>
  <c r="H33" i="93"/>
  <c r="H34" i="93" s="1"/>
  <c r="H9" i="93" s="1"/>
  <c r="H10" i="93" s="1"/>
  <c r="F33" i="91"/>
  <c r="F34" i="91" s="1"/>
  <c r="C32" i="92"/>
  <c r="F32" i="93"/>
  <c r="B34" i="91" l="1"/>
  <c r="G33" i="94"/>
  <c r="G34" i="94" s="1"/>
  <c r="G9" i="94" s="1"/>
  <c r="G10" i="94" s="1"/>
  <c r="H33" i="91"/>
  <c r="H34" i="91" s="1"/>
  <c r="C33" i="92"/>
  <c r="C34" i="92" s="1"/>
  <c r="C9" i="92" s="1"/>
  <c r="C10" i="92" s="1"/>
  <c r="F33" i="93"/>
  <c r="F34" i="93" s="1"/>
  <c r="F9" i="93" s="1"/>
  <c r="F10" i="93" s="1"/>
  <c r="F33" i="92"/>
  <c r="F34" i="92" s="1"/>
  <c r="F9" i="92" s="1"/>
  <c r="F10" i="92" s="1"/>
</calcChain>
</file>

<file path=xl/sharedStrings.xml><?xml version="1.0" encoding="utf-8"?>
<sst xmlns="http://schemas.openxmlformats.org/spreadsheetml/2006/main" count="2382" uniqueCount="625">
  <si>
    <t>Couponsteuer</t>
  </si>
  <si>
    <t>Emissionsabgabe</t>
  </si>
  <si>
    <t>Prämienquittungen</t>
  </si>
  <si>
    <t>abzügl. Beitrag für die Durchführung</t>
  </si>
  <si>
    <t>- aus Obligationen</t>
  </si>
  <si>
    <t>- aus Aktien und GmbH-Anteilen</t>
  </si>
  <si>
    <t>- aus Genossenschaftsanteilen</t>
  </si>
  <si>
    <t>- aus inländischen Wertpapieren</t>
  </si>
  <si>
    <t>- aus ausländischen Wertpapieren</t>
  </si>
  <si>
    <t>Anzahl Steuerpflichtige</t>
  </si>
  <si>
    <t>Gesamt pro Motorfahrzeug</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</si>
  <si>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</si>
  <si>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</si>
  <si>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</si>
  <si>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</si>
  <si>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</si>
  <si>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</si>
  <si>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</si>
  <si>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</si>
  <si>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</si>
  <si>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</si>
  <si>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</si>
  <si>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Direkte Steuern</t>
  </si>
  <si>
    <t>Indirekte Steuern</t>
  </si>
  <si>
    <t>D.2 Produktions- und Importabgaben</t>
  </si>
  <si>
    <t>D.5 Einkommen- und Vermögensteuern</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</si>
  <si>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</si>
  <si>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</si>
  <si>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</si>
  <si>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</si>
  <si>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</si>
  <si>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</si>
  <si>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</si>
  <si>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</si>
  <si>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</si>
  <si>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</si>
  <si>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</si>
  <si>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</si>
  <si>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</si>
  <si>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</si>
  <si>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</si>
  <si>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</si>
  <si>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</si>
  <si>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</si>
  <si>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</si>
  <si>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</si>
  <si>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</si>
  <si>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</si>
  <si>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 xml:space="preserve"> </t>
  </si>
  <si>
    <t>Steuern zu Gesamteinnahmen Land</t>
  </si>
  <si>
    <t>Freibetrag</t>
  </si>
  <si>
    <t>Gesamt pro Steuerpflichtiger</t>
  </si>
  <si>
    <t>Anzahl Veranlagungen ohne Steuerbetrag</t>
  </si>
  <si>
    <t>Anzahl Veranlagungen mit Steuerbetrag</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</si>
  <si>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</si>
  <si>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</si>
  <si>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</si>
  <si>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</si>
  <si>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</si>
  <si>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</si>
  <si>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</si>
  <si>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</si>
  <si>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</si>
  <si>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</si>
  <si>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Sonstige Steuern der Gemeinden</t>
  </si>
  <si>
    <t>0 CHF</t>
  </si>
  <si>
    <t>Veranlagungen</t>
  </si>
  <si>
    <t>Steuerpfl. Ertrag</t>
  </si>
  <si>
    <t>2 Betriebsvermögen Selbständiger</t>
  </si>
  <si>
    <t>D.91 Vermögenswirksame Steuern</t>
  </si>
  <si>
    <t>20 Abzüge und steuerfreie Beträge</t>
  </si>
  <si>
    <t>Sonstige Steuern der Gemeinden: Hundesteuer.</t>
  </si>
  <si>
    <t>Gemeinden, Steuerverwaltung</t>
  </si>
  <si>
    <t>*</t>
  </si>
  <si>
    <t>Steuerobjekt: Bruttoerwerb gemäss Lohnausweis.</t>
  </si>
  <si>
    <t>Verbleibender Poolertrag</t>
  </si>
  <si>
    <t>.</t>
  </si>
  <si>
    <t>Sektor 1</t>
  </si>
  <si>
    <t>Sektor 2</t>
  </si>
  <si>
    <t>Sektor 3</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</si>
  <si>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</si>
  <si>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</si>
  <si>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</si>
  <si>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</si>
  <si>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</si>
  <si>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</si>
  <si>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</si>
  <si>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</si>
  <si>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</si>
  <si>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</si>
  <si>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</si>
  <si>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</si>
  <si>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</si>
  <si>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</si>
  <si>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</si>
  <si>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</si>
  <si>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</si>
  <si>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</si>
  <si>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</si>
  <si>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</si>
  <si>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</si>
  <si>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</si>
  <si>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</si>
  <si>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</si>
  <si>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Grössenklassen Ertragssteuern</t>
  </si>
  <si>
    <t>Rendite</t>
  </si>
  <si>
    <t>Gemeindesteuerzuschlag (160%)</t>
  </si>
  <si>
    <t>Steuerbarer Grundstücksgewinn</t>
  </si>
  <si>
    <t>Liechtensteinische Steuerverwaltung, Eidgenössische Steuerverwaltung (ESTV)</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</si>
  <si>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</si>
  <si>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</si>
  <si>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</si>
  <si>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</si>
  <si>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</si>
  <si>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</si>
  <si>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</si>
  <si>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</si>
  <si>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</si>
  <si>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</si>
  <si>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</si>
  <si>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</si>
  <si>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</si>
  <si>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</si>
  <si>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</si>
  <si>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</si>
  <si>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</si>
  <si>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</si>
  <si>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</si>
  <si>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</si>
  <si>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Anzahl Veranlagungen</t>
  </si>
  <si>
    <t>Obligator. Sozialversicherungsbeiträge</t>
  </si>
  <si>
    <t>Land</t>
  </si>
  <si>
    <t>Gemeinden</t>
  </si>
  <si>
    <t>Gesamt</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</si>
  <si>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</si>
  <si>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</si>
  <si>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</si>
  <si>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</si>
  <si>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</si>
  <si>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</si>
  <si>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</si>
  <si>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</si>
  <si>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</si>
  <si>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</si>
  <si>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</si>
  <si>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</si>
  <si>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</si>
  <si>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</si>
  <si>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</si>
  <si>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1 Grundeigentum</t>
  </si>
  <si>
    <t>3 Bewegliches Privatvermögen</t>
  </si>
  <si>
    <t>4 Total der Vermögenswerte</t>
  </si>
  <si>
    <t>5 Schulden</t>
  </si>
  <si>
    <t>11 Erwerb aus unselbständiger Tätigkeit</t>
  </si>
  <si>
    <t>12 Erwerb aus selbständiger Tätigkeit</t>
  </si>
  <si>
    <t>13 Erwerb aus Versicherungsleistungen</t>
  </si>
  <si>
    <t>15 Total steuerpflichtiger Erwerb</t>
  </si>
  <si>
    <t>21 Gesamterwerb</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</si>
  <si>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</si>
  <si>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</si>
  <si>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</si>
  <si>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</si>
  <si>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</si>
  <si>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</si>
  <si>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</si>
  <si>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</si>
  <si>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</si>
  <si>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</si>
  <si>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</si>
  <si>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</si>
  <si>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</si>
  <si>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</si>
  <si>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</si>
  <si>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</si>
  <si>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</si>
  <si>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</si>
  <si>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</si>
  <si>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</si>
  <si>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</si>
  <si>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</si>
  <si>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</si>
  <si>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</si>
  <si>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</si>
  <si>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</si>
  <si>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</si>
  <si>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</si>
  <si>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</si>
  <si>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</si>
  <si>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</si>
  <si>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</si>
  <si>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</si>
  <si>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</si>
  <si>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</si>
  <si>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</si>
  <si>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</si>
  <si>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</si>
  <si>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</si>
  <si>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</si>
  <si>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</si>
  <si>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</si>
  <si>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</si>
  <si>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</si>
  <si>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</si>
  <si>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</si>
  <si>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</si>
  <si>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</si>
  <si>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</si>
  <si>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</si>
  <si>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</si>
  <si>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</si>
  <si>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</si>
  <si>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</si>
  <si>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</si>
  <si>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</si>
  <si>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</si>
  <si>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</si>
  <si>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</si>
  <si>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</si>
  <si>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</si>
  <si>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</si>
  <si>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</si>
  <si>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</si>
  <si>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</si>
  <si>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</si>
  <si>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</si>
  <si>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Übersicht gemäss den Kategorien der VGR</t>
  </si>
  <si>
    <t>Anteile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</si>
  <si>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</si>
  <si>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</si>
  <si>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</si>
  <si>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</si>
  <si>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</si>
  <si>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</si>
  <si>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</si>
  <si>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Steuerbelastung von Ehepaaren ohne Kinder nach Erwerbsklassen</t>
  </si>
  <si>
    <t>Übersicht zu den direkten und indirekten Steuern</t>
  </si>
  <si>
    <t xml:space="preserve">in CHF </t>
  </si>
  <si>
    <t>Übersicht zur Ertragssteuer nach Rechnungsjahr</t>
  </si>
  <si>
    <t>Übersicht zur Ertragssteuer nach Steuerjahr</t>
  </si>
  <si>
    <t>Übersicht zur Couponsteuer nach Rechnungsjahr</t>
  </si>
  <si>
    <t>Berechnungsgrundlage der Couponsteuer nach Rechnungsjahr</t>
  </si>
  <si>
    <t>Übersicht zur Couponsteuer nach Steuerjahr</t>
  </si>
  <si>
    <t>Berechnungsgrundlage der Couponsteuer nach Steuerjahr</t>
  </si>
  <si>
    <t>Steuern zu Gesamteinnahmen Land und Gemeinden</t>
  </si>
  <si>
    <t>Steuern zu Gesamteinnahmen Gemeinden</t>
  </si>
  <si>
    <t>Gesamteinnahmen Land und Gemeinden</t>
  </si>
  <si>
    <t>Ertragssteuer nach Gemeinde und Steuerjahr</t>
  </si>
  <si>
    <t>Ertragssteuer nach Gemeinde und Rechnungsjahr</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</si>
  <si>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</si>
  <si>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</si>
  <si>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</si>
  <si>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</si>
  <si>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</si>
  <si>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</si>
  <si>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</si>
  <si>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</si>
  <si>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</si>
  <si>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Ertragssteuer nach Wirtschaftszweig und Steuerjahr</t>
  </si>
  <si>
    <t>C Herstellung von Waren</t>
  </si>
  <si>
    <t>Keine Angabe zum Wirtschaftszweig</t>
  </si>
  <si>
    <t>Ausgewiesen werden die vereinbarten Mehrwertsteuerzahlungen (Forderungsprinzip).</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</si>
  <si>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</si>
  <si>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</si>
  <si>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</si>
  <si>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</si>
  <si>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</si>
  <si>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</si>
  <si>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</si>
  <si>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</si>
  <si>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</si>
  <si>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</si>
  <si>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</si>
  <si>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</si>
  <si>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zur Schenkungssteuer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</si>
  <si>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</si>
  <si>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</si>
  <si>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</si>
  <si>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</si>
  <si>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</si>
  <si>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</si>
  <si>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</si>
  <si>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</si>
  <si>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</si>
  <si>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</si>
  <si>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</si>
  <si>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</si>
  <si>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</si>
  <si>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</si>
  <si>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</si>
  <si>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</si>
  <si>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</si>
  <si>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</si>
  <si>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</si>
  <si>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</si>
  <si>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 Veränderung der Wertberichtigung</t>
  </si>
  <si>
    <t>Gesamte Erträge nach Wertberichtigung</t>
  </si>
  <si>
    <t>./. Veränderung der Forderungen</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</si>
  <si>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</si>
  <si>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</si>
  <si>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</si>
  <si>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</si>
  <si>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</si>
  <si>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</si>
  <si>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</si>
  <si>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</si>
  <si>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</si>
  <si>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</si>
  <si>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</si>
  <si>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</si>
  <si>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</si>
  <si>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</si>
  <si>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</si>
  <si>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Gesamte Fiskaleinnahmen: Gesamte Steuereinnahmen und obligatorische Sozialversicherungsbeiträge gemäss ESVG-Definition.</t>
  </si>
  <si>
    <t>Steuern zu Gesamteinnahmen Land: Steuereinnahmen des Landes gemäss ESVG-Definition in % der Gesamteinnahmen des Landes.</t>
  </si>
  <si>
    <t>Steuer nach dem Aufwand</t>
  </si>
  <si>
    <t>T 2.2.4: Die Aufgliederung der Ertragssteuer nach Gemeinde erfolgt aufgrund des statutarischen Sitzes des steuerpflichtigen Unternehmens, wobei Betriebsstättenergebnisse entsprechend zugewiesen werden.</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</si>
  <si>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</si>
  <si>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</si>
  <si>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</si>
  <si>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</si>
  <si>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</si>
  <si>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</si>
  <si>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</si>
  <si>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</si>
  <si>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</si>
  <si>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</si>
  <si>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1 Kennzahlen</t>
  </si>
  <si>
    <t>2 Die Ergebnisse der einzelnen Steuerarten</t>
  </si>
  <si>
    <t>2.1.1</t>
  </si>
  <si>
    <t>2.1.2</t>
  </si>
  <si>
    <t>2.1.3</t>
  </si>
  <si>
    <t>2.1.4</t>
  </si>
  <si>
    <t>2.2.1</t>
  </si>
  <si>
    <t>2.2.2</t>
  </si>
  <si>
    <t>2.2.3</t>
  </si>
  <si>
    <t>2.2.4</t>
  </si>
  <si>
    <t>2.2.5</t>
  </si>
  <si>
    <t>2.2.6</t>
  </si>
  <si>
    <t>2.2.7</t>
  </si>
  <si>
    <t>2.3.1</t>
  </si>
  <si>
    <t>2.3.2</t>
  </si>
  <si>
    <t>2.3.3</t>
  </si>
  <si>
    <t>2.3.4</t>
  </si>
  <si>
    <t>2.4.1</t>
  </si>
  <si>
    <t>2.4.2</t>
  </si>
  <si>
    <t>2.4.3</t>
  </si>
  <si>
    <t>2.4.4</t>
  </si>
  <si>
    <t>2.5.1</t>
  </si>
  <si>
    <t>2.5.2</t>
  </si>
  <si>
    <t>2.6.1</t>
  </si>
  <si>
    <t>2.8.1</t>
  </si>
  <si>
    <t>2.9.1</t>
  </si>
  <si>
    <t>2.9.2</t>
  </si>
  <si>
    <t>2.9.3</t>
  </si>
  <si>
    <t>2.10.1</t>
  </si>
  <si>
    <t>2.11.1</t>
  </si>
  <si>
    <t>2.11.2</t>
  </si>
  <si>
    <t>2.11.3</t>
  </si>
  <si>
    <t>2.13.1</t>
  </si>
  <si>
    <t>2.13.2</t>
  </si>
  <si>
    <t>2.14.1</t>
  </si>
  <si>
    <t>2.14.2</t>
  </si>
  <si>
    <t>3 Die Struktur der Steuereinnahmen</t>
  </si>
  <si>
    <t>3.1.2</t>
  </si>
  <si>
    <t>3.2.2</t>
  </si>
  <si>
    <t>3.3.2</t>
  </si>
  <si>
    <t>4 Die Vermögens- und Erwerbssteuerbelastung natürlicher Personen</t>
  </si>
  <si>
    <t>4.1.1</t>
  </si>
  <si>
    <t>4.1.2</t>
  </si>
  <si>
    <t>4.2.1</t>
  </si>
  <si>
    <t>4.2.2</t>
  </si>
  <si>
    <t>4.3.1</t>
  </si>
  <si>
    <t>4.3.2</t>
  </si>
  <si>
    <t>4.4.1</t>
  </si>
  <si>
    <t>4.4.2</t>
  </si>
  <si>
    <t>5 Die Ertragssteuerbelastung juristischer Personen</t>
  </si>
  <si>
    <t>5.1.1</t>
  </si>
  <si>
    <t>5.1.2</t>
  </si>
  <si>
    <t>5.2.1</t>
  </si>
  <si>
    <t>5.2.2</t>
  </si>
  <si>
    <t>RJ 2017</t>
  </si>
  <si>
    <t>Geldspielabgabe</t>
  </si>
  <si>
    <t>Effektenumsatzabgabe</t>
  </si>
  <si>
    <t>RJ 2018</t>
  </si>
  <si>
    <t>RJ 2019</t>
  </si>
  <si>
    <t>StJ 2018</t>
  </si>
  <si>
    <t>Steuerjahr 2018</t>
  </si>
  <si>
    <t>Landesrechnung, Amt für Strassenverkehr, Fahrzeugstatistik</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</si>
  <si>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</si>
  <si>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</si>
  <si>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</si>
  <si>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Titel</t>
  </si>
  <si>
    <t>Tabelle</t>
  </si>
  <si>
    <t>RJ 2020</t>
  </si>
  <si>
    <t>StJ 2019</t>
  </si>
  <si>
    <t>Steuerjahr 2019</t>
  </si>
  <si>
    <t>Korrektur Poolanteil Vorjahr</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</si>
  <si>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</si>
  <si>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</si>
  <si>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</si>
  <si>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</si>
  <si>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Steuereinnahmen des Landes: Nach Abzug der Finanzzuweisungen an die Gemeinden.</t>
  </si>
  <si>
    <t>Tabelle 1.1</t>
  </si>
  <si>
    <t>Tabelle 1.2</t>
  </si>
  <si>
    <t>Tabelle 2.1.1</t>
  </si>
  <si>
    <t>Tabelle 2.1.2</t>
  </si>
  <si>
    <t>Tabelle 2.1.4</t>
  </si>
  <si>
    <t>Tabelle 2.1.3</t>
  </si>
  <si>
    <t>Tabelle 2.2.1</t>
  </si>
  <si>
    <t>Tabelle 2.2.2</t>
  </si>
  <si>
    <t>Tabelle 2.2.3</t>
  </si>
  <si>
    <t>Tabelle 2.2.4</t>
  </si>
  <si>
    <t>Tabelle 2.2.5</t>
  </si>
  <si>
    <t>Tabelle 2.2.6</t>
  </si>
  <si>
    <t>Tabelle 2.2.7</t>
  </si>
  <si>
    <t>Tabelle 2.4.1</t>
  </si>
  <si>
    <t>Tabelle 2.4.2</t>
  </si>
  <si>
    <t>Tabelle 2.4.4</t>
  </si>
  <si>
    <t>Tabelle 2.4.3</t>
  </si>
  <si>
    <t>Tabelle 2.5.1</t>
  </si>
  <si>
    <t>Tabelle 2.5.2</t>
  </si>
  <si>
    <t>Tabelle 2.6.1</t>
  </si>
  <si>
    <t>Tabelle 2.9.1</t>
  </si>
  <si>
    <t>Tabelle 2.9.3</t>
  </si>
  <si>
    <t>Tabelle 2.10.1</t>
  </si>
  <si>
    <t>Tabelle 2.11.1</t>
  </si>
  <si>
    <t>Tabelle 2.11.2</t>
  </si>
  <si>
    <t>Tabelle 2.13.1</t>
  </si>
  <si>
    <t>Tabelle 2.14.1</t>
  </si>
  <si>
    <t>Tabelle 2.14.2</t>
  </si>
  <si>
    <t>Tabelle 2.11.3</t>
  </si>
  <si>
    <t>Tabelle 3.1.1</t>
  </si>
  <si>
    <t>Tabelle 3.1.2</t>
  </si>
  <si>
    <t>Tabelle 3.2.2</t>
  </si>
  <si>
    <t>Tabelle 3.3.2</t>
  </si>
  <si>
    <t>Tabelle 4.1.1</t>
  </si>
  <si>
    <t>Tabelle 4.1.2</t>
  </si>
  <si>
    <t>Tabelle 5.1.2</t>
  </si>
  <si>
    <t>Tabelle 5.2.2</t>
  </si>
  <si>
    <t>Tabelle 4.2.1</t>
  </si>
  <si>
    <t>Tabelle 4.2.2</t>
  </si>
  <si>
    <t>Tabelle 4.3.1</t>
  </si>
  <si>
    <t>Tabelle 4.3.2</t>
  </si>
  <si>
    <t>Tabelle 3.2.1</t>
  </si>
  <si>
    <t>Tabelle 3.2.3</t>
  </si>
  <si>
    <t>Tabelle 3.3.1</t>
  </si>
  <si>
    <t>Tabelle 4.4.1</t>
  </si>
  <si>
    <t>Tabelle 4.4.2</t>
  </si>
  <si>
    <t>&lt;&lt;&lt; Inhalt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</si>
  <si>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</si>
  <si>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</si>
  <si>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</si>
  <si>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</si>
  <si>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</si>
  <si>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</si>
  <si>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</si>
  <si>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</si>
  <si>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</si>
  <si>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</si>
  <si>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</si>
  <si>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</si>
  <si>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</si>
  <si>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</si>
  <si>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</si>
  <si>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Simon Gstöhl</t>
  </si>
  <si>
    <t>RJ 2021</t>
  </si>
  <si>
    <t>StJ 2020</t>
  </si>
  <si>
    <t>Steuerjahr 2020</t>
  </si>
  <si>
    <t>CO2-Abgabe: Der Betrag entspricht dem Anteil, welcher nicht rückverteilt wird. Die gesamten Einnahmen aus der CO2-Abgabe belaufen sich im RJ 2021 auf CHF 6'901'843.</t>
  </si>
  <si>
    <t>Tabelle 2.1.3: Die Vermögensangaben entsprechen dem Stand am 1. Januar.</t>
  </si>
  <si>
    <t>Tabelle 2.1.4: Kapitalleistungen aus Vorsorge (Pos. 13.5a) werden zu "13 Erwerb aus Versicherungsleistungen", nicht aber zu "15 Total steuerpflichtiger Erwerb" hinzugerechnet, da diese separat besteuert werden. Daher stimmt die Pos. 15 rechnerisch nicht.</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</si>
  <si>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2021 sind es 11566 definitive Veranlagungen und 3329 provisorische Rechnungen. Die Einhebung der Mindestertragssteuer PVS und Trust erfolgt ohne Veranlagung.</t>
  </si>
  <si>
    <t>StJ 2017</t>
  </si>
  <si>
    <t>Steuerjahr 2017</t>
  </si>
  <si>
    <t>StJ 2016</t>
  </si>
  <si>
    <t>Steuerjahr 2016</t>
  </si>
  <si>
    <t xml:space="preserve">Einbürgerungssteuer </t>
  </si>
  <si>
    <t>StJ 2015</t>
  </si>
  <si>
    <t>Steuerjahr 2015</t>
  </si>
  <si>
    <t>RJ 2015</t>
  </si>
  <si>
    <t>Einbehalt EU-Zinsbesteuerungsanteil</t>
  </si>
  <si>
    <t>Steuer ausländischer Versicherer</t>
  </si>
  <si>
    <t>StJ 2014</t>
  </si>
  <si>
    <t>Steuerjahr 2014</t>
  </si>
  <si>
    <t>RJ 2014</t>
  </si>
  <si>
    <t>StJ 2013</t>
  </si>
  <si>
    <t>Steuerjahr 2013</t>
  </si>
  <si>
    <t>RJ 2013</t>
  </si>
  <si>
    <t>StJ 2012</t>
  </si>
  <si>
    <t>Keine Angabe zur Gemeinde</t>
  </si>
  <si>
    <t>Steuerjahr 2012</t>
  </si>
  <si>
    <t>RJ 2012</t>
  </si>
  <si>
    <t>StJ 2011</t>
  </si>
  <si>
    <t>Steuerjahr 2011</t>
  </si>
  <si>
    <t>Ertragsanteil Klimarappen</t>
  </si>
  <si>
    <t>RJ 2011</t>
  </si>
  <si>
    <t>StJ 2010</t>
  </si>
  <si>
    <t>RJ 2003</t>
  </si>
  <si>
    <t>RJ 2004</t>
  </si>
  <si>
    <t>RJ 2005</t>
  </si>
  <si>
    <t>RJ 2006</t>
  </si>
  <si>
    <t>RJ 2007</t>
  </si>
  <si>
    <t>RJ 2008</t>
  </si>
  <si>
    <t>RJ 2009</t>
  </si>
  <si>
    <t>RJ 2010</t>
  </si>
  <si>
    <t>StJ 2003</t>
  </si>
  <si>
    <t>StJ 2004</t>
  </si>
  <si>
    <t>StJ 2005</t>
  </si>
  <si>
    <t>StJ 2006</t>
  </si>
  <si>
    <t>StJ 2007</t>
  </si>
  <si>
    <t>StJ 2002</t>
  </si>
  <si>
    <t>StJ 2009</t>
  </si>
  <si>
    <t>StJ 2008</t>
  </si>
  <si>
    <t xml:space="preserve">RJ 2010 </t>
  </si>
  <si>
    <t>Gliederung gemäss NOGA 2002</t>
  </si>
  <si>
    <t>für die Rechnungsjahre 2003 bis 2008</t>
  </si>
  <si>
    <t>01-05 Land- und Forstwirtschaft, Jagd</t>
  </si>
  <si>
    <t>14 Bergbau, Gewinnung Steine und Erden</t>
  </si>
  <si>
    <t>15-16 Herstellung Nahrungsmittel, Getränke</t>
  </si>
  <si>
    <t>17-18 Herstellung Textilien und Bekleidung</t>
  </si>
  <si>
    <t>20 Be- und Verarbeitung Holz (ohne Möbel)</t>
  </si>
  <si>
    <t>21-22 Papier-, Verlags- und Druckgewerbe</t>
  </si>
  <si>
    <t>27-28 Bearbeitung Metall; Metallerzeugnisse</t>
  </si>
  <si>
    <t>29 Maschinenbau</t>
  </si>
  <si>
    <t>30-33 Herstell. elektr. Geräte; Feinmechanik</t>
  </si>
  <si>
    <t>34-35 Fahrzeugbau</t>
  </si>
  <si>
    <t>36-37 Sonstiges verarbeitendes Gewerbe</t>
  </si>
  <si>
    <t>40-41 Energie- und Wasserversorgung</t>
  </si>
  <si>
    <t>45 Baugewerbe</t>
  </si>
  <si>
    <t>50-52 Handel, Reparatur</t>
  </si>
  <si>
    <t>55 Gastgewerbe</t>
  </si>
  <si>
    <t>60-64 Verkehr, Nachrichtenübermittlung</t>
  </si>
  <si>
    <t>65-67 Kredit- und Versicherungsgewerbe</t>
  </si>
  <si>
    <t>70-74 (ohne 7411/12) Immobilien, Informatik,</t>
  </si>
  <si>
    <t xml:space="preserve">     Dienstleistungen für Unternehmen</t>
  </si>
  <si>
    <t>7411/12 Rechtsberatung, Treuhandwesen</t>
  </si>
  <si>
    <t>75 Öffentliche Verwaltung</t>
  </si>
  <si>
    <t>80 Unterrichtswesen</t>
  </si>
  <si>
    <t>85 Gesundheits- und Sozialwesen</t>
  </si>
  <si>
    <t>90-93 Erbringung sonstiger Dienstleistungen</t>
  </si>
  <si>
    <t>RJ 2002</t>
  </si>
  <si>
    <t>StJ 2001</t>
  </si>
  <si>
    <t>Übrige Fahrzeuge</t>
  </si>
  <si>
    <t>Übrige Fahrzeuge: inkl. Tagesschilder und unzustellbare Steuerrückzahlungen.</t>
  </si>
  <si>
    <t>RJ 2000</t>
  </si>
  <si>
    <t>RJ 2001</t>
  </si>
  <si>
    <t>RJ 1998</t>
  </si>
  <si>
    <t>RJ 1999</t>
  </si>
  <si>
    <t>CC BY 4.0</t>
  </si>
  <si>
    <t>simon.gstoehl@llv.li, +423 236 68 77</t>
  </si>
  <si>
    <t>2.1 Vermögens- und Erwerbssteuer</t>
  </si>
  <si>
    <t>2.2 Ertragssteuer</t>
  </si>
  <si>
    <t>2.3 Couponsteuer</t>
  </si>
  <si>
    <t>2.4 Grundstücksgewinnsteuer</t>
  </si>
  <si>
    <t>2.5 Quellensteuer</t>
  </si>
  <si>
    <t>2.6 Besondere Gesellschaftssteuern</t>
  </si>
  <si>
    <t>2.8 Stempelabgaben</t>
  </si>
  <si>
    <t>2.8 Schenkungssteuer</t>
  </si>
  <si>
    <t>2.10 Gründungsabgabe</t>
  </si>
  <si>
    <t>2.11 Mehrwertsteuer</t>
  </si>
  <si>
    <t>2.13 Motorfahrzeugsteuer</t>
  </si>
  <si>
    <t>2.14 Übrige Steuerarten</t>
  </si>
  <si>
    <t>3.1 Direkte und indirekte Steuern</t>
  </si>
  <si>
    <t>3.2 Steuern gemäss den Kategorien der OECD</t>
  </si>
  <si>
    <t>3.3 Steuern gemäss den Kategorien der Volkswirtschaftlichen Gesamtrechnung</t>
  </si>
  <si>
    <t>4.1 Steuerbelastung unverheirateter Personen</t>
  </si>
  <si>
    <t>4.2 Steuerbelastung von Ehepaaren ohne Kinder</t>
  </si>
  <si>
    <t>4.3 Steuerbelastung von Ehepaaren mit 2 Kindern</t>
  </si>
  <si>
    <t>4.4 Steuerbelastung von Alleinerziehenden mit 2 Kindern</t>
  </si>
  <si>
    <t>5.1 Ertragssteuerbelastung von Unternehmen mit CHF 100 000 Kapital</t>
  </si>
  <si>
    <t>5.2 Ertragssteuerbelastung von Unternehmen mit CHF 2 000 000 Kapital</t>
  </si>
  <si>
    <t>Kennzahlen</t>
  </si>
  <si>
    <t>Die Ergebnisse der einzelnen Steuerarten</t>
  </si>
  <si>
    <t>&lt;&lt;&lt; Metadaten</t>
  </si>
  <si>
    <t xml:space="preserve">Quelle: </t>
  </si>
  <si>
    <t>Die Struktur der Steuereinnahmen</t>
  </si>
  <si>
    <t>Die Vermögens- und Erwerbssteuerbelastung natürlicher Personen</t>
  </si>
  <si>
    <t>Die Ertragssteuerbelastung juristischer Personen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</si>
  <si>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</si>
  <si>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</si>
  <si>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Erläuterung zur Tabelle:</t>
  </si>
  <si>
    <t>RJ 2022</t>
  </si>
  <si>
    <t>StJ 2021</t>
  </si>
  <si>
    <t>Steuerjahr 2021</t>
  </si>
  <si>
    <t>in CHF und in % des Bruttoerwerbs, Steuerjahr 2021</t>
  </si>
  <si>
    <t>in CHF, Steuerjahr 2021</t>
  </si>
  <si>
    <t>in CHF und in % des Reinertrags, Steuerjahr 2021</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</si>
  <si>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</si>
  <si>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 xml:space="preserve">Steuersubjekt: Juristische Person, welche ein Kapital, inkl. Reserven, von CHF 2'000'000 aufweist. </t>
  </si>
  <si>
    <t xml:space="preserve">   Land</t>
  </si>
  <si>
    <t xml:space="preserve">   Gemeinden</t>
  </si>
  <si>
    <t xml:space="preserve">   Land pro Veranlagung</t>
  </si>
  <si>
    <t xml:space="preserve">   Gemeinden pro Veranlagung</t>
  </si>
  <si>
    <t xml:space="preserve">   1.1 Grundeigentum in Liechtenstein</t>
  </si>
  <si>
    <t xml:space="preserve">   1.2 Grundeigentum im Ausland</t>
  </si>
  <si>
    <t xml:space="preserve">   3.1 Bank- und Postkonti, Bargeld</t>
  </si>
  <si>
    <t xml:space="preserve">   3.2 Wertschriften, Edelmetalle</t>
  </si>
  <si>
    <t xml:space="preserve">   3.3 Firmenwerte</t>
  </si>
  <si>
    <t xml:space="preserve">   3.4 Darlehens- und Ausschüttungsguthaben</t>
  </si>
  <si>
    <t xml:space="preserve">   3.5 Begünstigungen</t>
  </si>
  <si>
    <t xml:space="preserve">   3.6 Rückkaufsfähige Lebensversicherungen</t>
  </si>
  <si>
    <t xml:space="preserve">   davon 14.6 Sollertrag</t>
  </si>
  <si>
    <t xml:space="preserve">   Gemeinden </t>
  </si>
  <si>
    <t>T 2.2.4</t>
  </si>
  <si>
    <t>Gemeinsamer Poolertrag CH und FL</t>
  </si>
  <si>
    <t>Direkte Zuweisung an CH</t>
  </si>
  <si>
    <t>Steuern und Abgaben 2022</t>
  </si>
  <si>
    <t>502.2022.01.1</t>
  </si>
  <si>
    <t>Tabelle 2.1.4: Bei einzelnen Veranlagungen kann das Total der Abzüge (Pos. 20) grösser sein als der Erwerb gemäss Pos. 15. In diesen Fällen wird bei Pos. 21 nicht der Minusbetrag sondern 0 ausgewiesen. Daher stimmt die Pos. 21 rechnerisch nicht.</t>
  </si>
  <si>
    <t xml:space="preserve">   3.7 - 3.9 Übriges bewegliches Privatvermögen</t>
  </si>
  <si>
    <t>Steuerjahr 2021: Ausgewiesen sind alle Ertragssteuerzahlungen bis zum 30. Juni 2023 für das Steuerjahr 2021. Diese basieren auf einer Veranlagung oder auf einer provisorischen Rechnung gemäss Art. 127 Abs. 2 SteG.</t>
  </si>
  <si>
    <t>T 2.2.6: Die Tabelle für das Steuerjahr 2021 basiert auf 12'445 Veranlagungen mit einem positiven Steuerbetrag und auf 1'390 Veranlagungen mit einem Steuerbetrag von weniger als CHF 0.01.</t>
  </si>
  <si>
    <t>Abkürzungen und Zeichenerklärungen</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</si>
  <si>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</si>
  <si>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</si>
  <si>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</si>
  <si>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</si>
  <si>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</si>
  <si>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</si>
  <si>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</si>
  <si>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</si>
  <si>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</si>
  <si>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</si>
  <si>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</si>
  <si>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Bruttoinlandsprodukt: 2020 provisorisch, 2021 Schätzung, 2022 noch nicht verfügbar.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</si>
</sst>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0.0%;\-0.0%;&quot;-&quot;"/>
    <numFmt numFmtId="165" formatCode="_(* #,##0_);_(* \(#,##0\);_(* &quot;-&quot;_);_(@_)"/>
    <numFmt numFmtId="166" formatCode="0%;\-0%;&quot;-&quot;"/>
    <numFmt numFmtId="167" formatCode="#,##0;\-#,##0;&quot;-&quot;;@"/>
    <numFmt numFmtId="168" formatCode="0.000%;\-0.000%;&quot;-&quot;"/>
    <numFmt numFmtId="169" formatCode="_ [$€-2]\ * #,##0.00_ ;_ [$€-2]\ * \-#,##0.00_ ;_ [$€-2]\ * &quot;-&quot;??_ "/>
    <numFmt numFmtId="170" formatCode="_ &quot;SFr.&quot;\ * #,##0.00_ ;_ &quot;SFr.&quot;\ * \-#,##0.00_ ;_ &quot;SFr.&quot;\ * &quot;-&quot;??_ ;_ @_ "/>
    <numFmt numFmtId="171" formatCode="0.0%"/>
    <numFmt numFmtId="172" formatCode="_ * #,##0;_ * \-#,##0;_ * &quot;-&quot;;_ @_ "/>
    <numFmt numFmtId="173" formatCode="0.000%"/>
    <numFmt numFmtId="174" formatCode="#,##0;\-#,##0;&quot;-&quot;"/>
    <numFmt numFmtId="175" formatCode="#,###,##0;\-#,###,##0;\ &quot;-&quot;;\ @"/>
  </numFmts>
  <fonts count="92">
    <font>
      <sz val="10"/>
      <name val="Arial"/>
    </font>
    <font>
      <sz val="11"/>
      <color theme="1"/>
      <name val="Calibri"/>
      <family val="2"/>
      <scheme val="minor"/>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u/>
      <sz val="10"/>
      <color indexed="12"/>
      <name val="Calibri"/>
      <family val="2"/>
      <scheme val="minor"/>
    </font>
    <font>
      <b/>
      <sz val="10"/>
      <color theme="0"/>
      <name val="Calibri"/>
      <family val="2"/>
      <scheme val="minor"/>
    </font>
    <font>
      <sz val="12"/>
      <name val="Calibri"/>
      <family val="2"/>
      <scheme val="minor"/>
    </font>
    <font>
      <b/>
      <sz val="12"/>
      <name val="Calibri"/>
      <family val="2"/>
      <scheme val="minor"/>
    </font>
    <font>
      <sz val="10"/>
      <name val="Arial"/>
      <family val="2"/>
    </font>
    <font>
      <sz val="11"/>
      <name val="Arial"/>
      <family val="2"/>
    </font>
    <font>
      <u/>
      <sz val="10"/>
      <color theme="10"/>
      <name val="Arial"/>
      <family val="2"/>
    </font>
    <font>
      <b/>
      <sz val="10"/>
      <name val="Arial"/>
      <family val="2"/>
    </font>
    <font>
      <u/>
      <sz val="10"/>
      <name val="Calibri"/>
      <family val="2"/>
      <scheme val="minor"/>
    </font>
    <font>
      <sz val="12"/>
      <color theme="3"/>
      <name val="Calibri"/>
      <family val="2"/>
      <scheme val="minor"/>
    </font>
    <font>
      <sz val="10"/>
      <color theme="3"/>
      <name val="Calibri"/>
      <family val="2"/>
      <scheme val="minor"/>
    </font>
    <font>
      <u/>
      <sz val="10"/>
      <color theme="3"/>
      <name val="Calibri"/>
      <family val="2"/>
      <scheme val="minor"/>
    </font>
    <font>
      <sz val="12"/>
      <name val="Arial"/>
      <family val="2"/>
    </font>
    <font>
      <b/>
      <sz val="12"/>
      <name val="55 Helvetica Roman"/>
    </font>
    <font>
      <b/>
      <sz val="11"/>
      <color indexed="52"/>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b/>
      <sz val="18"/>
      <color indexed="56"/>
      <name val="Cambria"/>
      <family val="2"/>
    </font>
    <font>
      <sz val="11"/>
      <color theme="1"/>
      <name val="Arial"/>
      <family val="2"/>
    </font>
    <font>
      <sz val="10"/>
      <color rgb="FF000000"/>
      <name val="55 Helvetica Roman"/>
    </font>
    <font>
      <sz val="11"/>
      <color theme="1"/>
      <name val="Calibri"/>
      <family val="2"/>
    </font>
    <font>
      <sz val="10"/>
      <color rgb="FF000000"/>
      <name val="Arial"/>
      <family val="2"/>
    </font>
    <font>
      <u/>
      <sz val="12"/>
      <color theme="10"/>
      <name val="Arial"/>
      <family val="2"/>
    </font>
  </fonts>
  <fills count="62">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22"/>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57"/>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style="hair">
        <color indexed="64"/>
      </right>
      <top style="hair">
        <color indexed="64"/>
      </top>
      <bottom/>
      <diagonal/>
    </border>
  </borders>
  <cellStyleXfs count="362">
    <xf numFmtId="0" fontId="0" fillId="0" borderId="0"/>
    <xf numFmtId="0" fontId="27" fillId="18" borderId="0" applyNumberFormat="0" applyBorder="0" applyAlignment="0" applyProtection="0"/>
    <xf numFmtId="0" fontId="28" fillId="18"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7" fillId="20" borderId="0" applyNumberFormat="0" applyBorder="0" applyAlignment="0" applyProtection="0"/>
    <xf numFmtId="0" fontId="28" fillId="20"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3" borderId="0" applyNumberFormat="0" applyBorder="0" applyAlignment="0" applyProtection="0"/>
    <xf numFmtId="0" fontId="28" fillId="2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xf numFmtId="0" fontId="27" fillId="25"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7" fillId="28" borderId="0" applyNumberFormat="0" applyBorder="0" applyAlignment="0" applyProtection="0"/>
    <xf numFmtId="0" fontId="28" fillId="28" borderId="0" applyNumberFormat="0" applyBorder="0" applyAlignment="0" applyProtection="0"/>
    <xf numFmtId="0" fontId="27" fillId="29" borderId="0" applyNumberFormat="0" applyBorder="0" applyAlignment="0" applyProtection="0"/>
    <xf numFmtId="0" fontId="28" fillId="29"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2"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xf numFmtId="0" fontId="30" fillId="33" borderId="0" applyNumberFormat="0" applyBorder="0" applyAlignment="0" applyProtection="0"/>
    <xf numFmtId="0" fontId="29" fillId="34" borderId="0" applyNumberFormat="0" applyBorder="0" applyAlignment="0" applyProtection="0"/>
    <xf numFmtId="0" fontId="30" fillId="34" borderId="0" applyNumberFormat="0" applyBorder="0" applyAlignment="0" applyProtection="0"/>
    <xf numFmtId="0" fontId="29" fillId="35" borderId="0" applyNumberFormat="0" applyBorder="0" applyAlignment="0" applyProtection="0"/>
    <xf numFmtId="0" fontId="30" fillId="35" borderId="0" applyNumberFormat="0" applyBorder="0" applyAlignment="0" applyProtection="0"/>
    <xf numFmtId="0" fontId="12" fillId="4"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xf numFmtId="0" fontId="29" fillId="37" borderId="0" applyNumberFormat="0" applyBorder="0" applyAlignment="0" applyProtection="0"/>
    <xf numFmtId="0" fontId="30" fillId="37" borderId="0" applyNumberFormat="0" applyBorder="0" applyAlignment="0" applyProtection="0"/>
    <xf numFmtId="0" fontId="29" fillId="38" borderId="0" applyNumberFormat="0" applyBorder="0" applyAlignment="0" applyProtection="0"/>
    <xf numFmtId="0" fontId="30" fillId="38" borderId="0" applyNumberFormat="0" applyBorder="0" applyAlignment="0" applyProtection="0"/>
    <xf numFmtId="0" fontId="29" fillId="39"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1" fillId="42" borderId="10" applyNumberFormat="0" applyAlignment="0" applyProtection="0"/>
    <xf numFmtId="0" fontId="32" fillId="42" borderId="10" applyNumberFormat="0" applyAlignment="0" applyProtection="0"/>
    <xf numFmtId="0" fontId="13" fillId="3" borderId="0" applyNumberFormat="0" applyBorder="0" applyAlignment="0" applyProtection="0"/>
    <xf numFmtId="0" fontId="33" fillId="42" borderId="11" applyNumberFormat="0" applyAlignment="0" applyProtection="0"/>
    <xf numFmtId="0" fontId="34" fillId="42" borderId="11" applyNumberFormat="0" applyAlignment="0" applyProtection="0"/>
    <xf numFmtId="0" fontId="35" fillId="0" borderId="0" applyNumberFormat="0" applyFill="0" applyBorder="0" applyAlignment="0" applyProtection="0"/>
    <xf numFmtId="0" fontId="14" fillId="16" borderId="2" applyNumberFormat="0" applyAlignment="0" applyProtection="0"/>
    <xf numFmtId="0" fontId="15" fillId="17" borderId="3" applyNumberFormat="0" applyAlignment="0" applyProtection="0"/>
    <xf numFmtId="165" fontId="3" fillId="0" borderId="0" applyFont="0" applyFill="0" applyBorder="0" applyAlignment="0" applyProtection="0"/>
    <xf numFmtId="0" fontId="36" fillId="43" borderId="11" applyNumberFormat="0" applyAlignment="0" applyProtection="0"/>
    <xf numFmtId="0" fontId="37" fillId="43" borderId="11" applyNumberFormat="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42" fillId="44" borderId="0" applyNumberFormat="0" applyBorder="0" applyAlignment="0" applyProtection="0"/>
    <xf numFmtId="0" fontId="43" fillId="4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4" fillId="0" borderId="0" applyNumberFormat="0" applyFill="0" applyBorder="0" applyAlignment="0" applyProtection="0">
      <alignment vertical="top"/>
      <protection locked="0"/>
    </xf>
    <xf numFmtId="0" fontId="44"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10" borderId="2" applyNumberFormat="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0" fontId="22" fillId="0" borderId="7" applyNumberFormat="0" applyFill="0" applyAlignment="0" applyProtection="0"/>
    <xf numFmtId="0" fontId="45" fillId="45" borderId="0" applyNumberFormat="0" applyBorder="0" applyAlignment="0" applyProtection="0"/>
    <xf numFmtId="0" fontId="46" fillId="45" borderId="0" applyNumberFormat="0" applyBorder="0" applyAlignment="0" applyProtection="0"/>
    <xf numFmtId="0" fontId="23"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 fillId="0" borderId="0"/>
    <xf numFmtId="0" fontId="2" fillId="0" borderId="0"/>
    <xf numFmtId="0" fontId="27" fillId="0" borderId="0"/>
    <xf numFmtId="0" fontId="27" fillId="0" borderId="0"/>
    <xf numFmtId="0" fontId="2" fillId="0" borderId="0"/>
    <xf numFmtId="0" fontId="3" fillId="0" borderId="0"/>
    <xf numFmtId="0" fontId="3" fillId="0" borderId="0"/>
    <xf numFmtId="0" fontId="8" fillId="0" borderId="0"/>
    <xf numFmtId="0" fontId="8" fillId="0" borderId="0"/>
    <xf numFmtId="0" fontId="3" fillId="0" borderId="0"/>
    <xf numFmtId="0" fontId="8" fillId="0" borderId="0"/>
    <xf numFmtId="0" fontId="2" fillId="0" borderId="0"/>
    <xf numFmtId="0" fontId="7" fillId="0" borderId="0"/>
    <xf numFmtId="0" fontId="3" fillId="0" borderId="0"/>
    <xf numFmtId="0" fontId="3" fillId="0" borderId="0"/>
    <xf numFmtId="0" fontId="7" fillId="0" borderId="0"/>
    <xf numFmtId="0" fontId="27" fillId="0" borderId="0"/>
    <xf numFmtId="0" fontId="27" fillId="0" borderId="0"/>
    <xf numFmtId="0" fontId="7" fillId="0" borderId="0"/>
    <xf numFmtId="0" fontId="7" fillId="0" borderId="0"/>
    <xf numFmtId="0" fontId="27" fillId="0" borderId="0"/>
    <xf numFmtId="0" fontId="7" fillId="0" borderId="0"/>
    <xf numFmtId="0" fontId="27" fillId="0" borderId="0"/>
    <xf numFmtId="0" fontId="27" fillId="0" borderId="0"/>
    <xf numFmtId="0" fontId="7" fillId="0" borderId="0"/>
    <xf numFmtId="0" fontId="27"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 fillId="8" borderId="8" applyNumberFormat="0" applyFont="0" applyAlignment="0" applyProtection="0"/>
    <xf numFmtId="0" fontId="27" fillId="46" borderId="13" applyNumberFormat="0" applyFont="0" applyAlignment="0" applyProtection="0"/>
    <xf numFmtId="0" fontId="28" fillId="46" borderId="13" applyNumberFormat="0" applyFont="0" applyAlignment="0" applyProtection="0"/>
    <xf numFmtId="0" fontId="24" fillId="16" borderId="1" applyNumberFormat="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7" fillId="47" borderId="0" applyNumberFormat="0" applyBorder="0" applyAlignment="0" applyProtection="0"/>
    <xf numFmtId="0" fontId="48" fillId="47" borderId="0" applyNumberFormat="0" applyBorder="0" applyAlignment="0" applyProtection="0"/>
    <xf numFmtId="0" fontId="3" fillId="0" borderId="0"/>
    <xf numFmtId="0" fontId="28" fillId="0" borderId="0"/>
    <xf numFmtId="0" fontId="49" fillId="0" borderId="0"/>
    <xf numFmtId="0" fontId="27" fillId="0" borderId="0"/>
    <xf numFmtId="0" fontId="27" fillId="0" borderId="0"/>
    <xf numFmtId="0" fontId="49" fillId="0" borderId="0"/>
    <xf numFmtId="0" fontId="25" fillId="0" borderId="0"/>
    <xf numFmtId="0" fontId="3" fillId="0" borderId="0"/>
    <xf numFmtId="0" fontId="28" fillId="0" borderId="0"/>
    <xf numFmtId="0" fontId="3" fillId="0" borderId="0"/>
    <xf numFmtId="0" fontId="49" fillId="0" borderId="0"/>
    <xf numFmtId="0" fontId="5" fillId="0" borderId="0">
      <alignment vertical="top"/>
    </xf>
    <xf numFmtId="0" fontId="10" fillId="0" borderId="0" applyNumberFormat="0" applyFill="0" applyBorder="0" applyAlignment="0" applyProtection="0"/>
    <xf numFmtId="0" fontId="26" fillId="0" borderId="9" applyNumberFormat="0" applyFill="0" applyAlignment="0" applyProtection="0"/>
    <xf numFmtId="0" fontId="50" fillId="0" borderId="0" applyNumberFormat="0" applyFill="0" applyBorder="0" applyAlignment="0" applyProtection="0"/>
    <xf numFmtId="0" fontId="51" fillId="0" borderId="14"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6" fillId="0" borderId="16"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9"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22" fillId="0" borderId="0" applyNumberFormat="0" applyFill="0" applyBorder="0" applyAlignment="0" applyProtection="0"/>
    <xf numFmtId="0" fontId="62" fillId="48" borderId="18" applyNumberFormat="0" applyAlignment="0" applyProtection="0"/>
    <xf numFmtId="0" fontId="63"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43" fontId="71" fillId="0" borderId="0" applyFon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36" fillId="43" borderId="11" applyNumberFormat="0" applyAlignment="0" applyProtection="0"/>
    <xf numFmtId="0" fontId="38" fillId="0" borderId="12" applyNumberFormat="0" applyFill="0" applyAlignment="0" applyProtection="0"/>
    <xf numFmtId="169" fontId="3" fillId="0" borderId="0" applyFont="0" applyFill="0" applyBorder="0" applyAlignment="0" applyProtection="0"/>
    <xf numFmtId="0" fontId="42" fillId="44" borderId="0" applyNumberFormat="0" applyBorder="0" applyAlignment="0" applyProtection="0"/>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72" fillId="0" borderId="0" applyFont="0" applyFill="0" applyBorder="0" applyAlignment="0" applyProtection="0"/>
    <xf numFmtId="43" fontId="3" fillId="0" borderId="0" applyFont="0" applyFill="0" applyBorder="0" applyAlignment="0" applyProtection="0"/>
    <xf numFmtId="0" fontId="45" fillId="45" borderId="0" applyNumberFormat="0" applyBorder="0" applyAlignment="0" applyProtection="0"/>
    <xf numFmtId="0" fontId="7" fillId="46" borderId="13" applyNumberFormat="0" applyFont="0" applyAlignment="0" applyProtection="0"/>
    <xf numFmtId="0" fontId="1" fillId="46" borderId="13" applyNumberFormat="0" applyFont="0" applyAlignment="0" applyProtection="0"/>
    <xf numFmtId="9" fontId="72" fillId="0" borderId="0" applyFont="0" applyFill="0" applyBorder="0" applyAlignment="0" applyProtection="0"/>
    <xf numFmtId="0" fontId="3" fillId="0" borderId="0"/>
    <xf numFmtId="0" fontId="72" fillId="0" borderId="0"/>
    <xf numFmtId="0" fontId="51" fillId="0" borderId="14" applyNumberFormat="0" applyFill="0" applyAlignment="0" applyProtection="0"/>
    <xf numFmtId="0" fontId="53" fillId="0" borderId="15" applyNumberFormat="0" applyFill="0" applyAlignment="0" applyProtection="0"/>
    <xf numFmtId="0" fontId="55" fillId="0" borderId="16"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 fillId="0" borderId="0" applyNumberFormat="0" applyFill="0" applyBorder="0" applyAlignment="0" applyProtection="0">
      <alignment vertical="top"/>
      <protection locked="0"/>
    </xf>
    <xf numFmtId="0" fontId="73" fillId="0" borderId="0" applyNumberFormat="0" applyFill="0" applyBorder="0" applyAlignment="0" applyProtection="0"/>
    <xf numFmtId="0" fontId="1" fillId="0" borderId="0"/>
    <xf numFmtId="9" fontId="71" fillId="0" borderId="0" applyFont="0" applyFill="0" applyBorder="0" applyAlignment="0" applyProtection="0"/>
    <xf numFmtId="0" fontId="79" fillId="0" borderId="0"/>
    <xf numFmtId="0" fontId="11" fillId="53" borderId="0" applyNumberFormat="0" applyBorder="0" applyAlignment="0" applyProtection="0"/>
    <xf numFmtId="0" fontId="11" fillId="2" borderId="0" applyNumberFormat="0" applyBorder="0" applyAlignment="0" applyProtection="0"/>
    <xf numFmtId="0" fontId="11" fillId="54"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55"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5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52"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2" fillId="56" borderId="0" applyNumberFormat="0" applyBorder="0" applyAlignment="0" applyProtection="0"/>
    <xf numFmtId="0" fontId="12" fillId="7" borderId="0" applyNumberFormat="0" applyBorder="0" applyAlignment="0" applyProtection="0"/>
    <xf numFmtId="0" fontId="12" fillId="55" borderId="0" applyNumberFormat="0" applyBorder="0" applyAlignment="0" applyProtection="0"/>
    <xf numFmtId="0" fontId="12" fillId="57" borderId="0" applyNumberFormat="0" applyBorder="0" applyAlignment="0" applyProtection="0"/>
    <xf numFmtId="0" fontId="12" fillId="11"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52"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60" borderId="0" applyNumberFormat="0" applyBorder="0" applyAlignment="0" applyProtection="0"/>
    <xf numFmtId="0" fontId="12" fillId="15" borderId="0" applyNumberFormat="0" applyBorder="0" applyAlignment="0" applyProtection="0"/>
    <xf numFmtId="0" fontId="12" fillId="61" borderId="0" applyNumberFormat="0" applyBorder="0" applyAlignment="0" applyProtection="0"/>
    <xf numFmtId="0" fontId="12" fillId="57" borderId="0" applyNumberFormat="0" applyBorder="0" applyAlignment="0" applyProtection="0"/>
    <xf numFmtId="0" fontId="12" fillId="12" borderId="0" applyNumberFormat="0" applyBorder="0" applyAlignment="0" applyProtection="0"/>
    <xf numFmtId="0" fontId="13" fillId="2" borderId="0" applyNumberFormat="0" applyBorder="0" applyAlignment="0" applyProtection="0"/>
    <xf numFmtId="0" fontId="81" fillId="52" borderId="2" applyNumberFormat="0" applyAlignment="0" applyProtection="0"/>
    <xf numFmtId="0" fontId="17" fillId="54" borderId="0" applyNumberFormat="0" applyBorder="0" applyAlignment="0" applyProtection="0"/>
    <xf numFmtId="0" fontId="82" fillId="0" borderId="20" applyNumberFormat="0" applyFill="0" applyAlignment="0" applyProtection="0"/>
    <xf numFmtId="0" fontId="83" fillId="0" borderId="21" applyNumberFormat="0" applyFill="0" applyAlignment="0" applyProtection="0"/>
    <xf numFmtId="0" fontId="84" fillId="0" borderId="22" applyNumberFormat="0" applyFill="0" applyAlignment="0" applyProtection="0"/>
    <xf numFmtId="0" fontId="84" fillId="0" borderId="0" applyNumberFormat="0" applyFill="0" applyBorder="0" applyAlignment="0" applyProtection="0"/>
    <xf numFmtId="0" fontId="21" fillId="5" borderId="2" applyNumberFormat="0" applyAlignment="0" applyProtection="0"/>
    <xf numFmtId="43" fontId="87" fillId="0" borderId="0" applyFont="0" applyFill="0" applyBorder="0" applyAlignment="0" applyProtection="0"/>
    <xf numFmtId="0" fontId="85" fillId="0" borderId="23" applyNumberFormat="0" applyFill="0" applyAlignment="0" applyProtection="0"/>
    <xf numFmtId="0" fontId="88" fillId="0" borderId="0"/>
    <xf numFmtId="0" fontId="24" fillId="52" borderId="1" applyNumberFormat="0" applyAlignment="0" applyProtection="0"/>
    <xf numFmtId="9" fontId="79" fillId="0" borderId="0" applyFont="0" applyFill="0" applyBorder="0" applyAlignment="0" applyProtection="0"/>
    <xf numFmtId="0" fontId="1" fillId="0" borderId="0"/>
    <xf numFmtId="0" fontId="89" fillId="0" borderId="0"/>
    <xf numFmtId="0" fontId="1" fillId="0" borderId="0"/>
    <xf numFmtId="0" fontId="1" fillId="0" borderId="0"/>
    <xf numFmtId="0" fontId="5" fillId="0" borderId="0">
      <alignment vertical="top"/>
    </xf>
    <xf numFmtId="0" fontId="90" fillId="0" borderId="0"/>
    <xf numFmtId="0" fontId="3" fillId="0" borderId="0"/>
    <xf numFmtId="0" fontId="28" fillId="0" borderId="0"/>
    <xf numFmtId="0" fontId="1" fillId="0" borderId="0"/>
    <xf numFmtId="0" fontId="1" fillId="0" borderId="0"/>
    <xf numFmtId="0" fontId="28" fillId="0" borderId="0"/>
    <xf numFmtId="0" fontId="1" fillId="0" borderId="0"/>
    <xf numFmtId="0" fontId="79" fillId="0" borderId="0"/>
    <xf numFmtId="0" fontId="87" fillId="0" borderId="0"/>
    <xf numFmtId="0" fontId="3" fillId="0" borderId="0"/>
    <xf numFmtId="0" fontId="86" fillId="0" borderId="0" applyNumberFormat="0" applyFill="0" applyBorder="0" applyAlignment="0" applyProtection="0"/>
    <xf numFmtId="0" fontId="26" fillId="0" borderId="24" applyNumberFormat="0" applyFill="0" applyAlignment="0" applyProtection="0"/>
    <xf numFmtId="0" fontId="80" fillId="1" borderId="25" applyNumberFormat="0" applyFont="0" applyFill="0" applyBorder="0" applyAlignment="0">
      <alignment horizontal="right" vertical="top" wrapText="1"/>
    </xf>
    <xf numFmtId="0" fontId="91" fillId="0" borderId="0" applyNumberFormat="0" applyFill="0" applyBorder="0" applyAlignment="0" applyProtection="0"/>
    <xf numFmtId="0" fontId="91" fillId="0" borderId="0" applyNumberFormat="0" applyFill="0" applyBorder="0" applyAlignment="0" applyProtection="0"/>
  </cellStyleXfs>
  <cellXfs count="96">
    <xf numFmtId="0" fontId="0" fillId="0" borderId="0" xfId="0"/>
    <xf numFmtId="0" fontId="65" fillId="0" borderId="0" xfId="0" applyFont="1"/>
    <xf numFmtId="0" fontId="66" fillId="0" borderId="0" xfId="0" applyFont="1"/>
    <xf numFmtId="0" fontId="66" fillId="0" borderId="0" xfId="0" applyFont="1" applyAlignment="1">
      <alignment horizontal="left"/>
    </xf>
    <xf numFmtId="0" fontId="65" fillId="0" borderId="0" xfId="0" applyFont="1" applyAlignment="1">
      <alignment vertical="center" wrapText="1"/>
    </xf>
    <xf numFmtId="0" fontId="65" fillId="0" borderId="0" xfId="0" applyFont="1" applyAlignment="1">
      <alignment horizontal="left" vertical="center" wrapText="1"/>
    </xf>
    <xf numFmtId="0" fontId="69" fillId="0" borderId="0" xfId="0" applyFont="1"/>
    <xf numFmtId="0" fontId="70" fillId="0" borderId="0" xfId="0" applyFont="1"/>
    <xf numFmtId="0" fontId="70" fillId="0" borderId="0" xfId="0" applyFont="1" applyAlignment="1">
      <alignment vertical="center"/>
    </xf>
    <xf numFmtId="0" fontId="65" fillId="0" borderId="0" xfId="0" applyFont="1" applyAlignment="1">
      <alignment vertical="center"/>
    </xf>
    <xf numFmtId="14" fontId="65" fillId="0" borderId="0" xfId="0" applyNumberFormat="1" applyFont="1" applyAlignment="1">
      <alignment horizontal="left" vertical="center"/>
    </xf>
    <xf numFmtId="0" fontId="65" fillId="0" borderId="0" xfId="0" applyFont="1" applyAlignment="1">
      <alignment horizontal="left" vertical="center"/>
    </xf>
    <xf numFmtId="0" fontId="76" fillId="0" borderId="0" xfId="0" applyFont="1" applyAlignment="1">
      <alignment horizontal="left"/>
    </xf>
    <xf numFmtId="0" fontId="77" fillId="0" borderId="0" xfId="0" applyFont="1" applyAlignment="1">
      <alignment horizontal="left"/>
    </xf>
    <xf numFmtId="0" fontId="77" fillId="0" borderId="0" xfId="0" applyFont="1" applyFill="1" applyAlignment="1">
      <alignment horizontal="left"/>
    </xf>
    <xf numFmtId="49" fontId="78" fillId="0" borderId="0" xfId="96" applyNumberFormat="1" applyFont="1" applyFill="1" applyAlignment="1" applyProtection="1">
      <alignment horizontal="left"/>
    </xf>
    <xf numFmtId="49" fontId="77" fillId="0" borderId="0" xfId="0" applyNumberFormat="1" applyFont="1" applyFill="1" applyAlignment="1">
      <alignment horizontal="left"/>
    </xf>
    <xf numFmtId="0" fontId="78" fillId="0" borderId="0" xfId="96" applyFont="1" applyFill="1" applyAlignment="1" applyProtection="1">
      <alignment horizontal="left"/>
    </xf>
    <xf numFmtId="0" fontId="64" fillId="0" borderId="0" xfId="0" applyFont="1" applyAlignment="1">
      <alignment vertical="center"/>
    </xf>
    <xf numFmtId="0" fontId="69" fillId="0" borderId="0" xfId="0" applyFont="1" applyAlignment="1">
      <alignment vertical="center"/>
    </xf>
    <xf numFmtId="0" fontId="66" fillId="0" borderId="0" xfId="0" applyFont="1" applyAlignment="1">
      <alignment vertical="center"/>
    </xf>
    <xf numFmtId="0" fontId="68" fillId="49" borderId="0" xfId="0" applyFont="1" applyFill="1" applyAlignment="1">
      <alignment vertical="center"/>
    </xf>
    <xf numFmtId="0" fontId="66" fillId="50" borderId="0" xfId="0" applyFont="1" applyFill="1" applyAlignment="1">
      <alignment horizontal="left" vertical="center"/>
    </xf>
    <xf numFmtId="175" fontId="65" fillId="0" borderId="0" xfId="0" applyNumberFormat="1" applyFont="1" applyFill="1" applyBorder="1" applyAlignment="1">
      <alignment horizontal="right" vertical="center"/>
    </xf>
    <xf numFmtId="0" fontId="67" fillId="0" borderId="0" xfId="96" applyFont="1" applyAlignment="1" applyProtection="1">
      <alignment vertical="center"/>
    </xf>
    <xf numFmtId="0" fontId="66" fillId="0" borderId="19" xfId="0" applyFont="1" applyBorder="1" applyAlignment="1">
      <alignment vertical="center"/>
    </xf>
    <xf numFmtId="164" fontId="65" fillId="0" borderId="0" xfId="0" applyNumberFormat="1" applyFont="1" applyAlignment="1">
      <alignment horizontal="right" vertical="center"/>
    </xf>
    <xf numFmtId="167" fontId="65" fillId="0" borderId="0" xfId="0" applyNumberFormat="1" applyFont="1" applyAlignment="1">
      <alignment vertical="center"/>
    </xf>
    <xf numFmtId="1" fontId="66" fillId="0" borderId="19" xfId="0" applyNumberFormat="1" applyFont="1" applyBorder="1" applyAlignment="1">
      <alignment vertical="center"/>
    </xf>
    <xf numFmtId="3" fontId="65" fillId="0" borderId="0" xfId="0" applyNumberFormat="1" applyFont="1" applyAlignment="1">
      <alignment vertical="center"/>
    </xf>
    <xf numFmtId="0" fontId="67" fillId="0" borderId="0" xfId="96" applyFont="1" applyAlignment="1" applyProtection="1">
      <alignment horizontal="left" vertical="center"/>
    </xf>
    <xf numFmtId="0" fontId="70" fillId="0" borderId="0" xfId="0" applyFont="1" applyAlignment="1">
      <alignment horizontal="left" vertical="center"/>
    </xf>
    <xf numFmtId="0" fontId="69" fillId="0" borderId="0" xfId="0" applyFont="1" applyAlignment="1">
      <alignment horizontal="left" vertical="center"/>
    </xf>
    <xf numFmtId="0" fontId="66" fillId="0" borderId="19" xfId="0" applyFont="1" applyBorder="1" applyAlignment="1">
      <alignment horizontal="left" vertical="center"/>
    </xf>
    <xf numFmtId="167" fontId="65" fillId="0" borderId="0" xfId="0" applyNumberFormat="1" applyFont="1" applyAlignment="1">
      <alignment horizontal="right" vertical="center"/>
    </xf>
    <xf numFmtId="0" fontId="66" fillId="0" borderId="0" xfId="0" applyFont="1" applyAlignment="1">
      <alignment horizontal="left" vertical="center"/>
    </xf>
    <xf numFmtId="3" fontId="65" fillId="0" borderId="0" xfId="0" applyNumberFormat="1" applyFont="1" applyAlignment="1">
      <alignment horizontal="right" vertical="center"/>
    </xf>
    <xf numFmtId="0" fontId="65" fillId="0" borderId="0" xfId="0" applyFont="1" applyAlignment="1">
      <alignment horizontal="right" vertical="center"/>
    </xf>
    <xf numFmtId="172" fontId="65" fillId="0" borderId="0" xfId="0" applyNumberFormat="1" applyFont="1" applyAlignment="1">
      <alignment vertical="center"/>
    </xf>
    <xf numFmtId="0" fontId="65" fillId="0" borderId="0" xfId="0" applyFont="1" applyFill="1" applyAlignment="1">
      <alignment vertical="center"/>
    </xf>
    <xf numFmtId="0" fontId="66" fillId="0" borderId="0" xfId="0" applyFont="1" applyBorder="1" applyAlignment="1">
      <alignment vertical="center"/>
    </xf>
    <xf numFmtId="171" fontId="65" fillId="0" borderId="0" xfId="0" applyNumberFormat="1" applyFont="1" applyAlignment="1">
      <alignment vertical="center"/>
    </xf>
    <xf numFmtId="0" fontId="74" fillId="0" borderId="0" xfId="0" applyFont="1" applyBorder="1" applyAlignment="1">
      <alignment vertical="center"/>
    </xf>
    <xf numFmtId="0" fontId="74" fillId="0" borderId="0" xfId="0" applyFont="1" applyBorder="1" applyAlignment="1">
      <alignment horizontal="left" vertical="center"/>
    </xf>
    <xf numFmtId="0" fontId="74" fillId="0" borderId="0" xfId="0" applyFont="1" applyBorder="1" applyAlignment="1">
      <alignment horizontal="right" vertical="center"/>
    </xf>
    <xf numFmtId="9" fontId="65" fillId="0" borderId="0" xfId="288" applyFont="1" applyAlignment="1">
      <alignment vertical="center"/>
    </xf>
    <xf numFmtId="0" fontId="65" fillId="0" borderId="0" xfId="0" applyFont="1" applyBorder="1" applyAlignment="1">
      <alignment vertical="center"/>
    </xf>
    <xf numFmtId="0" fontId="0" fillId="0" borderId="0" xfId="0" applyAlignment="1">
      <alignment vertical="center"/>
    </xf>
    <xf numFmtId="0" fontId="65" fillId="0" borderId="19" xfId="0" applyFont="1" applyBorder="1" applyAlignment="1">
      <alignment vertical="center"/>
    </xf>
    <xf numFmtId="3" fontId="70" fillId="0" borderId="0" xfId="0" applyNumberFormat="1" applyFont="1" applyAlignment="1">
      <alignment vertical="center"/>
    </xf>
    <xf numFmtId="164" fontId="65" fillId="0" borderId="0" xfId="0" applyNumberFormat="1" applyFont="1" applyBorder="1" applyAlignment="1">
      <alignment horizontal="right" vertical="center"/>
    </xf>
    <xf numFmtId="167" fontId="65" fillId="0" borderId="0" xfId="0" applyNumberFormat="1" applyFont="1" applyBorder="1" applyAlignment="1">
      <alignment vertical="center"/>
    </xf>
    <xf numFmtId="3" fontId="65" fillId="0" borderId="0" xfId="0" applyNumberFormat="1" applyFont="1" applyBorder="1" applyAlignment="1">
      <alignment vertical="center"/>
    </xf>
    <xf numFmtId="167" fontId="75" fillId="0" borderId="0" xfId="0" applyNumberFormat="1" applyFont="1" applyBorder="1" applyAlignment="1">
      <alignment vertical="center"/>
    </xf>
    <xf numFmtId="173" fontId="65" fillId="0" borderId="0" xfId="0" applyNumberFormat="1" applyFont="1" applyAlignment="1">
      <alignment vertical="center"/>
    </xf>
    <xf numFmtId="168" fontId="65" fillId="0" borderId="0" xfId="0" applyNumberFormat="1" applyFont="1" applyAlignment="1">
      <alignment horizontal="right" vertical="center"/>
    </xf>
    <xf numFmtId="0" fontId="66" fillId="51" borderId="0" xfId="0" applyFont="1" applyFill="1" applyAlignment="1">
      <alignment vertical="center"/>
    </xf>
    <xf numFmtId="0" fontId="65" fillId="51" borderId="0" xfId="0" applyFont="1" applyFill="1" applyAlignment="1">
      <alignment vertical="center"/>
    </xf>
    <xf numFmtId="0" fontId="66" fillId="51" borderId="19" xfId="0" applyFont="1" applyFill="1" applyBorder="1" applyAlignment="1">
      <alignment vertical="center"/>
    </xf>
    <xf numFmtId="0" fontId="66" fillId="51" borderId="19" xfId="0" applyFont="1" applyFill="1" applyBorder="1" applyAlignment="1">
      <alignment horizontal="left" vertical="center"/>
    </xf>
    <xf numFmtId="3" fontId="66" fillId="51" borderId="19" xfId="0" applyNumberFormat="1" applyFont="1" applyFill="1" applyBorder="1" applyAlignment="1">
      <alignment horizontal="left" vertical="center"/>
    </xf>
    <xf numFmtId="3" fontId="66" fillId="0" borderId="19" xfId="0" applyNumberFormat="1" applyFont="1" applyBorder="1" applyAlignment="1">
      <alignment vertical="center"/>
    </xf>
    <xf numFmtId="3" fontId="65" fillId="51" borderId="0" xfId="0" applyNumberFormat="1" applyFont="1" applyFill="1" applyAlignment="1">
      <alignment vertical="center"/>
    </xf>
    <xf numFmtId="0" fontId="65" fillId="51" borderId="0" xfId="0" quotePrefix="1" applyFont="1" applyFill="1" applyAlignment="1">
      <alignment vertical="center"/>
    </xf>
    <xf numFmtId="41" fontId="65" fillId="51" borderId="0" xfId="0" applyNumberFormat="1" applyFont="1" applyFill="1" applyAlignment="1">
      <alignment vertical="center"/>
    </xf>
    <xf numFmtId="3" fontId="0" fillId="0" borderId="0" xfId="0" applyNumberFormat="1" applyAlignment="1">
      <alignment horizontal="right" vertical="center"/>
    </xf>
    <xf numFmtId="3" fontId="0" fillId="0" borderId="0" xfId="0" applyNumberFormat="1" applyFill="1" applyAlignment="1">
      <alignment vertical="center"/>
    </xf>
    <xf numFmtId="43" fontId="65" fillId="0" borderId="0" xfId="243" applyFont="1" applyAlignment="1">
      <alignment vertical="center"/>
    </xf>
    <xf numFmtId="43" fontId="65" fillId="0" borderId="0" xfId="0" applyNumberFormat="1" applyFont="1" applyAlignment="1">
      <alignment vertical="center"/>
    </xf>
    <xf numFmtId="3" fontId="3" fillId="0" borderId="0" xfId="0" applyNumberFormat="1" applyFont="1" applyFill="1" applyAlignment="1">
      <alignment vertical="center"/>
    </xf>
    <xf numFmtId="167" fontId="70" fillId="0" borderId="0" xfId="0" applyNumberFormat="1" applyFont="1" applyAlignment="1">
      <alignment horizontal="right" vertical="center"/>
    </xf>
    <xf numFmtId="167" fontId="65" fillId="0" borderId="0" xfId="0" applyNumberFormat="1" applyFont="1" applyAlignment="1">
      <alignment horizontal="left" vertical="center"/>
    </xf>
    <xf numFmtId="167" fontId="65" fillId="0" borderId="0" xfId="0" applyNumberFormat="1" applyFont="1" applyBorder="1" applyAlignment="1">
      <alignment horizontal="right" vertical="center"/>
    </xf>
    <xf numFmtId="164" fontId="65" fillId="0" borderId="0" xfId="0" applyNumberFormat="1" applyFont="1" applyBorder="1" applyAlignment="1">
      <alignment vertical="center"/>
    </xf>
    <xf numFmtId="164" fontId="65" fillId="0" borderId="0" xfId="0" applyNumberFormat="1" applyFont="1" applyAlignment="1">
      <alignment vertical="center"/>
    </xf>
    <xf numFmtId="167" fontId="66" fillId="0" borderId="19" xfId="0" applyNumberFormat="1" applyFont="1" applyBorder="1" applyAlignment="1">
      <alignment horizontal="left" vertical="center"/>
    </xf>
    <xf numFmtId="37" fontId="66" fillId="0" borderId="19" xfId="0" applyNumberFormat="1" applyFont="1" applyBorder="1" applyAlignment="1">
      <alignment horizontal="left" vertical="center"/>
    </xf>
    <xf numFmtId="166" fontId="66" fillId="0" borderId="19" xfId="0" applyNumberFormat="1" applyFont="1" applyBorder="1" applyAlignment="1">
      <alignment horizontal="left" vertical="center"/>
    </xf>
    <xf numFmtId="166" fontId="66" fillId="0" borderId="19" xfId="0" applyNumberFormat="1" applyFont="1" applyBorder="1" applyAlignment="1">
      <alignment vertical="center"/>
    </xf>
    <xf numFmtId="166" fontId="65" fillId="0" borderId="0" xfId="0" applyNumberFormat="1" applyFont="1" applyAlignment="1">
      <alignment vertical="center"/>
    </xf>
    <xf numFmtId="174" fontId="65" fillId="0" borderId="0" xfId="0" applyNumberFormat="1" applyFont="1" applyAlignment="1">
      <alignment horizontal="right" vertical="center"/>
    </xf>
    <xf numFmtId="175" fontId="75" fillId="0" borderId="0" xfId="0" applyNumberFormat="1" applyFont="1" applyFill="1" applyBorder="1" applyAlignment="1">
      <alignment horizontal="right" vertical="center"/>
    </xf>
    <xf numFmtId="171" fontId="65" fillId="0" borderId="0" xfId="288" applyNumberFormat="1" applyFont="1" applyBorder="1" applyAlignment="1">
      <alignment vertical="center"/>
    </xf>
    <xf numFmtId="164" fontId="65" fillId="0" borderId="0" xfId="0" applyNumberFormat="1" applyFont="1" applyFill="1" applyAlignment="1">
      <alignment horizontal="right" vertical="center"/>
    </xf>
    <xf numFmtId="0" fontId="65" fillId="0" borderId="0" xfId="0" applyFont="1" applyFill="1" applyAlignment="1">
      <alignment vertical="center" wrapText="1"/>
    </xf>
    <xf numFmtId="0" fontId="65" fillId="0" borderId="0" xfId="0" applyFont="1" applyFill="1" applyAlignment="1">
      <alignment horizontal="right" vertical="center"/>
    </xf>
    <xf numFmtId="0" fontId="66" fillId="0" borderId="0" xfId="0" applyFont="1" applyFill="1" applyAlignment="1">
      <alignment vertical="center"/>
    </xf>
    <xf numFmtId="167" fontId="65" fillId="0" borderId="0" xfId="0" applyNumberFormat="1" applyFont="1" applyFill="1" applyAlignment="1">
      <alignment horizontal="right" vertical="center"/>
    </xf>
    <xf numFmtId="43" fontId="65" fillId="0" borderId="0" xfId="243" applyFont="1" applyFill="1" applyAlignment="1">
      <alignment vertical="center"/>
    </xf>
    <xf numFmtId="167" fontId="65" fillId="0" borderId="0" xfId="0" applyNumberFormat="1" applyFont="1" applyFill="1" applyAlignment="1">
      <alignment vertical="center"/>
    </xf>
    <xf numFmtId="0" fontId="66" fillId="0" borderId="19" xfId="0" applyFont="1" applyFill="1" applyBorder="1" applyAlignment="1">
      <alignment vertical="center"/>
    </xf>
    <xf numFmtId="0" fontId="70" fillId="0" borderId="0" xfId="0" applyFont="1" applyFill="1" applyAlignment="1">
      <alignment vertical="center"/>
    </xf>
    <xf numFmtId="0" fontId="65" fillId="0" borderId="0" xfId="289" applyFont="1" applyBorder="1" applyAlignment="1">
      <alignment horizontal="left" vertical="center"/>
    </xf>
    <xf numFmtId="0" fontId="66" fillId="0" borderId="0" xfId="289" applyFont="1" applyBorder="1" applyAlignment="1">
      <alignment horizontal="left" vertical="center"/>
    </xf>
    <xf numFmtId="164" fontId="75" fillId="0" borderId="0" xfId="0" applyNumberFormat="1" applyFont="1" applyAlignment="1">
      <alignment horizontal="right" vertical="center"/>
    </xf>
    <xf numFmtId="0" fontId="65" fillId="0" borderId="0" xfId="0" applyFont="1" applyAlignment="1">
      <alignment horizontal="left" vertical="center" wrapText="1"/>
    </xf>
  </cellXfs>
  <cellStyles count="362">
    <cellStyle name="20 % - Akzent1" xfId="1" builtinId="30" customBuiltin="1"/>
    <cellStyle name="20 % - Akzent1 2" xfId="2" xr:uid="{00000000-0005-0000-0000-000001000000}"/>
    <cellStyle name="20 % - Akzent1 2 2" xfId="244" xr:uid="{00000000-0005-0000-0000-000000000000}"/>
    <cellStyle name="20 % - Akzent1 3" xfId="231" xr:uid="{00000000-0005-0000-0000-000002000000}"/>
    <cellStyle name="20 % - Akzent2" xfId="3" builtinId="34" customBuiltin="1"/>
    <cellStyle name="20 % - Akzent2 2" xfId="4" xr:uid="{00000000-0005-0000-0000-000004000000}"/>
    <cellStyle name="20 % - Akzent2 2 2" xfId="245" xr:uid="{00000000-0005-0000-0000-000001000000}"/>
    <cellStyle name="20 % - Akzent2 3" xfId="233" xr:uid="{00000000-0005-0000-0000-000005000000}"/>
    <cellStyle name="20 % - Akzent3" xfId="5" builtinId="38" customBuiltin="1"/>
    <cellStyle name="20 % - Akzent3 2" xfId="6" xr:uid="{00000000-0005-0000-0000-000007000000}"/>
    <cellStyle name="20 % - Akzent3 2 2" xfId="246" xr:uid="{00000000-0005-0000-0000-000002000000}"/>
    <cellStyle name="20 % - Akzent3 3" xfId="235" xr:uid="{00000000-0005-0000-0000-000008000000}"/>
    <cellStyle name="20 % - Akzent4" xfId="7" builtinId="42" customBuiltin="1"/>
    <cellStyle name="20 % - Akzent4 2" xfId="8" xr:uid="{00000000-0005-0000-0000-00000A000000}"/>
    <cellStyle name="20 % - Akzent4 2 2" xfId="247" xr:uid="{00000000-0005-0000-0000-000003000000}"/>
    <cellStyle name="20 % - Akzent4 3" xfId="237" xr:uid="{00000000-0005-0000-0000-00000B000000}"/>
    <cellStyle name="20 % - Akzent5" xfId="9" builtinId="46" customBuiltin="1"/>
    <cellStyle name="20 % - Akzent5 2" xfId="10" xr:uid="{00000000-0005-0000-0000-00000D000000}"/>
    <cellStyle name="20 % - Akzent5 2 2" xfId="248" xr:uid="{00000000-0005-0000-0000-000004000000}"/>
    <cellStyle name="20 % - Akzent5 3" xfId="239" xr:uid="{00000000-0005-0000-0000-00000E000000}"/>
    <cellStyle name="20 % - Akzent6" xfId="11" builtinId="50" customBuiltin="1"/>
    <cellStyle name="20 % - Akzent6 2" xfId="12" xr:uid="{00000000-0005-0000-0000-000010000000}"/>
    <cellStyle name="20 % - Akzent6 2 2" xfId="249" xr:uid="{00000000-0005-0000-0000-000005000000}"/>
    <cellStyle name="20 % - Akzent6 3" xfId="241" xr:uid="{00000000-0005-0000-0000-000011000000}"/>
    <cellStyle name="20% - Accent1" xfId="13" xr:uid="{00000000-0005-0000-0000-000012000000}"/>
    <cellStyle name="20% - Accent1 2" xfId="290" xr:uid="{00000000-0005-0000-0000-000000000000}"/>
    <cellStyle name="20% - Accent2" xfId="14" xr:uid="{00000000-0005-0000-0000-000013000000}"/>
    <cellStyle name="20% - Accent2 2" xfId="291" xr:uid="{00000000-0005-0000-0000-000001000000}"/>
    <cellStyle name="20% - Accent3" xfId="15" xr:uid="{00000000-0005-0000-0000-000014000000}"/>
    <cellStyle name="20% - Accent3 2" xfId="292" xr:uid="{00000000-0005-0000-0000-000002000000}"/>
    <cellStyle name="20% - Accent4" xfId="16" xr:uid="{00000000-0005-0000-0000-000015000000}"/>
    <cellStyle name="20% - Accent4 2" xfId="293" xr:uid="{00000000-0005-0000-0000-000003000000}"/>
    <cellStyle name="20% - Accent5" xfId="17" xr:uid="{00000000-0005-0000-0000-000016000000}"/>
    <cellStyle name="20% - Accent6" xfId="18" xr:uid="{00000000-0005-0000-0000-000017000000}"/>
    <cellStyle name="20% - Accent6 2" xfId="294" xr:uid="{00000000-0005-0000-0000-000005000000}"/>
    <cellStyle name="20% - Akzent1" xfId="295" xr:uid="{00000000-0005-0000-0000-000006000000}"/>
    <cellStyle name="20% - Akzent2" xfId="296" xr:uid="{00000000-0005-0000-0000-000007000000}"/>
    <cellStyle name="20% - Akzent3" xfId="297" xr:uid="{00000000-0005-0000-0000-000008000000}"/>
    <cellStyle name="20% - Akzent4" xfId="298" xr:uid="{00000000-0005-0000-0000-000009000000}"/>
    <cellStyle name="20% - Akzent5" xfId="299" xr:uid="{00000000-0005-0000-0000-00000A000000}"/>
    <cellStyle name="20% - Akzent6" xfId="300" xr:uid="{00000000-0005-0000-0000-00000B000000}"/>
    <cellStyle name="40 % - Akzent1" xfId="19" builtinId="31" customBuiltin="1"/>
    <cellStyle name="40 % - Akzent1 2" xfId="20" xr:uid="{00000000-0005-0000-0000-000019000000}"/>
    <cellStyle name="40 % - Akzent1 2 2" xfId="250" xr:uid="{00000000-0005-0000-0000-000006000000}"/>
    <cellStyle name="40 % - Akzent1 3" xfId="232" xr:uid="{00000000-0005-0000-0000-00001A000000}"/>
    <cellStyle name="40 % - Akzent2" xfId="21" builtinId="35" customBuiltin="1"/>
    <cellStyle name="40 % - Akzent2 2" xfId="22" xr:uid="{00000000-0005-0000-0000-00001C000000}"/>
    <cellStyle name="40 % - Akzent2 2 2" xfId="251" xr:uid="{00000000-0005-0000-0000-000007000000}"/>
    <cellStyle name="40 % - Akzent2 3" xfId="234" xr:uid="{00000000-0005-0000-0000-00001D000000}"/>
    <cellStyle name="40 % - Akzent3" xfId="23" builtinId="39" customBuiltin="1"/>
    <cellStyle name="40 % - Akzent3 2" xfId="24" xr:uid="{00000000-0005-0000-0000-00001F000000}"/>
    <cellStyle name="40 % - Akzent3 2 2" xfId="252" xr:uid="{00000000-0005-0000-0000-000008000000}"/>
    <cellStyle name="40 % - Akzent3 3" xfId="236" xr:uid="{00000000-0005-0000-0000-000020000000}"/>
    <cellStyle name="40 % - Akzent4" xfId="25" builtinId="43" customBuiltin="1"/>
    <cellStyle name="40 % - Akzent4 2" xfId="26" xr:uid="{00000000-0005-0000-0000-000022000000}"/>
    <cellStyle name="40 % - Akzent4 2 2" xfId="253" xr:uid="{00000000-0005-0000-0000-000009000000}"/>
    <cellStyle name="40 % - Akzent4 3" xfId="238" xr:uid="{00000000-0005-0000-0000-000023000000}"/>
    <cellStyle name="40 % - Akzent5" xfId="27" builtinId="47" customBuiltin="1"/>
    <cellStyle name="40 % - Akzent5 2" xfId="28" xr:uid="{00000000-0005-0000-0000-000025000000}"/>
    <cellStyle name="40 % - Akzent5 2 2" xfId="254" xr:uid="{00000000-0005-0000-0000-00000A000000}"/>
    <cellStyle name="40 % - Akzent5 3" xfId="240" xr:uid="{00000000-0005-0000-0000-000026000000}"/>
    <cellStyle name="40 % - Akzent6" xfId="29" builtinId="51" customBuiltin="1"/>
    <cellStyle name="40 % - Akzent6 2" xfId="30" xr:uid="{00000000-0005-0000-0000-000028000000}"/>
    <cellStyle name="40 % - Akzent6 2 2" xfId="255" xr:uid="{00000000-0005-0000-0000-00000B000000}"/>
    <cellStyle name="40 % - Akzent6 3" xfId="242" xr:uid="{00000000-0005-0000-0000-000029000000}"/>
    <cellStyle name="40% - Accent1" xfId="31" xr:uid="{00000000-0005-0000-0000-00002A000000}"/>
    <cellStyle name="40% - Accent1 2" xfId="301" xr:uid="{00000000-0005-0000-0000-00000C000000}"/>
    <cellStyle name="40% - Accent2" xfId="32" xr:uid="{00000000-0005-0000-0000-00002B000000}"/>
    <cellStyle name="40% - Accent3" xfId="33" xr:uid="{00000000-0005-0000-0000-00002C000000}"/>
    <cellStyle name="40% - Accent3 2" xfId="302" xr:uid="{00000000-0005-0000-0000-00000E000000}"/>
    <cellStyle name="40% - Accent4" xfId="34" xr:uid="{00000000-0005-0000-0000-00002D000000}"/>
    <cellStyle name="40% - Accent4 2" xfId="303" xr:uid="{00000000-0005-0000-0000-00000F000000}"/>
    <cellStyle name="40% - Accent5" xfId="35" xr:uid="{00000000-0005-0000-0000-00002E000000}"/>
    <cellStyle name="40% - Accent5 2" xfId="304" xr:uid="{00000000-0005-0000-0000-000010000000}"/>
    <cellStyle name="40% - Accent6" xfId="36" xr:uid="{00000000-0005-0000-0000-00002F000000}"/>
    <cellStyle name="40% - Accent6 2" xfId="305" xr:uid="{00000000-0005-0000-0000-000011000000}"/>
    <cellStyle name="40% - Akzent1" xfId="306" xr:uid="{00000000-0005-0000-0000-000012000000}"/>
    <cellStyle name="40% - Akzent2" xfId="307" xr:uid="{00000000-0005-0000-0000-000013000000}"/>
    <cellStyle name="40% - Akzent3" xfId="308" xr:uid="{00000000-0005-0000-0000-000014000000}"/>
    <cellStyle name="40% - Akzent4" xfId="309" xr:uid="{00000000-0005-0000-0000-000015000000}"/>
    <cellStyle name="40% - Akzent5" xfId="310" xr:uid="{00000000-0005-0000-0000-000016000000}"/>
    <cellStyle name="40% - Akzent6" xfId="311" xr:uid="{00000000-0005-0000-0000-000017000000}"/>
    <cellStyle name="60 % - Akzent1" xfId="37" builtinId="32" customBuiltin="1"/>
    <cellStyle name="60 % - Akzent1 2" xfId="38" xr:uid="{00000000-0005-0000-0000-000031000000}"/>
    <cellStyle name="60 % - Akzent1 2 2" xfId="256" xr:uid="{00000000-0005-0000-0000-00000C000000}"/>
    <cellStyle name="60 % - Akzent2" xfId="39" builtinId="36" customBuiltin="1"/>
    <cellStyle name="60 % - Akzent2 2" xfId="40" xr:uid="{00000000-0005-0000-0000-000033000000}"/>
    <cellStyle name="60 % - Akzent2 2 2" xfId="257" xr:uid="{00000000-0005-0000-0000-00000D000000}"/>
    <cellStyle name="60 % - Akzent3" xfId="41" builtinId="40" customBuiltin="1"/>
    <cellStyle name="60 % - Akzent3 2" xfId="42" xr:uid="{00000000-0005-0000-0000-000035000000}"/>
    <cellStyle name="60 % - Akzent3 2 2" xfId="258" xr:uid="{00000000-0005-0000-0000-00000E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5 2 2" xfId="259" xr:uid="{00000000-0005-0000-0000-00000F000000}"/>
    <cellStyle name="60 % - Akzent6" xfId="47" builtinId="52" customBuiltin="1"/>
    <cellStyle name="60 % - Akzent6 2" xfId="48" xr:uid="{00000000-0005-0000-0000-00003B000000}"/>
    <cellStyle name="60 % - Akzent6 2 2" xfId="260" xr:uid="{00000000-0005-0000-0000-000010000000}"/>
    <cellStyle name="60% - Accent1" xfId="49" xr:uid="{00000000-0005-0000-0000-00003C000000}"/>
    <cellStyle name="60% - Accent1 2" xfId="312" xr:uid="{00000000-0005-0000-0000-000018000000}"/>
    <cellStyle name="60% - Accent2" xfId="50" xr:uid="{00000000-0005-0000-0000-00003D000000}"/>
    <cellStyle name="60% - Accent2 2" xfId="313" xr:uid="{00000000-0005-0000-0000-000019000000}"/>
    <cellStyle name="60% - Accent3" xfId="51" xr:uid="{00000000-0005-0000-0000-00003E000000}"/>
    <cellStyle name="60% - Accent3 2" xfId="314" xr:uid="{00000000-0005-0000-0000-00001A000000}"/>
    <cellStyle name="60% - Accent4" xfId="52" xr:uid="{00000000-0005-0000-0000-00003F000000}"/>
    <cellStyle name="60% - Accent4 2" xfId="315" xr:uid="{00000000-0005-0000-0000-00001B000000}"/>
    <cellStyle name="60% - Accent5" xfId="53" xr:uid="{00000000-0005-0000-0000-000040000000}"/>
    <cellStyle name="60% - Accent5 2" xfId="316" xr:uid="{00000000-0005-0000-0000-00001C000000}"/>
    <cellStyle name="60% - Accent6" xfId="54" xr:uid="{00000000-0005-0000-0000-000041000000}"/>
    <cellStyle name="60% - Accent6 2" xfId="317" xr:uid="{00000000-0005-0000-0000-00001D000000}"/>
    <cellStyle name="60% - Akzent1" xfId="318" xr:uid="{00000000-0005-0000-0000-00001E000000}"/>
    <cellStyle name="60% - Akzent2" xfId="319" xr:uid="{00000000-0005-0000-0000-00001F000000}"/>
    <cellStyle name="60% - Akzent3" xfId="320" xr:uid="{00000000-0005-0000-0000-000020000000}"/>
    <cellStyle name="60% - Akzent4" xfId="321" xr:uid="{00000000-0005-0000-0000-000021000000}"/>
    <cellStyle name="60% - Akzent5" xfId="322" xr:uid="{00000000-0005-0000-0000-000022000000}"/>
    <cellStyle name="60% - Akzent6" xfId="323" xr:uid="{00000000-0005-0000-0000-000023000000}"/>
    <cellStyle name="Accent1" xfId="55" xr:uid="{00000000-0005-0000-0000-000042000000}"/>
    <cellStyle name="Accent1 2" xfId="324" xr:uid="{00000000-0005-0000-0000-000024000000}"/>
    <cellStyle name="Accent2" xfId="56" xr:uid="{00000000-0005-0000-0000-000043000000}"/>
    <cellStyle name="Accent2 2" xfId="325" xr:uid="{00000000-0005-0000-0000-000025000000}"/>
    <cellStyle name="Accent3" xfId="57" xr:uid="{00000000-0005-0000-0000-000044000000}"/>
    <cellStyle name="Accent3 2" xfId="326" xr:uid="{00000000-0005-0000-0000-000026000000}"/>
    <cellStyle name="Accent4" xfId="58" xr:uid="{00000000-0005-0000-0000-000045000000}"/>
    <cellStyle name="Accent4 2" xfId="327" xr:uid="{00000000-0005-0000-0000-000027000000}"/>
    <cellStyle name="Accent5" xfId="59" xr:uid="{00000000-0005-0000-0000-000046000000}"/>
    <cellStyle name="Accent6" xfId="60" xr:uid="{00000000-0005-0000-0000-000047000000}"/>
    <cellStyle name="Accent6 2" xfId="328" xr:uid="{00000000-0005-0000-0000-000029000000}"/>
    <cellStyle name="Akzent1" xfId="61" builtinId="29" customBuiltin="1"/>
    <cellStyle name="Akzent1 2" xfId="62" xr:uid="{00000000-0005-0000-0000-000049000000}"/>
    <cellStyle name="Akzent1 2 2" xfId="261" xr:uid="{00000000-0005-0000-0000-000011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5 2 2" xfId="262" xr:uid="{00000000-0005-0000-0000-000012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ad 2" xfId="329" xr:uid="{00000000-0005-0000-0000-00002A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alculation 2" xfId="330" xr:uid="{00000000-0005-0000-0000-00002B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ingabe 2 2" xfId="263" xr:uid="{00000000-0005-0000-0000-000014000000}"/>
    <cellStyle name="Ergebnis" xfId="84" builtinId="25" customBuiltin="1"/>
    <cellStyle name="Ergebnis 2" xfId="85" xr:uid="{00000000-0005-0000-0000-000060000000}"/>
    <cellStyle name="Ergebnis 2 2" xfId="264" xr:uid="{00000000-0005-0000-0000-000015000000}"/>
    <cellStyle name="Erklärender Text" xfId="86" builtinId="53" customBuiltin="1"/>
    <cellStyle name="Erklärender Text 2" xfId="87" xr:uid="{00000000-0005-0000-0000-000062000000}"/>
    <cellStyle name="Euro" xfId="265" xr:uid="{00000000-0005-0000-0000-000016000000}"/>
    <cellStyle name="Explanatory Text" xfId="88" xr:uid="{00000000-0005-0000-0000-000063000000}"/>
    <cellStyle name="Good" xfId="89" xr:uid="{00000000-0005-0000-0000-000064000000}"/>
    <cellStyle name="Good 2" xfId="331" xr:uid="{00000000-0005-0000-0000-00002E000000}"/>
    <cellStyle name="Gut" xfId="90" builtinId="26" customBuiltin="1"/>
    <cellStyle name="Gut 2" xfId="91" xr:uid="{00000000-0005-0000-0000-000066000000}"/>
    <cellStyle name="Gut 2 2" xfId="266" xr:uid="{00000000-0005-0000-0000-000017000000}"/>
    <cellStyle name="Heading 1" xfId="92" xr:uid="{00000000-0005-0000-0000-000067000000}"/>
    <cellStyle name="Heading 1 2" xfId="332" xr:uid="{00000000-0005-0000-0000-00002F000000}"/>
    <cellStyle name="Heading 2" xfId="93" xr:uid="{00000000-0005-0000-0000-000068000000}"/>
    <cellStyle name="Heading 2 2" xfId="333" xr:uid="{00000000-0005-0000-0000-000030000000}"/>
    <cellStyle name="Heading 3" xfId="94" xr:uid="{00000000-0005-0000-0000-000069000000}"/>
    <cellStyle name="Heading 3 2" xfId="334" xr:uid="{00000000-0005-0000-0000-000031000000}"/>
    <cellStyle name="Heading 4" xfId="95" xr:uid="{00000000-0005-0000-0000-00006A000000}"/>
    <cellStyle name="Heading 4 2" xfId="335" xr:uid="{00000000-0005-0000-0000-000032000000}"/>
    <cellStyle name="Hyperlink 2" xfId="97" xr:uid="{00000000-0005-0000-0000-00006C000000}"/>
    <cellStyle name="Hyperlink 2 2" xfId="98" xr:uid="{00000000-0005-0000-0000-00006D000000}"/>
    <cellStyle name="Hyperlink 3" xfId="267" xr:uid="{00000000-0005-0000-0000-000019000000}"/>
    <cellStyle name="Input" xfId="99" xr:uid="{00000000-0005-0000-0000-00006E000000}"/>
    <cellStyle name="Input 2" xfId="336" xr:uid="{00000000-0005-0000-0000-000033000000}"/>
    <cellStyle name="Komma" xfId="243" builtinId="3"/>
    <cellStyle name="Komma 2" xfId="100" xr:uid="{00000000-0005-0000-0000-000070000000}"/>
    <cellStyle name="Komma 2 2" xfId="101" xr:uid="{00000000-0005-0000-0000-000071000000}"/>
    <cellStyle name="Komma 2 2 2" xfId="102" xr:uid="{00000000-0005-0000-0000-000072000000}"/>
    <cellStyle name="Komma 2 2 3" xfId="269" xr:uid="{00000000-0005-0000-0000-00001B000000}"/>
    <cellStyle name="Komma 2 3" xfId="103" xr:uid="{00000000-0005-0000-0000-000073000000}"/>
    <cellStyle name="Komma 2 3 2" xfId="104" xr:uid="{00000000-0005-0000-0000-000074000000}"/>
    <cellStyle name="Komma 2 4" xfId="268" xr:uid="{00000000-0005-0000-0000-00001A000000}"/>
    <cellStyle name="Komma 2 5" xfId="337" xr:uid="{00000000-0005-0000-0000-000035000000}"/>
    <cellStyle name="Komma 3" xfId="105" xr:uid="{00000000-0005-0000-0000-000075000000}"/>
    <cellStyle name="Komma 3 2" xfId="106" xr:uid="{00000000-0005-0000-0000-000076000000}"/>
    <cellStyle name="Komma 3 3" xfId="270" xr:uid="{00000000-0005-0000-0000-00001C000000}"/>
    <cellStyle name="Komma 4" xfId="107" xr:uid="{00000000-0005-0000-0000-000077000000}"/>
    <cellStyle name="Komma 4 2" xfId="271" xr:uid="{00000000-0005-0000-0000-00001D000000}"/>
    <cellStyle name="Link" xfId="96" builtinId="8"/>
    <cellStyle name="Link 2" xfId="285" xr:uid="{0D1A38E5-6CDD-4ECC-AC17-88B47BDB2E23}"/>
    <cellStyle name="Link 2 2" xfId="360" xr:uid="{A0C5D003-C60E-4C7B-B568-D6509D583994}"/>
    <cellStyle name="Link 3" xfId="286" xr:uid="{00000000-0005-0000-0000-000016010000}"/>
    <cellStyle name="Link 4" xfId="361" xr:uid="{00000000-0005-0000-0000-000056010000}"/>
    <cellStyle name="Linked Cell" xfId="108" xr:uid="{00000000-0005-0000-0000-000078000000}"/>
    <cellStyle name="Linked Cell 2" xfId="338" xr:uid="{00000000-0005-0000-0000-000036000000}"/>
    <cellStyle name="Neutral" xfId="109" builtinId="28" customBuiltin="1"/>
    <cellStyle name="Neutral 2" xfId="110" xr:uid="{00000000-0005-0000-0000-00007A000000}"/>
    <cellStyle name="Neutral 2 2" xfId="111" xr:uid="{00000000-0005-0000-0000-00007B000000}"/>
    <cellStyle name="Neutral 2 3" xfId="272" xr:uid="{00000000-0005-0000-0000-00001E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4 2" xfId="339" xr:uid="{00000000-0005-0000-0000-00003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2 2" xfId="273" xr:uid="{00000000-0005-0000-0000-000020000000}"/>
    <cellStyle name="Notiz 3" xfId="179" xr:uid="{00000000-0005-0000-0000-0000BF000000}"/>
    <cellStyle name="Notiz 3 2" xfId="274" xr:uid="{00000000-0005-0000-0000-000021000000}"/>
    <cellStyle name="Notiz 4" xfId="230" xr:uid="{00000000-0005-0000-0000-0000C0000000}"/>
    <cellStyle name="Output" xfId="180" xr:uid="{00000000-0005-0000-0000-0000C1000000}"/>
    <cellStyle name="Output 2" xfId="340" xr:uid="{00000000-0005-0000-0000-00003B000000}"/>
    <cellStyle name="Prozent" xfId="288" builtinId="5"/>
    <cellStyle name="Prozent 2" xfId="181" xr:uid="{00000000-0005-0000-0000-0000C3000000}"/>
    <cellStyle name="Prozent 2 2" xfId="182" xr:uid="{00000000-0005-0000-0000-0000C4000000}"/>
    <cellStyle name="Prozent 2 2 2" xfId="183" xr:uid="{00000000-0005-0000-0000-0000C5000000}"/>
    <cellStyle name="Prozent 3" xfId="184" xr:uid="{00000000-0005-0000-0000-0000C6000000}"/>
    <cellStyle name="Prozent 3 2" xfId="185" xr:uid="{00000000-0005-0000-0000-0000C7000000}"/>
    <cellStyle name="Prozent 3 2 2" xfId="186" xr:uid="{00000000-0005-0000-0000-0000C8000000}"/>
    <cellStyle name="Prozent 3 2 3" xfId="275" xr:uid="{00000000-0005-0000-0000-000026000000}"/>
    <cellStyle name="Prozent 3 3" xfId="187" xr:uid="{00000000-0005-0000-0000-0000C9000000}"/>
    <cellStyle name="Prozent 3 4" xfId="188" xr:uid="{00000000-0005-0000-0000-0000CA000000}"/>
    <cellStyle name="Prozent 3 5" xfId="189" xr:uid="{00000000-0005-0000-0000-0000CB000000}"/>
    <cellStyle name="Prozent 4" xfId="190" xr:uid="{00000000-0005-0000-0000-0000CC000000}"/>
    <cellStyle name="Prozent 4 2" xfId="191" xr:uid="{00000000-0005-0000-0000-0000CD000000}"/>
    <cellStyle name="Prozent 4 3" xfId="192" xr:uid="{00000000-0005-0000-0000-0000CE000000}"/>
    <cellStyle name="Prozent 4 4" xfId="193" xr:uid="{00000000-0005-0000-0000-0000CF000000}"/>
    <cellStyle name="Prozent 5" xfId="194" xr:uid="{00000000-0005-0000-0000-0000D0000000}"/>
    <cellStyle name="Prozent 5 2" xfId="195" xr:uid="{00000000-0005-0000-0000-0000D1000000}"/>
    <cellStyle name="Prozent 6" xfId="341" xr:uid="{00000000-0005-0000-0000-00005B010000}"/>
    <cellStyle name="Schlecht" xfId="196" builtinId="27" customBuiltin="1"/>
    <cellStyle name="Schlecht 2" xfId="197" xr:uid="{00000000-0005-0000-0000-0000D3000000}"/>
    <cellStyle name="Standard" xfId="0" builtinId="0"/>
    <cellStyle name="Standard 10" xfId="342" xr:uid="{00000000-0005-0000-0000-00003F000000}"/>
    <cellStyle name="Standard 11" xfId="343" xr:uid="{00000000-0005-0000-0000-000040000000}"/>
    <cellStyle name="Standard 12" xfId="289" xr:uid="{00000000-0005-0000-0000-00005C010000}"/>
    <cellStyle name="Standard 2" xfId="198" xr:uid="{00000000-0005-0000-0000-0000D5000000}"/>
    <cellStyle name="Standard 2 2" xfId="199" xr:uid="{00000000-0005-0000-0000-0000D6000000}"/>
    <cellStyle name="Standard 2 2 2" xfId="200" xr:uid="{00000000-0005-0000-0000-0000D7000000}"/>
    <cellStyle name="Standard 2 2 3" xfId="276" xr:uid="{00000000-0005-0000-0000-00002A000000}"/>
    <cellStyle name="Standard 2 2 4" xfId="344" xr:uid="{00000000-0005-0000-0000-000042000000}"/>
    <cellStyle name="Standard 2 3" xfId="345" xr:uid="{00000000-0005-0000-0000-000043000000}"/>
    <cellStyle name="Standard 2 4" xfId="346" xr:uid="{00000000-0005-0000-0000-000044000000}"/>
    <cellStyle name="Standard 2 5" xfId="347" xr:uid="{00000000-0005-0000-0000-000045000000}"/>
    <cellStyle name="Standard 3" xfId="201" xr:uid="{00000000-0005-0000-0000-0000D8000000}"/>
    <cellStyle name="Standard 3 2" xfId="202" xr:uid="{00000000-0005-0000-0000-0000D9000000}"/>
    <cellStyle name="Standard 3 2 2" xfId="203" xr:uid="{00000000-0005-0000-0000-0000DA000000}"/>
    <cellStyle name="Standard 3 2 3" xfId="348" xr:uid="{00000000-0005-0000-0000-000047000000}"/>
    <cellStyle name="Standard 3 3" xfId="204" xr:uid="{00000000-0005-0000-0000-0000DB000000}"/>
    <cellStyle name="Standard 3 3 2" xfId="349" xr:uid="{00000000-0005-0000-0000-000048000000}"/>
    <cellStyle name="Standard 3 4" xfId="205" xr:uid="{00000000-0005-0000-0000-0000DC000000}"/>
    <cellStyle name="Standard 4" xfId="206" xr:uid="{00000000-0005-0000-0000-0000DD000000}"/>
    <cellStyle name="Standard 4 2" xfId="207" xr:uid="{00000000-0005-0000-0000-0000DE000000}"/>
    <cellStyle name="Standard 4 2 2" xfId="287" xr:uid="{0036D5C9-A71B-4DE4-858A-56EDFB546115}"/>
    <cellStyle name="Standard 4 3" xfId="277" xr:uid="{00000000-0005-0000-0000-00002C000000}"/>
    <cellStyle name="Standard 5" xfId="208" xr:uid="{00000000-0005-0000-0000-0000DF000000}"/>
    <cellStyle name="Standard 5 2" xfId="350" xr:uid="{00000000-0005-0000-0000-00004A000000}"/>
    <cellStyle name="Standard 6" xfId="229" xr:uid="{00000000-0005-0000-0000-0000E0000000}"/>
    <cellStyle name="Standard 6 2" xfId="351" xr:uid="{00000000-0005-0000-0000-00004C000000}"/>
    <cellStyle name="Standard 6 3" xfId="352" xr:uid="{00000000-0005-0000-0000-00004D000000}"/>
    <cellStyle name="Standard 7" xfId="353" xr:uid="{00000000-0005-0000-0000-00004E000000}"/>
    <cellStyle name="Standard 8" xfId="354" xr:uid="{00000000-0005-0000-0000-00004F000000}"/>
    <cellStyle name="Standard 8 2" xfId="355" xr:uid="{00000000-0005-0000-0000-000050000000}"/>
    <cellStyle name="Standard 9" xfId="356" xr:uid="{00000000-0005-0000-0000-000051000000}"/>
    <cellStyle name="Style 1" xfId="209" xr:uid="{00000000-0005-0000-0000-0000E1000000}"/>
    <cellStyle name="Title" xfId="210" xr:uid="{00000000-0005-0000-0000-0000E2000000}"/>
    <cellStyle name="Title 2" xfId="357" xr:uid="{00000000-0005-0000-0000-00005B000000}"/>
    <cellStyle name="Total" xfId="211" xr:uid="{00000000-0005-0000-0000-0000E3000000}"/>
    <cellStyle name="Total 2" xfId="358" xr:uid="{00000000-0005-0000-0000-00005C000000}"/>
    <cellStyle name="Überschrift" xfId="212" builtinId="15" customBuiltin="1"/>
    <cellStyle name="Überschrift 1" xfId="213" builtinId="16" customBuiltin="1"/>
    <cellStyle name="Überschrift 1 2" xfId="214" xr:uid="{00000000-0005-0000-0000-0000E6000000}"/>
    <cellStyle name="Überschrift 1 2 2" xfId="278" xr:uid="{00000000-0005-0000-0000-00002D000000}"/>
    <cellStyle name="Überschrift 2" xfId="215" builtinId="17" customBuiltin="1"/>
    <cellStyle name="Überschrift 2 2" xfId="216" xr:uid="{00000000-0005-0000-0000-0000E8000000}"/>
    <cellStyle name="Überschrift 2 2 2" xfId="279" xr:uid="{00000000-0005-0000-0000-00002E000000}"/>
    <cellStyle name="Überschrift 3" xfId="217" builtinId="18" customBuiltin="1"/>
    <cellStyle name="Überschrift 3 2" xfId="218" xr:uid="{00000000-0005-0000-0000-0000EA000000}"/>
    <cellStyle name="Überschrift 3 2 2" xfId="280" xr:uid="{00000000-0005-0000-0000-00002F000000}"/>
    <cellStyle name="Überschrift 4" xfId="219" builtinId="19" customBuiltin="1"/>
    <cellStyle name="Überschrift 4 2" xfId="220" xr:uid="{00000000-0005-0000-0000-0000EC000000}"/>
    <cellStyle name="Überschrift 5" xfId="221" xr:uid="{00000000-0005-0000-0000-0000ED000000}"/>
    <cellStyle name="Verknüpfte Zelle" xfId="222" builtinId="24" customBuiltin="1"/>
    <cellStyle name="Verknüpfte Zelle 2" xfId="223" xr:uid="{00000000-0005-0000-0000-0000EF000000}"/>
    <cellStyle name="Währung 2" xfId="281" xr:uid="{00000000-0005-0000-0000-000030000000}"/>
    <cellStyle name="Währung 2 2" xfId="282" xr:uid="{00000000-0005-0000-0000-000031000000}"/>
    <cellStyle name="Währung 3" xfId="283" xr:uid="{00000000-0005-0000-0000-000032000000}"/>
    <cellStyle name="Währung 4" xfId="284" xr:uid="{00000000-0005-0000-0000-000033000000}"/>
    <cellStyle name="Warnender Text" xfId="224" builtinId="11" customBuiltin="1"/>
    <cellStyle name="Warnender Text 2" xfId="225" xr:uid="{00000000-0005-0000-0000-0000F1000000}"/>
    <cellStyle name="Warning Text" xfId="226" xr:uid="{00000000-0005-0000-0000-0000F2000000}"/>
    <cellStyle name="xxx" xfId="359" xr:uid="{00000000-0005-0000-0000-00005E000000}"/>
    <cellStyle name="Zelle überprüfen" xfId="227" builtinId="23" customBuiltin="1"/>
    <cellStyle name="Zelle überprüfen 2" xfId="228"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A507-2647-46DF-858E-DACB3C845174}">
  <sheetPr>
    <tabColor theme="3" tint="0.59999389629810485"/>
  </sheetPr>
  <dimension ref="A1:B25"/>
  <sheetViews>
    <sheetView workbookViewId="0"/>
  </sheetViews>
  <sheetFormatPr baseColWidth="10" defaultRowHeight="15.95" customHeight="1"/>
  <cols>
    <col min="1" max="1" width="20.7109375" style="9" customWidth="1"/>
    <col min="2" max="2" width="32.42578125" style="9" customWidth="1"/>
    <col min="3" max="16384" width="11.42578125" style="9"/>
  </cols>
  <sheetData>
    <row r="1" spans="1:2" ht="18" customHeight="1">
      <c r="A1" s="8" t="s">
        <v>606</v>
      </c>
    </row>
    <row r="2" spans="1:2" ht="15.95" customHeight="1">
      <c r="A2" s="9" t="s">
        <v>449</v>
      </c>
    </row>
    <row r="4" spans="1:2" ht="15.95" customHeight="1">
      <c r="A4" s="9" t="s">
        <v>450</v>
      </c>
      <c r="B4" s="10">
        <v>44809</v>
      </c>
    </row>
    <row r="5" spans="1:2" ht="15.95" customHeight="1">
      <c r="A5" s="9" t="s">
        <v>451</v>
      </c>
      <c r="B5" s="11">
        <v>1</v>
      </c>
    </row>
    <row r="6" spans="1:2" ht="15.95" customHeight="1">
      <c r="A6" s="9" t="s">
        <v>452</v>
      </c>
      <c r="B6" s="11" t="s">
        <v>397</v>
      </c>
    </row>
    <row r="7" spans="1:2" ht="15.95" customHeight="1">
      <c r="A7" s="9" t="s">
        <v>453</v>
      </c>
      <c r="B7" s="11">
        <v>2022</v>
      </c>
    </row>
    <row r="8" spans="1:2" ht="15.95" customHeight="1">
      <c r="A8" s="9" t="s">
        <v>454</v>
      </c>
      <c r="B8" s="11" t="s">
        <v>455</v>
      </c>
    </row>
    <row r="9" spans="1:2" ht="15.95" customHeight="1">
      <c r="A9" s="9" t="s">
        <v>456</v>
      </c>
      <c r="B9" s="11" t="s">
        <v>457</v>
      </c>
    </row>
    <row r="10" spans="1:2" ht="15.95" customHeight="1">
      <c r="A10" s="9" t="s">
        <v>458</v>
      </c>
      <c r="B10" s="11" t="s">
        <v>464</v>
      </c>
    </row>
    <row r="11" spans="1:2" ht="15.95" customHeight="1">
      <c r="A11" s="9" t="s">
        <v>459</v>
      </c>
      <c r="B11" s="11" t="s">
        <v>549</v>
      </c>
    </row>
    <row r="12" spans="1:2" ht="15.95" customHeight="1">
      <c r="A12" s="9" t="s">
        <v>460</v>
      </c>
      <c r="B12" s="11" t="s">
        <v>461</v>
      </c>
    </row>
    <row r="13" spans="1:2" ht="15.95" customHeight="1">
      <c r="A13" s="9" t="s">
        <v>462</v>
      </c>
      <c r="B13" s="11" t="s">
        <v>548</v>
      </c>
    </row>
    <row r="14" spans="1:2" ht="15.95" customHeight="1">
      <c r="A14" s="9" t="s">
        <v>463</v>
      </c>
      <c r="B14" s="11" t="s">
        <v>607</v>
      </c>
    </row>
    <row r="18" spans="1:2" ht="15.95" customHeight="1">
      <c r="A18" s="93" t="s">
        <v>612</v>
      </c>
      <c r="B18" s="92"/>
    </row>
    <row r="19" spans="1:2" ht="15.95" customHeight="1">
      <c r="A19" s="92" t="s">
        <v>397</v>
      </c>
      <c r="B19" s="92" t="s">
        <v>613</v>
      </c>
    </row>
    <row r="20" spans="1:2" ht="15.95" customHeight="1">
      <c r="A20" s="92" t="s">
        <v>614</v>
      </c>
      <c r="B20" s="92" t="s">
        <v>615</v>
      </c>
    </row>
    <row r="21" spans="1:2" ht="15.95" customHeight="1">
      <c r="A21" s="92" t="s">
        <v>76</v>
      </c>
      <c r="B21" s="92" t="s">
        <v>616</v>
      </c>
    </row>
    <row r="22" spans="1:2" ht="15.95" customHeight="1">
      <c r="A22" s="92" t="s">
        <v>73</v>
      </c>
      <c r="B22" s="92" t="s">
        <v>617</v>
      </c>
    </row>
    <row r="23" spans="1:2" ht="15.95" customHeight="1">
      <c r="A23" s="92" t="s">
        <v>618</v>
      </c>
      <c r="B23" s="92" t="s">
        <v>619</v>
      </c>
    </row>
    <row r="24" spans="1:2" ht="15.95" customHeight="1">
      <c r="A24" s="92" t="s">
        <v>620</v>
      </c>
      <c r="B24" s="92" t="s">
        <v>621</v>
      </c>
    </row>
    <row r="25" spans="1:2" ht="15.95" customHeight="1">
      <c r="A25" s="92" t="s">
        <v>622</v>
      </c>
      <c r="B25" s="92" t="s">
        <v>623</v>
      </c>
    </row>
  </sheetData>
  <hyperlinks>
    <hyperlink ref="B11" r:id="rId1" xr:uid="{2D782218-78B1-425D-A99D-3E19F41248B6}"/>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4"/>
  <sheetViews>
    <sheetView zoomScaleNormal="100" workbookViewId="0"/>
  </sheetViews>
  <sheetFormatPr baseColWidth="10" defaultColWidth="13.7109375" defaultRowHeight="15.95" customHeight="1" outlineLevelCol="1"/>
  <cols>
    <col min="1" max="1" width="33.5703125" style="9" customWidth="1"/>
    <col min="2" max="4" width="13.28515625" style="9" hidden="1" customWidth="1" outlineLevel="1"/>
    <col min="5" max="8" width="12.85546875" style="9" hidden="1" customWidth="1" outlineLevel="1"/>
    <col min="9" max="9" width="12.85546875" style="9" bestFit="1" customWidth="1" collapsed="1"/>
    <col min="10" max="11" width="12.85546875" style="9" bestFit="1" customWidth="1"/>
    <col min="12" max="12" width="12.28515625" style="9" bestFit="1" customWidth="1"/>
    <col min="13" max="16384" width="13.7109375" style="9"/>
  </cols>
  <sheetData>
    <row r="1" spans="1:12" s="8" customFormat="1" ht="18" customHeight="1">
      <c r="A1" s="8" t="s">
        <v>266</v>
      </c>
    </row>
    <row r="2" spans="1:12" ht="15.95" customHeight="1">
      <c r="A2" s="9" t="s">
        <v>220</v>
      </c>
    </row>
    <row r="3" spans="1:12" ht="15.95" customHeight="1">
      <c r="A3" s="19"/>
    </row>
    <row r="4" spans="1:12" ht="15.95" customHeight="1">
      <c r="A4" s="24" t="s">
        <v>448</v>
      </c>
      <c r="B4" s="24"/>
      <c r="C4" s="24"/>
      <c r="D4" s="24"/>
      <c r="E4" s="24"/>
      <c r="F4" s="24"/>
      <c r="G4" s="24"/>
    </row>
    <row r="6" spans="1:12" ht="15.95" customHeight="1">
      <c r="A6" s="9" t="s">
        <v>412</v>
      </c>
    </row>
    <row r="8" spans="1:12" ht="15.95" customHeight="1">
      <c r="A8" s="25"/>
      <c r="B8" s="25" t="s">
        <v>492</v>
      </c>
      <c r="C8" s="25" t="s">
        <v>488</v>
      </c>
      <c r="D8" s="25" t="s">
        <v>485</v>
      </c>
      <c r="E8" s="25" t="s">
        <v>482</v>
      </c>
      <c r="F8" s="25" t="s">
        <v>474</v>
      </c>
      <c r="G8" s="25" t="s">
        <v>472</v>
      </c>
      <c r="H8" s="25" t="s">
        <v>385</v>
      </c>
      <c r="I8" s="25" t="s">
        <v>394</v>
      </c>
      <c r="J8" s="25" t="s">
        <v>466</v>
      </c>
      <c r="K8" s="25" t="s">
        <v>582</v>
      </c>
      <c r="L8" s="25" t="s">
        <v>135</v>
      </c>
    </row>
    <row r="9" spans="1:12" ht="15.95" customHeight="1">
      <c r="A9" s="9" t="s">
        <v>168</v>
      </c>
      <c r="B9" s="29">
        <v>839285508</v>
      </c>
      <c r="C9" s="29">
        <v>880670324</v>
      </c>
      <c r="D9" s="29">
        <v>1234872940</v>
      </c>
      <c r="E9" s="29">
        <v>1848118680</v>
      </c>
      <c r="F9" s="27">
        <v>1657344636</v>
      </c>
      <c r="G9" s="27">
        <v>1804290804</v>
      </c>
      <c r="H9" s="27">
        <v>4106248160</v>
      </c>
      <c r="I9" s="27">
        <v>1793602716</v>
      </c>
      <c r="J9" s="27">
        <v>1629560904</v>
      </c>
      <c r="K9" s="27">
        <v>2308327296</v>
      </c>
      <c r="L9" s="26">
        <f>K9/J9-1</f>
        <v>0.41653330681526946</v>
      </c>
    </row>
    <row r="10" spans="1:12" ht="15.95" customHeight="1">
      <c r="A10" s="9" t="s">
        <v>255</v>
      </c>
      <c r="B10" s="29">
        <v>-790658814</v>
      </c>
      <c r="C10" s="29">
        <v>-623737389</v>
      </c>
      <c r="D10" s="29">
        <v>-572526194</v>
      </c>
      <c r="E10" s="29">
        <v>-4133203958</v>
      </c>
      <c r="F10" s="27">
        <v>-2314167912</v>
      </c>
      <c r="G10" s="27">
        <v>-1975119887</v>
      </c>
      <c r="H10" s="27">
        <v>-2121786601</v>
      </c>
      <c r="I10" s="27">
        <v>-1658872852</v>
      </c>
      <c r="J10" s="27">
        <v>-1697506944</v>
      </c>
      <c r="K10" s="27">
        <v>-1589232925</v>
      </c>
      <c r="L10" s="26">
        <f>K10/J10-1</f>
        <v>-6.378413907684144E-2</v>
      </c>
    </row>
    <row r="11" spans="1:12" ht="15.95" customHeight="1">
      <c r="B11" s="29"/>
      <c r="C11" s="29"/>
      <c r="D11" s="29"/>
      <c r="E11" s="29"/>
      <c r="F11" s="27"/>
      <c r="G11" s="27"/>
      <c r="H11" s="27"/>
      <c r="I11" s="27"/>
      <c r="J11" s="27"/>
      <c r="K11" s="27"/>
      <c r="L11" s="26"/>
    </row>
    <row r="12" spans="1:12" ht="15.95" customHeight="1">
      <c r="A12" s="9" t="s">
        <v>256</v>
      </c>
      <c r="B12" s="29">
        <v>10232188836</v>
      </c>
      <c r="C12" s="29">
        <v>10056816030</v>
      </c>
      <c r="D12" s="29">
        <v>12655335189</v>
      </c>
      <c r="E12" s="37" t="s">
        <v>73</v>
      </c>
      <c r="F12" s="37" t="s">
        <v>73</v>
      </c>
      <c r="G12" s="37" t="s">
        <v>73</v>
      </c>
      <c r="H12" s="37" t="s">
        <v>73</v>
      </c>
      <c r="I12" s="37" t="s">
        <v>73</v>
      </c>
      <c r="J12" s="37" t="s">
        <v>73</v>
      </c>
      <c r="K12" s="37" t="s">
        <v>73</v>
      </c>
      <c r="L12" s="37" t="s">
        <v>76</v>
      </c>
    </row>
    <row r="14" spans="1:12" ht="15.95" customHeight="1">
      <c r="A14" s="30" t="s">
        <v>573</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676931F-EBA8-4852-BDEE-3FD9C24B0C61}"/>
    <hyperlink ref="A14" location="Metadaten!A1" display="&lt;&lt;&lt; Metadaten" xr:uid="{3221DCF4-99AF-4175-980C-9CED5D21D93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17"/>
  <sheetViews>
    <sheetView zoomScaleNormal="100" workbookViewId="0"/>
  </sheetViews>
  <sheetFormatPr baseColWidth="10" defaultColWidth="13.7109375" defaultRowHeight="15.95" customHeight="1" outlineLevelRow="1"/>
  <cols>
    <col min="1" max="1" width="25.85546875" style="9" customWidth="1"/>
    <col min="2" max="16384" width="13.7109375" style="9"/>
  </cols>
  <sheetData>
    <row r="1" spans="1:4" s="8" customFormat="1" ht="18" customHeight="1">
      <c r="A1" s="8" t="s">
        <v>267</v>
      </c>
    </row>
    <row r="2" spans="1:4" ht="15.95" customHeight="1">
      <c r="A2" s="9" t="s">
        <v>219</v>
      </c>
    </row>
    <row r="3" spans="1:4" ht="15.95" customHeight="1">
      <c r="A3" s="19"/>
    </row>
    <row r="4" spans="1:4" ht="15.95" customHeight="1">
      <c r="A4" s="24" t="s">
        <v>448</v>
      </c>
    </row>
    <row r="6" spans="1:4" ht="15.95" customHeight="1">
      <c r="A6" s="9" t="s">
        <v>413</v>
      </c>
    </row>
    <row r="7" spans="1:4" ht="15.95" hidden="1" customHeight="1" outlineLevel="1"/>
    <row r="8" spans="1:4" ht="15.95" hidden="1" customHeight="1" outlineLevel="1">
      <c r="A8" s="25" t="s">
        <v>493</v>
      </c>
      <c r="B8" s="25" t="s">
        <v>87</v>
      </c>
      <c r="C8" s="25"/>
      <c r="D8" s="25"/>
    </row>
    <row r="9" spans="1:4" ht="15.95" hidden="1" customHeight="1" outlineLevel="1">
      <c r="A9" s="25" t="s">
        <v>104</v>
      </c>
      <c r="B9" s="25" t="s">
        <v>66</v>
      </c>
      <c r="C9" s="25" t="s">
        <v>67</v>
      </c>
      <c r="D9" s="25" t="s">
        <v>27</v>
      </c>
    </row>
    <row r="10" spans="1:4" ht="15.95" hidden="1" customHeight="1" outlineLevel="1">
      <c r="A10" s="9" t="s">
        <v>65</v>
      </c>
      <c r="B10" s="41">
        <v>0.28597244183419923</v>
      </c>
      <c r="C10" s="41">
        <v>1.1914896545550742E-9</v>
      </c>
      <c r="D10" s="41">
        <v>0</v>
      </c>
    </row>
    <row r="11" spans="1:4" ht="15.95" hidden="1" customHeight="1" outlineLevel="1">
      <c r="A11" s="9" t="s">
        <v>303</v>
      </c>
      <c r="B11" s="41">
        <v>0.53512536706573299</v>
      </c>
      <c r="C11" s="41">
        <v>3.1875114898326111E-2</v>
      </c>
      <c r="D11" s="41">
        <v>4.4973263554690224E-2</v>
      </c>
    </row>
    <row r="12" spans="1:4" ht="15.95" hidden="1" customHeight="1" outlineLevel="1">
      <c r="A12" s="9" t="s">
        <v>304</v>
      </c>
      <c r="B12" s="41">
        <v>0.10887734357352609</v>
      </c>
      <c r="C12" s="41">
        <v>0.10984910393567764</v>
      </c>
      <c r="D12" s="41">
        <v>0.10411096900432788</v>
      </c>
    </row>
    <row r="13" spans="1:4" ht="15.95" hidden="1" customHeight="1" outlineLevel="1">
      <c r="A13" s="9" t="s">
        <v>305</v>
      </c>
      <c r="B13" s="41">
        <v>5.1502145922746781E-2</v>
      </c>
      <c r="C13" s="41">
        <v>0.20207842430659484</v>
      </c>
      <c r="D13" s="41">
        <v>0.19556676455312927</v>
      </c>
    </row>
    <row r="14" spans="1:4" ht="15.95" hidden="1" customHeight="1" outlineLevel="1">
      <c r="A14" s="9" t="s">
        <v>306</v>
      </c>
      <c r="B14" s="41">
        <v>1.5812062344702959E-2</v>
      </c>
      <c r="C14" s="41">
        <v>0.25133859692475474</v>
      </c>
      <c r="D14" s="41">
        <v>0.24983554750055892</v>
      </c>
    </row>
    <row r="15" spans="1:4" ht="15.95" hidden="1" customHeight="1" outlineLevel="1">
      <c r="A15" s="9" t="s">
        <v>307</v>
      </c>
      <c r="B15" s="41">
        <v>2.7106392590919358E-3</v>
      </c>
      <c r="C15" s="41">
        <v>0.40485875874315702</v>
      </c>
      <c r="D15" s="41">
        <v>0.40551345538729372</v>
      </c>
    </row>
    <row r="16" spans="1:4" ht="15.95" hidden="1" customHeight="1" outlineLevel="1"/>
    <row r="17" spans="1:4" ht="15.95" hidden="1" customHeight="1" outlineLevel="1">
      <c r="A17" s="25" t="s">
        <v>490</v>
      </c>
      <c r="B17" s="25" t="s">
        <v>87</v>
      </c>
      <c r="C17" s="25"/>
      <c r="D17" s="25"/>
    </row>
    <row r="18" spans="1:4" ht="15.95" hidden="1" customHeight="1" outlineLevel="1">
      <c r="A18" s="25" t="s">
        <v>104</v>
      </c>
      <c r="B18" s="25" t="s">
        <v>66</v>
      </c>
      <c r="C18" s="25" t="s">
        <v>67</v>
      </c>
      <c r="D18" s="25" t="s">
        <v>27</v>
      </c>
    </row>
    <row r="19" spans="1:4" ht="15.95" hidden="1" customHeight="1" outlineLevel="1">
      <c r="A19" s="9" t="s">
        <v>65</v>
      </c>
      <c r="B19" s="41">
        <v>0.2516025641025641</v>
      </c>
      <c r="C19" s="41">
        <v>0</v>
      </c>
      <c r="D19" s="41">
        <v>0</v>
      </c>
    </row>
    <row r="20" spans="1:4" ht="15.95" hidden="1" customHeight="1" outlineLevel="1">
      <c r="A20" s="9" t="s">
        <v>303</v>
      </c>
      <c r="B20" s="41">
        <v>0.58673878205128205</v>
      </c>
      <c r="C20" s="41">
        <v>3.0905236906790558E-2</v>
      </c>
      <c r="D20" s="41">
        <v>5.0623594129492647E-2</v>
      </c>
    </row>
    <row r="21" spans="1:4" ht="15.95" hidden="1" customHeight="1" outlineLevel="1">
      <c r="A21" s="9" t="s">
        <v>304</v>
      </c>
      <c r="B21" s="41">
        <v>0.10216346153846154</v>
      </c>
      <c r="C21" s="41">
        <v>0.10864349052370249</v>
      </c>
      <c r="D21" s="41">
        <v>0.10633316558896645</v>
      </c>
    </row>
    <row r="22" spans="1:4" ht="15.95" hidden="1" customHeight="1" outlineLevel="1">
      <c r="A22" s="9" t="s">
        <v>305</v>
      </c>
      <c r="B22" s="41">
        <v>4.4471153846153848E-2</v>
      </c>
      <c r="C22" s="41">
        <v>0.19396886819590392</v>
      </c>
      <c r="D22" s="41">
        <v>0.18893838820798262</v>
      </c>
    </row>
    <row r="23" spans="1:4" ht="15.95" hidden="1" customHeight="1" outlineLevel="1">
      <c r="A23" s="9" t="s">
        <v>306</v>
      </c>
      <c r="B23" s="41">
        <v>1.282051282051282E-2</v>
      </c>
      <c r="C23" s="41">
        <v>0.23914733954405396</v>
      </c>
      <c r="D23" s="41">
        <v>0.24066022910196871</v>
      </c>
    </row>
    <row r="24" spans="1:4" ht="15.95" hidden="1" customHeight="1" outlineLevel="1">
      <c r="A24" s="9" t="s">
        <v>307</v>
      </c>
      <c r="B24" s="41">
        <v>2.203525641025641E-3</v>
      </c>
      <c r="C24" s="41">
        <v>0.42733506482954908</v>
      </c>
      <c r="D24" s="41">
        <v>0.41344462297158957</v>
      </c>
    </row>
    <row r="25" spans="1:4" ht="15.95" hidden="1" customHeight="1" outlineLevel="1"/>
    <row r="26" spans="1:4" ht="15.95" hidden="1" customHeight="1" outlineLevel="1">
      <c r="A26" s="25" t="s">
        <v>486</v>
      </c>
      <c r="B26" s="25" t="s">
        <v>87</v>
      </c>
      <c r="C26" s="25"/>
      <c r="D26" s="25"/>
    </row>
    <row r="27" spans="1:4" ht="15.95" hidden="1" customHeight="1" outlineLevel="1">
      <c r="A27" s="25" t="s">
        <v>104</v>
      </c>
      <c r="B27" s="25" t="s">
        <v>66</v>
      </c>
      <c r="C27" s="25" t="s">
        <v>67</v>
      </c>
      <c r="D27" s="25" t="s">
        <v>27</v>
      </c>
    </row>
    <row r="28" spans="1:4" ht="15.95" hidden="1" customHeight="1" outlineLevel="1"/>
    <row r="29" spans="1:4" ht="15.95" hidden="1" customHeight="1" outlineLevel="1">
      <c r="A29" s="9" t="s">
        <v>65</v>
      </c>
      <c r="B29" s="41">
        <v>0.17880329882435514</v>
      </c>
      <c r="C29" s="41">
        <v>2.1408195588372691E-4</v>
      </c>
      <c r="D29" s="41">
        <v>0</v>
      </c>
    </row>
    <row r="30" spans="1:4" ht="15.95" hidden="1" customHeight="1" outlineLevel="1">
      <c r="A30" s="9" t="s">
        <v>303</v>
      </c>
      <c r="B30" s="41">
        <v>0.65730829970170201</v>
      </c>
      <c r="C30" s="41">
        <v>2.7574616524387759E-2</v>
      </c>
      <c r="D30" s="41">
        <v>4.356895726364763E-2</v>
      </c>
    </row>
    <row r="31" spans="1:4" ht="15.95" hidden="1" customHeight="1" outlineLevel="1">
      <c r="A31" s="9" t="s">
        <v>304</v>
      </c>
      <c r="B31" s="41">
        <v>0.10001754693805931</v>
      </c>
      <c r="C31" s="41">
        <v>8.5360808654041942E-2</v>
      </c>
      <c r="D31" s="41">
        <v>8.3179761885710538E-2</v>
      </c>
    </row>
    <row r="32" spans="1:4" ht="15.95" hidden="1" customHeight="1" outlineLevel="1">
      <c r="A32" s="9" t="s">
        <v>305</v>
      </c>
      <c r="B32" s="41">
        <v>4.7552202140726446E-2</v>
      </c>
      <c r="C32" s="41">
        <v>0.16494580065375328</v>
      </c>
      <c r="D32" s="41">
        <v>0.16368515778288059</v>
      </c>
    </row>
    <row r="33" spans="1:12" ht="15.95" hidden="1" customHeight="1" outlineLevel="1">
      <c r="A33" s="9" t="s">
        <v>306</v>
      </c>
      <c r="B33" s="41">
        <v>1.3511142305667662E-2</v>
      </c>
      <c r="C33" s="41">
        <v>0.19545783224607932</v>
      </c>
      <c r="D33" s="41">
        <v>0.19755045938494722</v>
      </c>
      <c r="I33" s="42"/>
      <c r="J33" s="43"/>
      <c r="K33" s="43"/>
      <c r="L33" s="43"/>
    </row>
    <row r="34" spans="1:12" ht="15.95" hidden="1" customHeight="1" outlineLevel="1">
      <c r="A34" s="9" t="s">
        <v>307</v>
      </c>
      <c r="B34" s="41">
        <v>2.8075100894893843E-3</v>
      </c>
      <c r="C34" s="41">
        <v>0.52644685996585394</v>
      </c>
      <c r="D34" s="41">
        <v>0.51201566368281404</v>
      </c>
      <c r="I34" s="42"/>
      <c r="J34" s="43"/>
      <c r="K34" s="43"/>
      <c r="L34" s="43"/>
    </row>
    <row r="35" spans="1:12" ht="15.95" hidden="1" customHeight="1" outlineLevel="1">
      <c r="I35" s="43"/>
      <c r="J35" s="44"/>
      <c r="K35" s="44"/>
      <c r="L35" s="44"/>
    </row>
    <row r="36" spans="1:12" ht="15.95" hidden="1" customHeight="1" outlineLevel="1">
      <c r="A36" s="25" t="s">
        <v>483</v>
      </c>
      <c r="B36" s="25" t="s">
        <v>87</v>
      </c>
      <c r="C36" s="25"/>
      <c r="D36" s="25"/>
    </row>
    <row r="37" spans="1:12" ht="15.95" hidden="1" customHeight="1" outlineLevel="1">
      <c r="A37" s="25" t="s">
        <v>104</v>
      </c>
      <c r="B37" s="25" t="s">
        <v>66</v>
      </c>
      <c r="C37" s="25" t="s">
        <v>67</v>
      </c>
      <c r="D37" s="25" t="s">
        <v>27</v>
      </c>
    </row>
    <row r="38" spans="1:12" ht="15.95" hidden="1" customHeight="1" outlineLevel="1"/>
    <row r="39" spans="1:12" ht="15.95" hidden="1" customHeight="1" outlineLevel="1">
      <c r="A39" s="9" t="s">
        <v>65</v>
      </c>
      <c r="B39" s="41">
        <v>7.1194490619805276E-2</v>
      </c>
      <c r="C39" s="41">
        <v>8.1260338757032646E-3</v>
      </c>
      <c r="D39" s="41">
        <v>0</v>
      </c>
    </row>
    <row r="40" spans="1:12" ht="15.95" hidden="1" customHeight="1" outlineLevel="1">
      <c r="A40" s="9" t="s">
        <v>303</v>
      </c>
      <c r="B40" s="41">
        <v>0.87480408454048919</v>
      </c>
      <c r="C40" s="41">
        <v>0.10595622895819656</v>
      </c>
      <c r="D40" s="41">
        <v>0.1238591857647568</v>
      </c>
    </row>
    <row r="41" spans="1:12" ht="15.95" hidden="1" customHeight="1" outlineLevel="1">
      <c r="A41" s="9" t="s">
        <v>304</v>
      </c>
      <c r="B41" s="41">
        <v>3.4481120873901684E-2</v>
      </c>
      <c r="C41" s="41">
        <v>7.2630408129417318E-2</v>
      </c>
      <c r="D41" s="41">
        <v>8.0265729506176289E-2</v>
      </c>
    </row>
    <row r="42" spans="1:12" ht="15.95" hidden="1" customHeight="1" outlineLevel="1">
      <c r="A42" s="9" t="s">
        <v>305</v>
      </c>
      <c r="B42" s="41">
        <v>1.4248397055331275E-2</v>
      </c>
      <c r="C42" s="41">
        <v>0.12100521434045566</v>
      </c>
      <c r="D42" s="41">
        <v>0.13642605404830843</v>
      </c>
    </row>
    <row r="43" spans="1:12" ht="15.95" hidden="1" customHeight="1" outlineLevel="1">
      <c r="A43" s="9" t="s">
        <v>306</v>
      </c>
      <c r="B43" s="41">
        <v>4.4170030871526957E-3</v>
      </c>
      <c r="C43" s="41">
        <v>0.15968658030121746</v>
      </c>
      <c r="D43" s="41">
        <v>0.18892789833999021</v>
      </c>
    </row>
    <row r="44" spans="1:12" ht="15.95" hidden="1" customHeight="1" outlineLevel="1">
      <c r="A44" s="9" t="s">
        <v>307</v>
      </c>
      <c r="B44" s="41">
        <v>8.5490382331987653E-4</v>
      </c>
      <c r="C44" s="41">
        <v>0.53259553439500973</v>
      </c>
      <c r="D44" s="41">
        <v>0.47052113234076837</v>
      </c>
    </row>
    <row r="45" spans="1:12" ht="15.95" hidden="1" customHeight="1" outlineLevel="1"/>
    <row r="46" spans="1:12" ht="15.95" hidden="1" customHeight="1" outlineLevel="1">
      <c r="A46" s="25" t="s">
        <v>478</v>
      </c>
      <c r="B46" s="25" t="s">
        <v>87</v>
      </c>
      <c r="C46" s="25"/>
      <c r="D46" s="25"/>
    </row>
    <row r="47" spans="1:12" ht="15.95" hidden="1" customHeight="1" outlineLevel="1">
      <c r="A47" s="25" t="s">
        <v>104</v>
      </c>
      <c r="B47" s="25" t="s">
        <v>66</v>
      </c>
      <c r="C47" s="25" t="s">
        <v>67</v>
      </c>
      <c r="D47" s="25" t="s">
        <v>27</v>
      </c>
    </row>
    <row r="48" spans="1:12" ht="15.95" hidden="1" customHeight="1" outlineLevel="1"/>
    <row r="49" spans="1:4" ht="15.95" hidden="1" customHeight="1" outlineLevel="1">
      <c r="A49" s="9" t="s">
        <v>65</v>
      </c>
      <c r="B49" s="41">
        <v>7.9600000000000004E-2</v>
      </c>
      <c r="C49" s="41">
        <v>5.3E-3</v>
      </c>
      <c r="D49" s="41">
        <v>0</v>
      </c>
    </row>
    <row r="50" spans="1:4" ht="15.95" hidden="1" customHeight="1" outlineLevel="1">
      <c r="A50" s="9" t="s">
        <v>303</v>
      </c>
      <c r="B50" s="41">
        <v>0.8629</v>
      </c>
      <c r="C50" s="41">
        <v>7.1999999999999995E-2</v>
      </c>
      <c r="D50" s="41">
        <v>0.11749999999999999</v>
      </c>
    </row>
    <row r="51" spans="1:4" ht="15.95" hidden="1" customHeight="1" outlineLevel="1">
      <c r="A51" s="9" t="s">
        <v>304</v>
      </c>
      <c r="B51" s="41">
        <v>3.6799999999999999E-2</v>
      </c>
      <c r="C51" s="41">
        <v>9.0499999999999997E-2</v>
      </c>
      <c r="D51" s="41">
        <v>8.3000000000000004E-2</v>
      </c>
    </row>
    <row r="52" spans="1:4" ht="15.95" hidden="1" customHeight="1" outlineLevel="1">
      <c r="A52" s="9" t="s">
        <v>305</v>
      </c>
      <c r="B52" s="41">
        <v>1.44E-2</v>
      </c>
      <c r="C52" s="41">
        <v>0.13800000000000001</v>
      </c>
      <c r="D52" s="41">
        <v>0.1293</v>
      </c>
    </row>
    <row r="53" spans="1:4" ht="15.95" hidden="1" customHeight="1" outlineLevel="1">
      <c r="A53" s="9" t="s">
        <v>306</v>
      </c>
      <c r="B53" s="41">
        <v>5.4000000000000003E-3</v>
      </c>
      <c r="C53" s="41">
        <v>0.21010000000000001</v>
      </c>
      <c r="D53" s="41">
        <v>0.21340000000000001</v>
      </c>
    </row>
    <row r="54" spans="1:4" ht="15.95" hidden="1" customHeight="1" outlineLevel="1">
      <c r="A54" s="9" t="s">
        <v>307</v>
      </c>
      <c r="B54" s="41">
        <v>8.9999999999999998E-4</v>
      </c>
      <c r="C54" s="41">
        <v>0.48409999999999997</v>
      </c>
      <c r="D54" s="41">
        <v>0.45679999999999998</v>
      </c>
    </row>
    <row r="55" spans="1:4" ht="15.95" hidden="1" customHeight="1" outlineLevel="1"/>
    <row r="56" spans="1:4" ht="15.95" hidden="1" customHeight="1" outlineLevel="1">
      <c r="A56" s="25" t="s">
        <v>475</v>
      </c>
      <c r="B56" s="25" t="s">
        <v>87</v>
      </c>
      <c r="C56" s="25"/>
      <c r="D56" s="25"/>
    </row>
    <row r="57" spans="1:4" ht="15.95" hidden="1" customHeight="1" outlineLevel="1">
      <c r="A57" s="25" t="s">
        <v>104</v>
      </c>
      <c r="B57" s="25" t="s">
        <v>66</v>
      </c>
      <c r="C57" s="25" t="s">
        <v>67</v>
      </c>
      <c r="D57" s="25" t="s">
        <v>27</v>
      </c>
    </row>
    <row r="58" spans="1:4" ht="15.95" hidden="1" customHeight="1" outlineLevel="1"/>
    <row r="59" spans="1:4" ht="15.95" hidden="1" customHeight="1" outlineLevel="1">
      <c r="A59" s="9" t="s">
        <v>65</v>
      </c>
      <c r="B59" s="26">
        <v>0.10299999999999999</v>
      </c>
      <c r="C59" s="26">
        <v>3.8399999999999997E-2</v>
      </c>
      <c r="D59" s="26">
        <v>0</v>
      </c>
    </row>
    <row r="60" spans="1:4" ht="15.95" hidden="1" customHeight="1" outlineLevel="1">
      <c r="A60" s="9" t="s">
        <v>303</v>
      </c>
      <c r="B60" s="26">
        <v>0.83299999999999996</v>
      </c>
      <c r="C60" s="26">
        <v>5.9499999999999997E-2</v>
      </c>
      <c r="D60" s="26">
        <v>9.4600000000000004E-2</v>
      </c>
    </row>
    <row r="61" spans="1:4" ht="15.95" hidden="1" customHeight="1" outlineLevel="1">
      <c r="A61" s="9" t="s">
        <v>304</v>
      </c>
      <c r="B61" s="26">
        <v>4.1500000000000002E-2</v>
      </c>
      <c r="C61" s="26">
        <v>7.85E-2</v>
      </c>
      <c r="D61" s="26">
        <v>7.9100000000000004E-2</v>
      </c>
    </row>
    <row r="62" spans="1:4" ht="15.95" hidden="1" customHeight="1" outlineLevel="1">
      <c r="A62" s="9" t="s">
        <v>305</v>
      </c>
      <c r="B62" s="26">
        <v>1.5800000000000002E-2</v>
      </c>
      <c r="C62" s="26">
        <v>0.1197</v>
      </c>
      <c r="D62" s="26">
        <v>0.1183</v>
      </c>
    </row>
    <row r="63" spans="1:4" ht="15.95" hidden="1" customHeight="1" outlineLevel="1">
      <c r="A63" s="9" t="s">
        <v>306</v>
      </c>
      <c r="B63" s="26">
        <v>5.4000000000000003E-3</v>
      </c>
      <c r="C63" s="26">
        <v>0.17019999999999999</v>
      </c>
      <c r="D63" s="26">
        <v>0.16639999999999999</v>
      </c>
    </row>
    <row r="64" spans="1:4" ht="15.95" hidden="1" customHeight="1" outlineLevel="1">
      <c r="A64" s="9" t="s">
        <v>307</v>
      </c>
      <c r="B64" s="26">
        <v>1.2999999999999999E-3</v>
      </c>
      <c r="C64" s="26">
        <v>0.53380000000000005</v>
      </c>
      <c r="D64" s="26">
        <v>0.54159999999999997</v>
      </c>
    </row>
    <row r="65" spans="1:4" ht="15.95" hidden="1" customHeight="1" outlineLevel="1"/>
    <row r="66" spans="1:4" ht="15.95" hidden="1" customHeight="1" outlineLevel="1">
      <c r="A66" s="25" t="s">
        <v>473</v>
      </c>
      <c r="B66" s="25" t="s">
        <v>87</v>
      </c>
      <c r="C66" s="25"/>
      <c r="D66" s="25"/>
    </row>
    <row r="67" spans="1:4" ht="15.95" hidden="1" customHeight="1" outlineLevel="1">
      <c r="A67" s="25" t="s">
        <v>104</v>
      </c>
      <c r="B67" s="25" t="s">
        <v>66</v>
      </c>
      <c r="C67" s="25" t="s">
        <v>67</v>
      </c>
      <c r="D67" s="25" t="s">
        <v>27</v>
      </c>
    </row>
    <row r="68" spans="1:4" ht="15.95" hidden="1" customHeight="1" outlineLevel="1">
      <c r="A68" s="9" t="s">
        <v>65</v>
      </c>
      <c r="B68" s="9">
        <v>9.5299999999999996E-2</v>
      </c>
      <c r="C68" s="9">
        <v>8.6E-3</v>
      </c>
      <c r="D68" s="9">
        <v>0</v>
      </c>
    </row>
    <row r="69" spans="1:4" ht="15.95" hidden="1" customHeight="1" outlineLevel="1">
      <c r="A69" s="9" t="s">
        <v>303</v>
      </c>
      <c r="B69" s="26">
        <v>0.82820000000000005</v>
      </c>
      <c r="C69" s="26">
        <v>8.1600000000000006E-2</v>
      </c>
      <c r="D69" s="26">
        <v>0.109</v>
      </c>
    </row>
    <row r="70" spans="1:4" ht="15.95" hidden="1" customHeight="1" outlineLevel="1">
      <c r="A70" s="9" t="s">
        <v>304</v>
      </c>
      <c r="B70" s="26">
        <v>4.7899999999999998E-2</v>
      </c>
      <c r="C70" s="26">
        <v>8.1900000000000001E-2</v>
      </c>
      <c r="D70" s="26">
        <v>7.17E-2</v>
      </c>
    </row>
    <row r="71" spans="1:4" ht="15.95" hidden="1" customHeight="1" outlineLevel="1">
      <c r="A71" s="9" t="s">
        <v>305</v>
      </c>
      <c r="B71" s="26">
        <v>1.9900000000000001E-2</v>
      </c>
      <c r="C71" s="26">
        <v>0.1303</v>
      </c>
      <c r="D71" s="26">
        <v>0.12239999999999999</v>
      </c>
    </row>
    <row r="72" spans="1:4" ht="15.95" hidden="1" customHeight="1" outlineLevel="1">
      <c r="A72" s="9" t="s">
        <v>306</v>
      </c>
      <c r="B72" s="26">
        <v>7.4000000000000003E-3</v>
      </c>
      <c r="C72" s="26">
        <v>0.1963</v>
      </c>
      <c r="D72" s="26">
        <v>0.19969999999999999</v>
      </c>
    </row>
    <row r="73" spans="1:4" ht="15.95" hidden="1" customHeight="1" outlineLevel="1">
      <c r="A73" s="9" t="s">
        <v>307</v>
      </c>
      <c r="B73" s="26">
        <v>1.2999999999999999E-3</v>
      </c>
      <c r="C73" s="26">
        <v>0.50129999999999997</v>
      </c>
      <c r="D73" s="26">
        <v>0.49709999999999999</v>
      </c>
    </row>
    <row r="74" spans="1:4" ht="15.95" hidden="1" customHeight="1" outlineLevel="1"/>
    <row r="75" spans="1:4" ht="15.95" hidden="1" customHeight="1" outlineLevel="1">
      <c r="A75" s="25" t="s">
        <v>386</v>
      </c>
      <c r="B75" s="25" t="s">
        <v>87</v>
      </c>
      <c r="C75" s="25"/>
      <c r="D75" s="25"/>
    </row>
    <row r="76" spans="1:4" ht="15.95" hidden="1" customHeight="1" outlineLevel="1">
      <c r="A76" s="25" t="s">
        <v>104</v>
      </c>
      <c r="B76" s="25" t="s">
        <v>66</v>
      </c>
      <c r="C76" s="25" t="s">
        <v>67</v>
      </c>
      <c r="D76" s="25" t="s">
        <v>27</v>
      </c>
    </row>
    <row r="77" spans="1:4" ht="15.95" hidden="1" customHeight="1" outlineLevel="1">
      <c r="A77" s="9" t="s">
        <v>65</v>
      </c>
      <c r="B77" s="26">
        <v>9.7100000000000006E-2</v>
      </c>
      <c r="C77" s="26">
        <v>1.1000000000000001E-3</v>
      </c>
      <c r="D77" s="26">
        <v>0</v>
      </c>
    </row>
    <row r="78" spans="1:4" ht="15.95" hidden="1" customHeight="1" outlineLevel="1">
      <c r="A78" s="9" t="s">
        <v>303</v>
      </c>
      <c r="B78" s="26">
        <v>0.82640000000000002</v>
      </c>
      <c r="C78" s="26">
        <v>3.4700000000000002E-2</v>
      </c>
      <c r="D78" s="26">
        <v>4.6100000000000002E-2</v>
      </c>
    </row>
    <row r="79" spans="1:4" ht="15.95" hidden="1" customHeight="1" outlineLevel="1">
      <c r="A79" s="9" t="s">
        <v>304</v>
      </c>
      <c r="B79" s="26">
        <v>4.9200000000000001E-2</v>
      </c>
      <c r="C79" s="26">
        <v>3.32E-2</v>
      </c>
      <c r="D79" s="26">
        <v>3.2399999999999998E-2</v>
      </c>
    </row>
    <row r="80" spans="1:4" ht="15.95" hidden="1" customHeight="1" outlineLevel="1">
      <c r="A80" s="9" t="s">
        <v>305</v>
      </c>
      <c r="B80" s="26">
        <v>1.9900000000000001E-2</v>
      </c>
      <c r="C80" s="26">
        <v>5.5199999999999999E-2</v>
      </c>
      <c r="D80" s="26">
        <v>5.3499999999999999E-2</v>
      </c>
    </row>
    <row r="81" spans="1:4" ht="15.95" hidden="1" customHeight="1" outlineLevel="1">
      <c r="A81" s="9" t="s">
        <v>306</v>
      </c>
      <c r="B81" s="26">
        <v>6.0000000000000001E-3</v>
      </c>
      <c r="C81" s="26">
        <v>6.9400000000000003E-2</v>
      </c>
      <c r="D81" s="26">
        <v>7.2599999999999998E-2</v>
      </c>
    </row>
    <row r="82" spans="1:4" ht="15.95" hidden="1" customHeight="1" outlineLevel="1">
      <c r="A82" s="9" t="s">
        <v>307</v>
      </c>
      <c r="B82" s="26">
        <v>1.4E-3</v>
      </c>
      <c r="C82" s="26">
        <v>0.80640000000000001</v>
      </c>
      <c r="D82" s="26">
        <v>0.79530000000000001</v>
      </c>
    </row>
    <row r="83" spans="1:4" ht="15.95" hidden="1" customHeight="1" outlineLevel="1"/>
    <row r="84" spans="1:4" ht="15.95" hidden="1" customHeight="1" outlineLevel="1">
      <c r="A84" s="25" t="s">
        <v>395</v>
      </c>
      <c r="B84" s="25" t="s">
        <v>87</v>
      </c>
      <c r="C84" s="25"/>
      <c r="D84" s="25"/>
    </row>
    <row r="85" spans="1:4" ht="15.95" hidden="1" customHeight="1" outlineLevel="1">
      <c r="A85" s="25" t="s">
        <v>104</v>
      </c>
      <c r="B85" s="25" t="s">
        <v>66</v>
      </c>
      <c r="C85" s="25" t="s">
        <v>67</v>
      </c>
      <c r="D85" s="25" t="s">
        <v>27</v>
      </c>
    </row>
    <row r="86" spans="1:4" ht="15.95" hidden="1" customHeight="1" outlineLevel="1">
      <c r="A86" s="9" t="s">
        <v>65</v>
      </c>
      <c r="B86" s="26">
        <v>0.1066</v>
      </c>
      <c r="C86" s="26">
        <v>3.5000000000000001E-3</v>
      </c>
      <c r="D86" s="26">
        <v>0</v>
      </c>
    </row>
    <row r="87" spans="1:4" ht="15.95" hidden="1" customHeight="1" outlineLevel="1">
      <c r="A87" s="9" t="s">
        <v>303</v>
      </c>
      <c r="B87" s="26">
        <v>0.81159999999999999</v>
      </c>
      <c r="C87" s="26">
        <v>0.1368</v>
      </c>
      <c r="D87" s="26">
        <v>0.1099</v>
      </c>
    </row>
    <row r="88" spans="1:4" ht="15.95" hidden="1" customHeight="1" outlineLevel="1">
      <c r="A88" s="9" t="s">
        <v>304</v>
      </c>
      <c r="B88" s="26">
        <v>5.3499999999999999E-2</v>
      </c>
      <c r="C88" s="26">
        <v>8.09E-2</v>
      </c>
      <c r="D88" s="26">
        <v>8.2699999999999996E-2</v>
      </c>
    </row>
    <row r="89" spans="1:4" ht="15.95" hidden="1" customHeight="1" outlineLevel="1">
      <c r="A89" s="9" t="s">
        <v>305</v>
      </c>
      <c r="B89" s="26">
        <v>0.02</v>
      </c>
      <c r="C89" s="26">
        <v>0.1235</v>
      </c>
      <c r="D89" s="26">
        <v>0.1255</v>
      </c>
    </row>
    <row r="90" spans="1:4" ht="15.95" hidden="1" customHeight="1" outlineLevel="1">
      <c r="A90" s="9" t="s">
        <v>306</v>
      </c>
      <c r="B90" s="26">
        <v>6.7999999999999996E-3</v>
      </c>
      <c r="C90" s="26">
        <v>0.16869999999999999</v>
      </c>
      <c r="D90" s="26">
        <v>0.17760000000000001</v>
      </c>
    </row>
    <row r="91" spans="1:4" ht="15.95" hidden="1" customHeight="1" outlineLevel="1">
      <c r="A91" s="9" t="s">
        <v>307</v>
      </c>
      <c r="B91" s="26">
        <v>1.6000000000000001E-3</v>
      </c>
      <c r="C91" s="26">
        <v>0.48670000000000002</v>
      </c>
      <c r="D91" s="26">
        <v>0.50429999999999997</v>
      </c>
    </row>
    <row r="92" spans="1:4" ht="15.95" customHeight="1" collapsed="1"/>
    <row r="93" spans="1:4" ht="15.95" customHeight="1">
      <c r="A93" s="25" t="s">
        <v>467</v>
      </c>
      <c r="B93" s="25" t="s">
        <v>87</v>
      </c>
      <c r="C93" s="25"/>
      <c r="D93" s="25"/>
    </row>
    <row r="94" spans="1:4" ht="15.95" customHeight="1">
      <c r="A94" s="25" t="s">
        <v>104</v>
      </c>
      <c r="B94" s="25" t="s">
        <v>66</v>
      </c>
      <c r="C94" s="25" t="s">
        <v>67</v>
      </c>
      <c r="D94" s="25" t="s">
        <v>27</v>
      </c>
    </row>
    <row r="95" spans="1:4" ht="15.95" customHeight="1">
      <c r="A95" s="9" t="s">
        <v>65</v>
      </c>
      <c r="B95" s="26">
        <v>0.10301902990413507</v>
      </c>
      <c r="C95" s="94">
        <v>8.6316626555493266E-3</v>
      </c>
      <c r="D95" s="26">
        <v>0</v>
      </c>
    </row>
    <row r="96" spans="1:4" ht="15.95" customHeight="1">
      <c r="A96" s="9" t="s">
        <v>303</v>
      </c>
      <c r="B96" s="26">
        <v>0.81435112319358993</v>
      </c>
      <c r="C96" s="94">
        <v>0.12712387643291176</v>
      </c>
      <c r="D96" s="26">
        <v>0.11512109097746537</v>
      </c>
    </row>
    <row r="97" spans="1:4" ht="15.95" customHeight="1">
      <c r="A97" s="9" t="s">
        <v>304</v>
      </c>
      <c r="B97" s="26">
        <v>5.4728859636571758E-2</v>
      </c>
      <c r="C97" s="94">
        <v>9.3706952974370081E-2</v>
      </c>
      <c r="D97" s="26">
        <v>8.8957151083894959E-2</v>
      </c>
    </row>
    <row r="98" spans="1:4" ht="15.95" customHeight="1">
      <c r="A98" s="9" t="s">
        <v>305</v>
      </c>
      <c r="B98" s="26">
        <v>1.9602232078981256E-2</v>
      </c>
      <c r="C98" s="94">
        <v>0.13423484845706632</v>
      </c>
      <c r="D98" s="26">
        <v>0.13721992347750378</v>
      </c>
    </row>
    <row r="99" spans="1:4" ht="15.95" customHeight="1">
      <c r="A99" s="9" t="s">
        <v>306</v>
      </c>
      <c r="B99" s="26">
        <v>6.939476319931321E-3</v>
      </c>
      <c r="C99" s="94">
        <v>0.19259297165857878</v>
      </c>
      <c r="D99" s="26">
        <v>0.197479625753916</v>
      </c>
    </row>
    <row r="100" spans="1:4" ht="15.95" customHeight="1">
      <c r="A100" s="9" t="s">
        <v>307</v>
      </c>
      <c r="B100" s="26">
        <v>1.3592788667906711E-3</v>
      </c>
      <c r="C100" s="94">
        <v>0.44370968782152376</v>
      </c>
      <c r="D100" s="26">
        <v>0.46122220870721981</v>
      </c>
    </row>
    <row r="101" spans="1:4" ht="15.95" customHeight="1">
      <c r="B101" s="26"/>
      <c r="C101" s="26"/>
      <c r="D101" s="26"/>
    </row>
    <row r="102" spans="1:4" ht="15.95" customHeight="1">
      <c r="A102" s="25" t="s">
        <v>583</v>
      </c>
      <c r="B102" s="25" t="s">
        <v>87</v>
      </c>
      <c r="C102" s="25"/>
      <c r="D102" s="25"/>
    </row>
    <row r="103" spans="1:4" ht="15.95" customHeight="1">
      <c r="A103" s="25" t="s">
        <v>104</v>
      </c>
      <c r="B103" s="25" t="s">
        <v>66</v>
      </c>
      <c r="C103" s="25" t="s">
        <v>67</v>
      </c>
      <c r="D103" s="25" t="s">
        <v>27</v>
      </c>
    </row>
    <row r="104" spans="1:4" ht="15.95" customHeight="1">
      <c r="A104" s="9" t="s">
        <v>65</v>
      </c>
      <c r="B104" s="26">
        <v>0.10046982291290206</v>
      </c>
      <c r="C104" s="26">
        <v>5.5529616715150609E-3</v>
      </c>
      <c r="D104" s="26">
        <v>0</v>
      </c>
    </row>
    <row r="105" spans="1:4" ht="15.95" customHeight="1">
      <c r="A105" s="9" t="s">
        <v>303</v>
      </c>
      <c r="B105" s="26">
        <v>0.80383086375135526</v>
      </c>
      <c r="C105" s="26">
        <v>0.21995375304005416</v>
      </c>
      <c r="D105" s="26">
        <v>9.268204469785718E-2</v>
      </c>
    </row>
    <row r="106" spans="1:4" ht="15.95" customHeight="1">
      <c r="A106" s="9" t="s">
        <v>304</v>
      </c>
      <c r="B106" s="26">
        <v>6.1799783158655586E-2</v>
      </c>
      <c r="C106" s="26">
        <v>7.1103668134243653E-2</v>
      </c>
      <c r="D106" s="26">
        <v>7.9228639814526755E-2</v>
      </c>
    </row>
    <row r="107" spans="1:4" ht="15.95" customHeight="1">
      <c r="A107" s="9" t="s">
        <v>305</v>
      </c>
      <c r="B107" s="26">
        <v>2.3057462956270328E-2</v>
      </c>
      <c r="C107" s="26">
        <v>0.11202093067481536</v>
      </c>
      <c r="D107" s="26">
        <v>0.12942997936026293</v>
      </c>
    </row>
    <row r="108" spans="1:4" ht="15.95" customHeight="1">
      <c r="A108" s="9" t="s">
        <v>306</v>
      </c>
      <c r="B108" s="26">
        <v>8.7459342247921939E-3</v>
      </c>
      <c r="C108" s="26">
        <v>0.18219260835704296</v>
      </c>
      <c r="D108" s="26">
        <v>0.20870275135339428</v>
      </c>
    </row>
    <row r="109" spans="1:4" ht="15.95" customHeight="1">
      <c r="A109" s="9" t="s">
        <v>307</v>
      </c>
      <c r="B109" s="26">
        <v>2.0961329960245754E-3</v>
      </c>
      <c r="C109" s="26">
        <v>0.40917607812232881</v>
      </c>
      <c r="D109" s="26">
        <v>0.48995658477395887</v>
      </c>
    </row>
    <row r="110" spans="1:4" ht="15.95" customHeight="1">
      <c r="B110" s="26"/>
      <c r="C110" s="26"/>
      <c r="D110" s="26"/>
    </row>
    <row r="111" spans="1:4" ht="15.95" customHeight="1">
      <c r="A111" s="30" t="s">
        <v>573</v>
      </c>
      <c r="B111" s="26"/>
      <c r="C111" s="26"/>
      <c r="D111" s="26"/>
    </row>
    <row r="113" spans="1:10" ht="15.95" customHeight="1">
      <c r="A113" s="20" t="s">
        <v>261</v>
      </c>
    </row>
    <row r="114" spans="1:10" ht="15.95" customHeight="1">
      <c r="A114" s="39" t="s">
        <v>611</v>
      </c>
      <c r="B114" s="39"/>
      <c r="C114" s="84"/>
      <c r="D114" s="84"/>
      <c r="E114" s="84"/>
      <c r="F114" s="84"/>
      <c r="G114" s="84"/>
      <c r="H114" s="84"/>
      <c r="I114" s="84"/>
      <c r="J114" s="84"/>
    </row>
    <row r="116" spans="1:10" ht="15.95" customHeight="1">
      <c r="A116" s="20" t="s">
        <v>574</v>
      </c>
    </row>
    <row r="117" spans="1:10" ht="15.95" customHeight="1">
      <c r="A117" s="9" t="s">
        <v>136</v>
      </c>
    </row>
  </sheetData>
  <hyperlinks>
    <hyperlink ref="A4" location="Inhalt!A1" display="&lt;&lt;&lt; Inhalt" xr:uid="{7A314D64-0792-4677-939E-A303B75FDD84}"/>
    <hyperlink ref="A111" location="Metadaten!A1" display="&lt;&lt;&lt; Metadaten" xr:uid="{B9F35DB6-B99C-461A-A4FC-A5F4C5E9279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9"/>
  <sheetViews>
    <sheetView zoomScaleNormal="100" workbookViewId="0"/>
  </sheetViews>
  <sheetFormatPr baseColWidth="10" defaultColWidth="13.7109375" defaultRowHeight="15.95" customHeight="1" outlineLevelCol="1"/>
  <cols>
    <col min="1" max="1" width="5.7109375" style="9" customWidth="1"/>
    <col min="2" max="2" width="33.5703125" style="9" customWidth="1"/>
    <col min="3" max="10" width="0" style="9" hidden="1" customWidth="1" outlineLevel="1"/>
    <col min="11" max="11" width="13.7109375" style="9" collapsed="1"/>
    <col min="12" max="16384" width="13.7109375" style="9"/>
  </cols>
  <sheetData>
    <row r="1" spans="1:15" s="8" customFormat="1" ht="18" customHeight="1">
      <c r="A1" s="8" t="s">
        <v>257</v>
      </c>
    </row>
    <row r="2" spans="1:15" ht="15.95" customHeight="1">
      <c r="A2" s="9" t="s">
        <v>236</v>
      </c>
    </row>
    <row r="3" spans="1:15" ht="15.95" customHeight="1">
      <c r="A3" s="19"/>
      <c r="B3" s="19"/>
    </row>
    <row r="4" spans="1:15" ht="15.95" customHeight="1">
      <c r="A4" s="24" t="s">
        <v>448</v>
      </c>
      <c r="B4" s="24"/>
      <c r="C4" s="24"/>
      <c r="D4" s="24"/>
      <c r="E4" s="24"/>
      <c r="F4" s="24"/>
      <c r="G4" s="24"/>
      <c r="H4" s="24"/>
      <c r="I4" s="24"/>
    </row>
    <row r="6" spans="1:15" ht="15.95" customHeight="1">
      <c r="A6" s="9" t="s">
        <v>414</v>
      </c>
    </row>
    <row r="8" spans="1:15" ht="15.95" customHeight="1">
      <c r="A8" s="25"/>
      <c r="B8" s="25"/>
      <c r="C8" s="28" t="s">
        <v>492</v>
      </c>
      <c r="D8" s="28" t="s">
        <v>488</v>
      </c>
      <c r="E8" s="28" t="s">
        <v>485</v>
      </c>
      <c r="F8" s="28" t="s">
        <v>482</v>
      </c>
      <c r="G8" s="25" t="s">
        <v>477</v>
      </c>
      <c r="H8" s="25" t="s">
        <v>474</v>
      </c>
      <c r="I8" s="25" t="s">
        <v>472</v>
      </c>
      <c r="J8" s="25" t="s">
        <v>385</v>
      </c>
      <c r="K8" s="25" t="s">
        <v>394</v>
      </c>
      <c r="L8" s="25" t="s">
        <v>466</v>
      </c>
      <c r="M8" s="25" t="s">
        <v>582</v>
      </c>
      <c r="N8" s="25" t="s">
        <v>135</v>
      </c>
    </row>
    <row r="9" spans="1:15" ht="15.95" customHeight="1">
      <c r="A9" s="9" t="s">
        <v>86</v>
      </c>
      <c r="C9" s="27">
        <f t="shared" ref="C9:M9" si="0">SUM(C10,C12,C17,C29)</f>
        <v>111650781</v>
      </c>
      <c r="D9" s="27">
        <f t="shared" si="0"/>
        <v>113782261</v>
      </c>
      <c r="E9" s="27">
        <f t="shared" si="0"/>
        <v>158718740</v>
      </c>
      <c r="F9" s="27">
        <f t="shared" si="0"/>
        <v>207954612</v>
      </c>
      <c r="G9" s="27">
        <f t="shared" si="0"/>
        <v>186599027.00999999</v>
      </c>
      <c r="H9" s="27">
        <f t="shared" si="0"/>
        <v>206409755</v>
      </c>
      <c r="I9" s="27">
        <f t="shared" si="0"/>
        <v>229901331.29000002</v>
      </c>
      <c r="J9" s="27">
        <f t="shared" si="0"/>
        <v>518142298.32000005</v>
      </c>
      <c r="K9" s="27">
        <f t="shared" si="0"/>
        <v>215191358</v>
      </c>
      <c r="L9" s="27">
        <f t="shared" si="0"/>
        <v>200389079.83000004</v>
      </c>
      <c r="M9" s="27">
        <f t="shared" si="0"/>
        <v>247454586.31999999</v>
      </c>
      <c r="N9" s="26">
        <f>M9/L9-1</f>
        <v>0.23487061535452902</v>
      </c>
      <c r="O9" s="45"/>
    </row>
    <row r="10" spans="1:15" ht="15.95" customHeight="1">
      <c r="A10" s="9" t="s">
        <v>77</v>
      </c>
      <c r="C10" s="27">
        <f t="shared" ref="C10:K10" si="1">C11</f>
        <v>0</v>
      </c>
      <c r="D10" s="27">
        <f t="shared" si="1"/>
        <v>0</v>
      </c>
      <c r="E10" s="27">
        <f t="shared" si="1"/>
        <v>26427</v>
      </c>
      <c r="F10" s="27">
        <f t="shared" si="1"/>
        <v>0</v>
      </c>
      <c r="G10" s="27">
        <f t="shared" si="1"/>
        <v>17355</v>
      </c>
      <c r="H10" s="27">
        <f t="shared" si="1"/>
        <v>22895</v>
      </c>
      <c r="I10" s="27">
        <f t="shared" si="1"/>
        <v>17378</v>
      </c>
      <c r="J10" s="27">
        <f t="shared" si="1"/>
        <v>57357</v>
      </c>
      <c r="K10" s="27">
        <f t="shared" si="1"/>
        <v>22225</v>
      </c>
      <c r="L10" s="27">
        <f>L11</f>
        <v>92000</v>
      </c>
      <c r="M10" s="27">
        <f>M11</f>
        <v>121031</v>
      </c>
      <c r="N10" s="26">
        <f t="shared" ref="N10:N28" si="2">M10/L10-1</f>
        <v>0.31555434782608693</v>
      </c>
      <c r="O10" s="45"/>
    </row>
    <row r="11" spans="1:15" ht="15.95" customHeight="1">
      <c r="B11" s="9" t="s">
        <v>109</v>
      </c>
      <c r="C11" s="38">
        <v>0</v>
      </c>
      <c r="D11" s="38">
        <v>0</v>
      </c>
      <c r="E11" s="29">
        <v>26427</v>
      </c>
      <c r="F11" s="38">
        <v>0</v>
      </c>
      <c r="G11" s="27">
        <v>17355</v>
      </c>
      <c r="H11" s="27">
        <v>22895</v>
      </c>
      <c r="I11" s="27">
        <v>17378</v>
      </c>
      <c r="J11" s="27">
        <v>57357</v>
      </c>
      <c r="K11" s="27">
        <v>22225</v>
      </c>
      <c r="L11" s="27">
        <v>92000</v>
      </c>
      <c r="M11" s="27">
        <v>121031</v>
      </c>
      <c r="N11" s="26">
        <f t="shared" si="2"/>
        <v>0.31555434782608693</v>
      </c>
      <c r="O11" s="45"/>
    </row>
    <row r="12" spans="1:15" ht="15.95" customHeight="1">
      <c r="A12" s="9" t="s">
        <v>78</v>
      </c>
      <c r="C12" s="27">
        <f t="shared" ref="C12:K12" si="3">SUM(C13:C16)</f>
        <v>36659997</v>
      </c>
      <c r="D12" s="27">
        <f t="shared" si="3"/>
        <v>40940182</v>
      </c>
      <c r="E12" s="27">
        <f t="shared" si="3"/>
        <v>47960572</v>
      </c>
      <c r="F12" s="27">
        <f t="shared" si="3"/>
        <v>48862255</v>
      </c>
      <c r="G12" s="27">
        <f t="shared" si="3"/>
        <v>53931682.850000001</v>
      </c>
      <c r="H12" s="27">
        <f t="shared" si="3"/>
        <v>68069964</v>
      </c>
      <c r="I12" s="27">
        <f t="shared" si="3"/>
        <v>74809240.450000003</v>
      </c>
      <c r="J12" s="27">
        <f t="shared" si="3"/>
        <v>71663506.299999997</v>
      </c>
      <c r="K12" s="27">
        <f t="shared" si="3"/>
        <v>76957468</v>
      </c>
      <c r="L12" s="27">
        <f>SUM(L13:L16)</f>
        <v>63541936.810000002</v>
      </c>
      <c r="M12" s="27">
        <f>SUM(M13:M16)</f>
        <v>84939224</v>
      </c>
      <c r="N12" s="26">
        <f t="shared" si="2"/>
        <v>0.33674276020230742</v>
      </c>
      <c r="O12" s="45"/>
    </row>
    <row r="13" spans="1:15" ht="15.95" customHeight="1">
      <c r="B13" s="9" t="s">
        <v>110</v>
      </c>
      <c r="C13" s="38">
        <v>0</v>
      </c>
      <c r="D13" s="38">
        <v>0</v>
      </c>
      <c r="E13" s="29">
        <v>51502</v>
      </c>
      <c r="F13" s="38">
        <v>0</v>
      </c>
      <c r="G13" s="27">
        <v>57790</v>
      </c>
      <c r="H13" s="27">
        <v>62824</v>
      </c>
      <c r="I13" s="27">
        <v>225559</v>
      </c>
      <c r="J13" s="27">
        <v>267046</v>
      </c>
      <c r="K13" s="27">
        <v>97374</v>
      </c>
      <c r="L13" s="27">
        <v>219999</v>
      </c>
      <c r="M13" s="27">
        <v>169557</v>
      </c>
      <c r="N13" s="26">
        <f t="shared" si="2"/>
        <v>-0.22928286037663803</v>
      </c>
      <c r="O13" s="45"/>
    </row>
    <row r="14" spans="1:15" ht="15.95" customHeight="1">
      <c r="B14" s="9" t="s">
        <v>258</v>
      </c>
      <c r="C14" s="38">
        <v>32129901</v>
      </c>
      <c r="D14" s="38">
        <v>35921722</v>
      </c>
      <c r="E14" s="29">
        <v>43139755</v>
      </c>
      <c r="F14" s="29">
        <v>44581303</v>
      </c>
      <c r="G14" s="27">
        <v>49348174.850000001</v>
      </c>
      <c r="H14" s="27">
        <v>64316551</v>
      </c>
      <c r="I14" s="27">
        <v>69983507.450000003</v>
      </c>
      <c r="J14" s="27">
        <v>66659426.299999997</v>
      </c>
      <c r="K14" s="27">
        <v>72794533</v>
      </c>
      <c r="L14" s="27">
        <v>57848457.219999999</v>
      </c>
      <c r="M14" s="27">
        <v>78209261</v>
      </c>
      <c r="N14" s="26">
        <f t="shared" si="2"/>
        <v>0.35196796524005913</v>
      </c>
      <c r="O14" s="45"/>
    </row>
    <row r="15" spans="1:15" ht="15.95" customHeight="1">
      <c r="B15" s="9" t="s">
        <v>111</v>
      </c>
      <c r="C15" s="38">
        <v>1364254</v>
      </c>
      <c r="D15" s="38">
        <v>1281618</v>
      </c>
      <c r="E15" s="29">
        <v>893559</v>
      </c>
      <c r="F15" s="29">
        <v>901372</v>
      </c>
      <c r="G15" s="27">
        <v>1163960</v>
      </c>
      <c r="H15" s="27">
        <v>1026017</v>
      </c>
      <c r="I15" s="27">
        <v>1126970</v>
      </c>
      <c r="J15" s="27">
        <v>898079</v>
      </c>
      <c r="K15" s="27">
        <v>746877</v>
      </c>
      <c r="L15" s="27">
        <v>857837</v>
      </c>
      <c r="M15" s="27">
        <v>838337</v>
      </c>
      <c r="N15" s="26">
        <f t="shared" si="2"/>
        <v>-2.2731591199726786E-2</v>
      </c>
      <c r="O15" s="45"/>
    </row>
    <row r="16" spans="1:15" ht="15.95" customHeight="1">
      <c r="B16" s="9" t="s">
        <v>112</v>
      </c>
      <c r="C16" s="38">
        <v>3165842</v>
      </c>
      <c r="D16" s="38">
        <v>3736842</v>
      </c>
      <c r="E16" s="29">
        <v>3875756</v>
      </c>
      <c r="F16" s="29">
        <v>3379580</v>
      </c>
      <c r="G16" s="27">
        <v>3361758</v>
      </c>
      <c r="H16" s="27">
        <v>2664572</v>
      </c>
      <c r="I16" s="27">
        <v>3473204</v>
      </c>
      <c r="J16" s="27">
        <v>3838955</v>
      </c>
      <c r="K16" s="27">
        <v>3318684</v>
      </c>
      <c r="L16" s="27">
        <v>4615643.59</v>
      </c>
      <c r="M16" s="27">
        <v>5722069</v>
      </c>
      <c r="N16" s="26">
        <f t="shared" si="2"/>
        <v>0.23971205497693115</v>
      </c>
      <c r="O16" s="45"/>
    </row>
    <row r="17" spans="1:15" ht="15.95" customHeight="1">
      <c r="A17" s="9" t="s">
        <v>79</v>
      </c>
      <c r="C17" s="27">
        <f t="shared" ref="C17:K17" si="4">SUM(C18:C28)</f>
        <v>73939777</v>
      </c>
      <c r="D17" s="27">
        <f t="shared" si="4"/>
        <v>72842079</v>
      </c>
      <c r="E17" s="27">
        <f t="shared" si="4"/>
        <v>108059244</v>
      </c>
      <c r="F17" s="27">
        <f t="shared" si="4"/>
        <v>157584738</v>
      </c>
      <c r="G17" s="27">
        <f t="shared" si="4"/>
        <v>132490017.16</v>
      </c>
      <c r="H17" s="27">
        <f t="shared" si="4"/>
        <v>138316896</v>
      </c>
      <c r="I17" s="27">
        <f t="shared" si="4"/>
        <v>154886145.84</v>
      </c>
      <c r="J17" s="27">
        <f t="shared" si="4"/>
        <v>443867412.02000004</v>
      </c>
      <c r="K17" s="27">
        <f t="shared" si="4"/>
        <v>136064552</v>
      </c>
      <c r="L17" s="27">
        <f>SUM(L18:L28)</f>
        <v>136585428.02000004</v>
      </c>
      <c r="M17" s="27">
        <f>SUM(M18:M28)</f>
        <v>160165711.23999998</v>
      </c>
      <c r="N17" s="26">
        <f t="shared" si="2"/>
        <v>0.17264128071222284</v>
      </c>
    </row>
    <row r="18" spans="1:15" ht="15.95" customHeight="1">
      <c r="B18" s="9" t="s">
        <v>113</v>
      </c>
      <c r="C18" s="27">
        <v>8880127</v>
      </c>
      <c r="D18" s="27">
        <v>10450151</v>
      </c>
      <c r="E18" s="27">
        <v>11126945</v>
      </c>
      <c r="F18" s="27">
        <v>11514765</v>
      </c>
      <c r="G18" s="27">
        <v>9026497.8699999992</v>
      </c>
      <c r="H18" s="27">
        <v>9602196</v>
      </c>
      <c r="I18" s="27">
        <v>10695976</v>
      </c>
      <c r="J18" s="27">
        <v>13133435.199999999</v>
      </c>
      <c r="K18" s="27">
        <v>13963953</v>
      </c>
      <c r="L18" s="27">
        <v>17755110.399999999</v>
      </c>
      <c r="M18" s="27">
        <v>21298523.149999999</v>
      </c>
      <c r="N18" s="26">
        <f t="shared" si="2"/>
        <v>0.19957142874200318</v>
      </c>
    </row>
    <row r="19" spans="1:15" ht="15.95" customHeight="1">
      <c r="B19" s="9" t="s">
        <v>114</v>
      </c>
      <c r="C19" s="27">
        <v>746511</v>
      </c>
      <c r="D19" s="27">
        <v>888950</v>
      </c>
      <c r="E19" s="27">
        <v>2117916</v>
      </c>
      <c r="F19" s="27">
        <v>1196792</v>
      </c>
      <c r="G19" s="27">
        <v>1187430</v>
      </c>
      <c r="H19" s="27">
        <v>1194595</v>
      </c>
      <c r="I19" s="27">
        <v>1364320</v>
      </c>
      <c r="J19" s="27">
        <v>1441552</v>
      </c>
      <c r="K19" s="27">
        <v>1222978</v>
      </c>
      <c r="L19" s="27">
        <v>1758278</v>
      </c>
      <c r="M19" s="27">
        <v>1454498</v>
      </c>
      <c r="N19" s="26">
        <f t="shared" si="2"/>
        <v>-0.17277131375129529</v>
      </c>
    </row>
    <row r="20" spans="1:15" ht="15.95" customHeight="1">
      <c r="B20" s="9" t="s">
        <v>115</v>
      </c>
      <c r="C20" s="29">
        <v>143751</v>
      </c>
      <c r="D20" s="29">
        <v>171213</v>
      </c>
      <c r="E20" s="29">
        <v>186077</v>
      </c>
      <c r="F20" s="29">
        <v>238116</v>
      </c>
      <c r="G20" s="27">
        <v>232359</v>
      </c>
      <c r="H20" s="27">
        <v>220744</v>
      </c>
      <c r="I20" s="27">
        <v>283506</v>
      </c>
      <c r="J20" s="27">
        <v>289658</v>
      </c>
      <c r="K20" s="27">
        <v>347781</v>
      </c>
      <c r="L20" s="27">
        <v>317521</v>
      </c>
      <c r="M20" s="27">
        <v>446911</v>
      </c>
      <c r="N20" s="26">
        <f t="shared" si="2"/>
        <v>0.40750060625911355</v>
      </c>
      <c r="O20" s="45"/>
    </row>
    <row r="21" spans="1:15" ht="15.95" customHeight="1">
      <c r="B21" s="9" t="s">
        <v>116</v>
      </c>
      <c r="C21" s="29">
        <v>1766812</v>
      </c>
      <c r="D21" s="29">
        <v>1936512</v>
      </c>
      <c r="E21" s="29">
        <v>1790250</v>
      </c>
      <c r="F21" s="29">
        <v>1691053</v>
      </c>
      <c r="G21" s="27">
        <v>1821381.3</v>
      </c>
      <c r="H21" s="27">
        <v>1404796</v>
      </c>
      <c r="I21" s="27">
        <v>1914336.44</v>
      </c>
      <c r="J21" s="27">
        <v>2226490.17</v>
      </c>
      <c r="K21" s="27">
        <v>2859047</v>
      </c>
      <c r="L21" s="27">
        <v>4655777</v>
      </c>
      <c r="M21" s="27">
        <v>8508517.2599999998</v>
      </c>
      <c r="N21" s="26">
        <f t="shared" si="2"/>
        <v>0.82751821231987699</v>
      </c>
      <c r="O21" s="45"/>
    </row>
    <row r="22" spans="1:15" ht="15.95" customHeight="1">
      <c r="B22" s="9" t="s">
        <v>117</v>
      </c>
      <c r="C22" s="29">
        <v>24283372</v>
      </c>
      <c r="D22" s="29">
        <v>23525844</v>
      </c>
      <c r="E22" s="29">
        <v>53615853</v>
      </c>
      <c r="F22" s="29">
        <v>102075785</v>
      </c>
      <c r="G22" s="27">
        <v>81020478.189999998</v>
      </c>
      <c r="H22" s="27">
        <v>88938608</v>
      </c>
      <c r="I22" s="27">
        <v>101664062.22</v>
      </c>
      <c r="J22" s="27">
        <v>391119904.51999998</v>
      </c>
      <c r="K22" s="27">
        <v>77265165</v>
      </c>
      <c r="L22" s="27">
        <v>74208425.330000013</v>
      </c>
      <c r="M22" s="27">
        <v>79767263.149999991</v>
      </c>
      <c r="N22" s="26">
        <f t="shared" si="2"/>
        <v>7.4908445978744131E-2</v>
      </c>
      <c r="O22" s="45"/>
    </row>
    <row r="23" spans="1:15" ht="15.95" customHeight="1">
      <c r="B23" s="9" t="s">
        <v>121</v>
      </c>
      <c r="C23" s="29">
        <v>918872</v>
      </c>
      <c r="D23" s="29">
        <v>1237935</v>
      </c>
      <c r="E23" s="29">
        <v>1185168</v>
      </c>
      <c r="F23" s="29">
        <v>1274654</v>
      </c>
      <c r="G23" s="27">
        <v>2065969</v>
      </c>
      <c r="H23" s="27">
        <v>1752922</v>
      </c>
      <c r="I23" s="27">
        <v>2300727.75</v>
      </c>
      <c r="J23" s="27">
        <v>1979819.72</v>
      </c>
      <c r="K23" s="27">
        <v>2381717</v>
      </c>
      <c r="L23" s="27">
        <v>2684185</v>
      </c>
      <c r="M23" s="27">
        <v>3068529.21</v>
      </c>
      <c r="N23" s="26">
        <f t="shared" si="2"/>
        <v>0.14318842032125212</v>
      </c>
      <c r="O23" s="45"/>
    </row>
    <row r="24" spans="1:15" ht="15.95" customHeight="1">
      <c r="B24" s="9" t="s">
        <v>118</v>
      </c>
      <c r="C24" s="29">
        <v>11738339</v>
      </c>
      <c r="D24" s="29">
        <v>20546164</v>
      </c>
      <c r="E24" s="29">
        <v>23006935</v>
      </c>
      <c r="F24" s="29">
        <v>22827989</v>
      </c>
      <c r="G24" s="27">
        <v>20611541</v>
      </c>
      <c r="H24" s="27">
        <v>17082027</v>
      </c>
      <c r="I24" s="27">
        <v>20111380</v>
      </c>
      <c r="J24" s="27">
        <v>18869257.600000001</v>
      </c>
      <c r="K24" s="27">
        <v>18840379</v>
      </c>
      <c r="L24" s="27">
        <v>19019378</v>
      </c>
      <c r="M24" s="27">
        <v>22725911.82</v>
      </c>
      <c r="N24" s="26">
        <f t="shared" si="2"/>
        <v>0.1948819682746723</v>
      </c>
      <c r="O24" s="45"/>
    </row>
    <row r="25" spans="1:15" ht="15.95" customHeight="1">
      <c r="B25" s="9" t="s">
        <v>122</v>
      </c>
      <c r="C25" s="29">
        <v>24076582</v>
      </c>
      <c r="D25" s="29">
        <v>11652053</v>
      </c>
      <c r="E25" s="29">
        <v>11874536</v>
      </c>
      <c r="F25" s="29">
        <v>13371874</v>
      </c>
      <c r="G25" s="27">
        <v>12739524.800000001</v>
      </c>
      <c r="H25" s="27">
        <v>15197195</v>
      </c>
      <c r="I25" s="27">
        <v>13652265.439999999</v>
      </c>
      <c r="J25" s="27">
        <v>10178119.99</v>
      </c>
      <c r="K25" s="27">
        <v>13558236</v>
      </c>
      <c r="L25" s="27">
        <v>11605362</v>
      </c>
      <c r="M25" s="27">
        <v>16928150.219999999</v>
      </c>
      <c r="N25" s="26">
        <f t="shared" si="2"/>
        <v>0.45864904688022645</v>
      </c>
      <c r="O25" s="45"/>
    </row>
    <row r="26" spans="1:15" ht="15.95" customHeight="1">
      <c r="B26" s="9" t="s">
        <v>119</v>
      </c>
      <c r="C26" s="29">
        <v>45122</v>
      </c>
      <c r="D26" s="29">
        <v>67495</v>
      </c>
      <c r="E26" s="29">
        <v>47313</v>
      </c>
      <c r="F26" s="29">
        <v>77603</v>
      </c>
      <c r="G26" s="27">
        <v>35818</v>
      </c>
      <c r="H26" s="27">
        <v>66943</v>
      </c>
      <c r="I26" s="27">
        <v>88584</v>
      </c>
      <c r="J26" s="27">
        <v>88849</v>
      </c>
      <c r="K26" s="27">
        <v>91611</v>
      </c>
      <c r="L26" s="27">
        <v>101668.29</v>
      </c>
      <c r="M26" s="27">
        <v>123490.43</v>
      </c>
      <c r="N26" s="26">
        <f t="shared" si="2"/>
        <v>0.21464057278823123</v>
      </c>
      <c r="O26" s="45"/>
    </row>
    <row r="27" spans="1:15" ht="15.95" customHeight="1">
      <c r="B27" s="9" t="s">
        <v>120</v>
      </c>
      <c r="C27" s="29">
        <v>1164409</v>
      </c>
      <c r="D27" s="29">
        <v>2017976</v>
      </c>
      <c r="E27" s="29">
        <v>2702155</v>
      </c>
      <c r="F27" s="29">
        <v>2912161</v>
      </c>
      <c r="G27" s="27">
        <v>3279743</v>
      </c>
      <c r="H27" s="27">
        <v>2332478</v>
      </c>
      <c r="I27" s="27">
        <v>2161052.9900000002</v>
      </c>
      <c r="J27" s="27">
        <v>1910426</v>
      </c>
      <c r="K27" s="27">
        <v>2434506</v>
      </c>
      <c r="L27" s="27">
        <v>2846742</v>
      </c>
      <c r="M27" s="27">
        <v>4164383</v>
      </c>
      <c r="N27" s="26">
        <f t="shared" si="2"/>
        <v>0.46285929669776893</v>
      </c>
      <c r="O27" s="45"/>
    </row>
    <row r="28" spans="1:15" ht="15.95" customHeight="1">
      <c r="B28" s="9" t="s">
        <v>85</v>
      </c>
      <c r="C28" s="29">
        <v>175880</v>
      </c>
      <c r="D28" s="29">
        <v>347786</v>
      </c>
      <c r="E28" s="29">
        <v>406096</v>
      </c>
      <c r="F28" s="29">
        <v>403946</v>
      </c>
      <c r="G28" s="27">
        <v>469275</v>
      </c>
      <c r="H28" s="27">
        <v>524392</v>
      </c>
      <c r="I28" s="27">
        <v>649935</v>
      </c>
      <c r="J28" s="27">
        <v>2629899.8199999998</v>
      </c>
      <c r="K28" s="27">
        <v>3099179</v>
      </c>
      <c r="L28" s="27">
        <v>1632981</v>
      </c>
      <c r="M28" s="27">
        <v>1679534</v>
      </c>
      <c r="N28" s="26">
        <f t="shared" si="2"/>
        <v>2.8507986314598943E-2</v>
      </c>
      <c r="O28" s="45"/>
    </row>
    <row r="29" spans="1:15" ht="15.95" customHeight="1">
      <c r="A29" s="9" t="s">
        <v>259</v>
      </c>
      <c r="C29" s="29">
        <v>1051007</v>
      </c>
      <c r="D29" s="37" t="s">
        <v>397</v>
      </c>
      <c r="E29" s="29">
        <v>2672497</v>
      </c>
      <c r="F29" s="29">
        <v>1507619</v>
      </c>
      <c r="G29" s="46">
        <v>159972</v>
      </c>
      <c r="H29" s="27">
        <v>0</v>
      </c>
      <c r="I29" s="27">
        <v>188567</v>
      </c>
      <c r="J29" s="27">
        <v>2554023</v>
      </c>
      <c r="K29" s="27">
        <v>2147113</v>
      </c>
      <c r="L29" s="27">
        <v>169715</v>
      </c>
      <c r="M29" s="27">
        <v>2228620.08</v>
      </c>
      <c r="N29" s="26" t="s">
        <v>76</v>
      </c>
    </row>
    <row r="30" spans="1:15" ht="15.95" customHeight="1">
      <c r="C30" s="29"/>
      <c r="D30" s="37"/>
      <c r="E30" s="29"/>
      <c r="F30" s="29"/>
      <c r="G30" s="46"/>
      <c r="H30" s="27"/>
      <c r="I30" s="27"/>
      <c r="J30" s="27"/>
      <c r="K30" s="27"/>
      <c r="L30" s="27"/>
      <c r="M30" s="27"/>
      <c r="N30" s="26"/>
    </row>
    <row r="31" spans="1:15" ht="15.95" customHeight="1">
      <c r="A31" s="30" t="s">
        <v>573</v>
      </c>
      <c r="B31" s="30"/>
      <c r="C31" s="29"/>
      <c r="D31" s="37"/>
      <c r="E31" s="29"/>
      <c r="F31" s="29"/>
      <c r="G31" s="46"/>
      <c r="H31" s="27"/>
      <c r="I31" s="27"/>
      <c r="J31" s="27"/>
      <c r="K31" s="27"/>
      <c r="L31" s="27"/>
      <c r="M31" s="27"/>
      <c r="N31" s="26"/>
    </row>
    <row r="32" spans="1:15" ht="15.95" customHeight="1">
      <c r="G32" s="47"/>
    </row>
    <row r="33" spans="1:14" ht="15.95" customHeight="1">
      <c r="A33" s="20" t="s">
        <v>128</v>
      </c>
      <c r="B33" s="20"/>
      <c r="C33" s="20"/>
      <c r="D33" s="20"/>
      <c r="E33" s="20"/>
      <c r="F33" s="20"/>
      <c r="G33" s="20"/>
      <c r="H33" s="20"/>
      <c r="I33" s="20"/>
    </row>
    <row r="34" spans="1:14" ht="15.95" customHeight="1">
      <c r="A34" s="9" t="s">
        <v>136</v>
      </c>
    </row>
    <row r="39" spans="1:14" ht="15.95" customHeight="1">
      <c r="N39" s="9" t="s">
        <v>48</v>
      </c>
    </row>
  </sheetData>
  <hyperlinks>
    <hyperlink ref="A4" location="Inhalt!A1" display="&lt;&lt;&lt; Inhalt" xr:uid="{A69B918C-7B96-434C-A45D-9463313B2764}"/>
    <hyperlink ref="A31" location="Metadaten!A1" display="&lt;&lt;&lt; Metadaten" xr:uid="{919ADEAC-6D78-4D40-90F8-BDAFB06AE7F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43"/>
  <sheetViews>
    <sheetView zoomScaleNormal="100" workbookViewId="0"/>
  </sheetViews>
  <sheetFormatPr baseColWidth="10" defaultColWidth="13.7109375" defaultRowHeight="15.95" customHeight="1" outlineLevelCol="1"/>
  <cols>
    <col min="1" max="1" width="33.5703125" style="9" customWidth="1"/>
    <col min="2" max="19" width="9.85546875" style="9" hidden="1" customWidth="1" outlineLevel="1"/>
    <col min="20" max="20" width="9.85546875" style="9" bestFit="1" customWidth="1" collapsed="1"/>
    <col min="21" max="22" width="9.85546875" style="9" bestFit="1" customWidth="1"/>
    <col min="23" max="23" width="12.28515625" style="9" bestFit="1" customWidth="1"/>
    <col min="24" max="16384" width="13.7109375" style="9"/>
  </cols>
  <sheetData>
    <row r="1" spans="1:23" s="8" customFormat="1" ht="18" customHeight="1">
      <c r="A1" s="8" t="s">
        <v>268</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row>
    <row r="6" spans="1:23" ht="15.95" customHeight="1">
      <c r="A6" s="9" t="s">
        <v>415</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289</v>
      </c>
      <c r="B9" s="23" t="s">
        <v>73</v>
      </c>
      <c r="C9" s="23" t="s">
        <v>73</v>
      </c>
      <c r="D9" s="23" t="s">
        <v>73</v>
      </c>
      <c r="E9" s="23" t="s">
        <v>73</v>
      </c>
      <c r="F9" s="23" t="s">
        <v>73</v>
      </c>
      <c r="G9" s="23" t="s">
        <v>73</v>
      </c>
      <c r="H9" s="23" t="s">
        <v>73</v>
      </c>
      <c r="I9" s="23" t="s">
        <v>73</v>
      </c>
      <c r="J9" s="23" t="s">
        <v>73</v>
      </c>
      <c r="K9" s="23" t="s">
        <v>73</v>
      </c>
      <c r="L9" s="23" t="s">
        <v>73</v>
      </c>
      <c r="M9" s="23">
        <v>19545532</v>
      </c>
      <c r="N9" s="23">
        <v>26636566</v>
      </c>
      <c r="O9" s="23">
        <v>18377138.75</v>
      </c>
      <c r="P9" s="23">
        <v>19169775</v>
      </c>
      <c r="Q9" s="23">
        <v>25737317</v>
      </c>
      <c r="R9" s="23">
        <v>32235477</v>
      </c>
      <c r="S9" s="23">
        <v>29774629</v>
      </c>
      <c r="T9" s="23">
        <v>30392717</v>
      </c>
      <c r="U9" s="23">
        <v>25951331</v>
      </c>
      <c r="V9" s="23">
        <v>27348236</v>
      </c>
      <c r="W9" s="26">
        <f>V9/U9-1</f>
        <v>5.3827874955623578E-2</v>
      </c>
    </row>
    <row r="10" spans="1:23" ht="15.95" customHeight="1">
      <c r="A10" s="9" t="s">
        <v>296</v>
      </c>
      <c r="B10" s="23" t="s">
        <v>73</v>
      </c>
      <c r="C10" s="23" t="s">
        <v>73</v>
      </c>
      <c r="D10" s="23" t="s">
        <v>73</v>
      </c>
      <c r="E10" s="23" t="s">
        <v>73</v>
      </c>
      <c r="F10" s="23" t="s">
        <v>73</v>
      </c>
      <c r="G10" s="23" t="s">
        <v>73</v>
      </c>
      <c r="H10" s="23" t="s">
        <v>73</v>
      </c>
      <c r="I10" s="23" t="s">
        <v>73</v>
      </c>
      <c r="J10" s="23" t="s">
        <v>73</v>
      </c>
      <c r="K10" s="23" t="s">
        <v>73</v>
      </c>
      <c r="L10" s="23" t="s">
        <v>73</v>
      </c>
      <c r="M10" s="23">
        <v>766550</v>
      </c>
      <c r="N10" s="23">
        <v>-384975</v>
      </c>
      <c r="O10" s="23">
        <v>-59818</v>
      </c>
      <c r="P10" s="23">
        <v>360791</v>
      </c>
      <c r="Q10" s="23">
        <v>51567</v>
      </c>
      <c r="R10" s="23">
        <v>-663552</v>
      </c>
      <c r="S10" s="23">
        <v>1482530</v>
      </c>
      <c r="T10" s="23">
        <v>-1224692</v>
      </c>
      <c r="U10" s="23">
        <v>545539</v>
      </c>
      <c r="V10" s="23">
        <v>-1007792</v>
      </c>
      <c r="W10" s="26">
        <f t="shared" ref="W10:W18" si="0">V10/U10-1</f>
        <v>-2.8473326379965505</v>
      </c>
    </row>
    <row r="11" spans="1:23" ht="15.95" customHeight="1">
      <c r="A11" s="9" t="s">
        <v>86</v>
      </c>
      <c r="B11" s="23">
        <v>22333797.550000001</v>
      </c>
      <c r="C11" s="23">
        <v>13353076.200000001</v>
      </c>
      <c r="D11" s="23">
        <v>16150419.15</v>
      </c>
      <c r="E11" s="23">
        <v>14465581.5</v>
      </c>
      <c r="F11" s="23">
        <v>15347046.120000001</v>
      </c>
      <c r="G11" s="23">
        <v>15756925.59</v>
      </c>
      <c r="H11" s="23">
        <v>17478210</v>
      </c>
      <c r="I11" s="23">
        <v>17735561.060000002</v>
      </c>
      <c r="J11" s="23">
        <v>12983382.35</v>
      </c>
      <c r="K11" s="23">
        <v>17574015.700000003</v>
      </c>
      <c r="L11" s="23">
        <v>14854599.850000001</v>
      </c>
      <c r="M11" s="23">
        <v>18778982</v>
      </c>
      <c r="N11" s="23">
        <v>27021541</v>
      </c>
      <c r="O11" s="23">
        <v>18436956.75</v>
      </c>
      <c r="P11" s="23">
        <v>18808984</v>
      </c>
      <c r="Q11" s="23">
        <v>25685750</v>
      </c>
      <c r="R11" s="23">
        <v>32899029</v>
      </c>
      <c r="S11" s="23">
        <f>S9-S10</f>
        <v>28292099</v>
      </c>
      <c r="T11" s="23">
        <f>T9-T10</f>
        <v>31617409</v>
      </c>
      <c r="U11" s="23">
        <f>U9-U10</f>
        <v>25405792</v>
      </c>
      <c r="V11" s="23">
        <f>V9-V10</f>
        <v>28356028</v>
      </c>
      <c r="W11" s="26">
        <f t="shared" si="0"/>
        <v>0.11612454356864754</v>
      </c>
    </row>
    <row r="12" spans="1:23" ht="15.95" customHeight="1">
      <c r="B12" s="23"/>
      <c r="C12" s="23"/>
      <c r="D12" s="23"/>
      <c r="E12" s="23"/>
      <c r="F12" s="23"/>
      <c r="G12" s="23"/>
      <c r="H12" s="23"/>
      <c r="I12" s="23"/>
      <c r="J12" s="23"/>
      <c r="K12" s="23"/>
      <c r="L12" s="23"/>
      <c r="M12" s="23"/>
      <c r="N12" s="23"/>
      <c r="O12" s="23"/>
      <c r="P12" s="23"/>
      <c r="Q12" s="23"/>
      <c r="R12" s="23"/>
      <c r="S12" s="23"/>
      <c r="T12" s="23"/>
      <c r="U12" s="23"/>
      <c r="V12" s="23"/>
      <c r="W12" s="26"/>
    </row>
    <row r="13" spans="1:23" ht="15.95" customHeight="1">
      <c r="A13" s="9" t="s">
        <v>129</v>
      </c>
      <c r="B13" s="23">
        <v>1667</v>
      </c>
      <c r="C13" s="23">
        <v>1463</v>
      </c>
      <c r="D13" s="23">
        <v>1471</v>
      </c>
      <c r="E13" s="23">
        <v>1359</v>
      </c>
      <c r="F13" s="23">
        <v>1674</v>
      </c>
      <c r="G13" s="23">
        <v>1154</v>
      </c>
      <c r="H13" s="23">
        <v>1359</v>
      </c>
      <c r="I13" s="23">
        <v>1036</v>
      </c>
      <c r="J13" s="23">
        <v>1109</v>
      </c>
      <c r="K13" s="23">
        <v>1116</v>
      </c>
      <c r="L13" s="23">
        <v>1158</v>
      </c>
      <c r="M13" s="23">
        <v>1089</v>
      </c>
      <c r="N13" s="23">
        <v>1732</v>
      </c>
      <c r="O13" s="23">
        <v>937</v>
      </c>
      <c r="P13" s="23">
        <v>1401</v>
      </c>
      <c r="Q13" s="23">
        <v>1215</v>
      </c>
      <c r="R13" s="23">
        <v>1090</v>
      </c>
      <c r="S13" s="23">
        <v>1136</v>
      </c>
      <c r="T13" s="23">
        <v>1811</v>
      </c>
      <c r="U13" s="23">
        <v>1401</v>
      </c>
      <c r="V13" s="23">
        <v>1285</v>
      </c>
      <c r="W13" s="26">
        <f t="shared" si="0"/>
        <v>-8.2798001427551782E-2</v>
      </c>
    </row>
    <row r="14" spans="1:23" ht="15.95" customHeight="1">
      <c r="B14" s="23"/>
      <c r="C14" s="23"/>
      <c r="D14" s="23"/>
      <c r="E14" s="23"/>
      <c r="F14" s="23"/>
      <c r="G14" s="23"/>
      <c r="H14" s="23"/>
      <c r="I14" s="23"/>
      <c r="J14" s="23"/>
      <c r="K14" s="23"/>
      <c r="L14" s="23"/>
      <c r="M14" s="23"/>
      <c r="N14" s="23"/>
      <c r="O14" s="23"/>
      <c r="P14" s="23"/>
      <c r="Q14" s="23"/>
      <c r="R14" s="23"/>
      <c r="S14" s="23"/>
      <c r="T14" s="23"/>
      <c r="U14" s="23"/>
      <c r="V14" s="23"/>
      <c r="W14" s="26"/>
    </row>
    <row r="15" spans="1:23" ht="15.95" customHeight="1">
      <c r="A15" s="9" t="s">
        <v>134</v>
      </c>
      <c r="B15" s="23">
        <v>13397.599010197961</v>
      </c>
      <c r="C15" s="23">
        <v>9127.1881066302121</v>
      </c>
      <c r="D15" s="23">
        <v>10979.21084296397</v>
      </c>
      <c r="E15" s="23">
        <v>10644.283664459161</v>
      </c>
      <c r="F15" s="23">
        <v>9167.8889605734767</v>
      </c>
      <c r="G15" s="23">
        <v>13654.181620450607</v>
      </c>
      <c r="H15" s="23">
        <v>12861.081677704195</v>
      </c>
      <c r="I15" s="23">
        <v>17119.267432432436</v>
      </c>
      <c r="J15" s="23">
        <v>11707.287962128043</v>
      </c>
      <c r="K15" s="23">
        <v>15747.325896057351</v>
      </c>
      <c r="L15" s="23">
        <v>12827.806433506046</v>
      </c>
      <c r="M15" s="23">
        <v>17244.244260789714</v>
      </c>
      <c r="N15" s="23">
        <v>15601.351616628175</v>
      </c>
      <c r="O15" s="23">
        <v>19676.581376734259</v>
      </c>
      <c r="P15" s="23">
        <v>13425.399000713776</v>
      </c>
      <c r="Q15" s="23">
        <v>21140.534979423868</v>
      </c>
      <c r="R15" s="23">
        <v>30182.595412844035</v>
      </c>
      <c r="S15" s="23">
        <f>S11/S$13</f>
        <v>24905.016725352114</v>
      </c>
      <c r="T15" s="23">
        <f>T11/T$13</f>
        <v>17458.536167863058</v>
      </c>
      <c r="U15" s="23">
        <f>U11/U$13</f>
        <v>18134.041399000715</v>
      </c>
      <c r="V15" s="23">
        <f>V11/V$13</f>
        <v>22066.94785992218</v>
      </c>
      <c r="W15" s="26">
        <f t="shared" si="0"/>
        <v>0.216879755283794</v>
      </c>
    </row>
    <row r="16" spans="1:23" ht="15.95" customHeight="1">
      <c r="B16" s="23"/>
      <c r="C16" s="23"/>
      <c r="D16" s="23"/>
      <c r="E16" s="23"/>
      <c r="F16" s="23"/>
      <c r="G16" s="23"/>
      <c r="H16" s="23"/>
      <c r="I16" s="23"/>
      <c r="J16" s="23"/>
      <c r="K16" s="23"/>
      <c r="L16" s="23"/>
      <c r="M16" s="23"/>
      <c r="N16" s="23"/>
      <c r="O16" s="23"/>
      <c r="P16" s="23"/>
      <c r="Q16" s="23"/>
      <c r="R16" s="23"/>
      <c r="S16" s="23"/>
      <c r="T16" s="23"/>
      <c r="U16" s="23"/>
      <c r="V16" s="23"/>
      <c r="W16" s="26"/>
    </row>
    <row r="17" spans="1:23" ht="15.95" customHeight="1">
      <c r="A17" s="9" t="s">
        <v>53</v>
      </c>
      <c r="B17" s="23">
        <v>890</v>
      </c>
      <c r="C17" s="23">
        <v>808</v>
      </c>
      <c r="D17" s="23">
        <v>758</v>
      </c>
      <c r="E17" s="23">
        <v>705</v>
      </c>
      <c r="F17" s="23">
        <v>970</v>
      </c>
      <c r="G17" s="23">
        <v>576</v>
      </c>
      <c r="H17" s="23">
        <v>721</v>
      </c>
      <c r="I17" s="23">
        <v>531</v>
      </c>
      <c r="J17" s="23">
        <v>626</v>
      </c>
      <c r="K17" s="23">
        <v>465</v>
      </c>
      <c r="L17" s="23">
        <v>553</v>
      </c>
      <c r="M17" s="23">
        <v>533</v>
      </c>
      <c r="N17" s="23">
        <v>697</v>
      </c>
      <c r="O17" s="23">
        <v>458</v>
      </c>
      <c r="P17" s="23">
        <v>593</v>
      </c>
      <c r="Q17" s="23">
        <v>540</v>
      </c>
      <c r="R17" s="23">
        <v>520</v>
      </c>
      <c r="S17" s="23">
        <v>483</v>
      </c>
      <c r="T17" s="23">
        <v>828</v>
      </c>
      <c r="U17" s="23">
        <v>687</v>
      </c>
      <c r="V17" s="23">
        <v>597</v>
      </c>
      <c r="W17" s="26">
        <f t="shared" si="0"/>
        <v>-0.13100436681222705</v>
      </c>
    </row>
    <row r="18" spans="1:23" ht="15.95" customHeight="1">
      <c r="A18" s="9" t="s">
        <v>52</v>
      </c>
      <c r="B18" s="23">
        <v>777</v>
      </c>
      <c r="C18" s="23">
        <v>655</v>
      </c>
      <c r="D18" s="23">
        <v>713</v>
      </c>
      <c r="E18" s="23">
        <v>654</v>
      </c>
      <c r="F18" s="23">
        <v>704</v>
      </c>
      <c r="G18" s="23">
        <v>578</v>
      </c>
      <c r="H18" s="23">
        <v>638</v>
      </c>
      <c r="I18" s="23">
        <v>505</v>
      </c>
      <c r="J18" s="23">
        <v>483</v>
      </c>
      <c r="K18" s="23">
        <v>651</v>
      </c>
      <c r="L18" s="23">
        <v>605</v>
      </c>
      <c r="M18" s="23">
        <v>556</v>
      </c>
      <c r="N18" s="23">
        <v>1035</v>
      </c>
      <c r="O18" s="23">
        <v>479</v>
      </c>
      <c r="P18" s="23">
        <v>808</v>
      </c>
      <c r="Q18" s="23">
        <v>675</v>
      </c>
      <c r="R18" s="23">
        <v>570</v>
      </c>
      <c r="S18" s="23">
        <v>653</v>
      </c>
      <c r="T18" s="23">
        <v>983</v>
      </c>
      <c r="U18" s="23">
        <v>714</v>
      </c>
      <c r="V18" s="23">
        <v>688</v>
      </c>
      <c r="W18" s="26">
        <f t="shared" si="0"/>
        <v>-3.6414565826330514E-2</v>
      </c>
    </row>
    <row r="19" spans="1:23" ht="15.95" customHeight="1">
      <c r="B19" s="29"/>
      <c r="C19" s="29"/>
      <c r="D19" s="29"/>
      <c r="E19" s="29"/>
      <c r="F19" s="29"/>
      <c r="G19" s="29"/>
      <c r="H19" s="29"/>
      <c r="I19" s="29"/>
      <c r="J19" s="29"/>
      <c r="K19" s="29"/>
      <c r="L19" s="29"/>
      <c r="M19" s="29"/>
      <c r="N19" s="29"/>
      <c r="O19" s="29"/>
      <c r="P19" s="27"/>
      <c r="Q19" s="27"/>
      <c r="R19" s="27"/>
      <c r="S19" s="27"/>
      <c r="T19" s="27"/>
      <c r="U19" s="27"/>
      <c r="V19" s="27"/>
      <c r="W19" s="26"/>
    </row>
    <row r="21" spans="1:23" s="8" customFormat="1" ht="15.95" customHeight="1">
      <c r="A21" s="8" t="s">
        <v>269</v>
      </c>
    </row>
    <row r="22" spans="1:23" ht="15.95" customHeight="1">
      <c r="A22" s="9" t="s">
        <v>220</v>
      </c>
    </row>
    <row r="24" spans="1:23" ht="15.95" customHeight="1">
      <c r="A24" s="9" t="s">
        <v>416</v>
      </c>
    </row>
    <row r="26" spans="1:23" s="46" customFormat="1" ht="15.95" customHeight="1">
      <c r="A26" s="25"/>
      <c r="B26" s="25" t="s">
        <v>540</v>
      </c>
      <c r="C26" s="25" t="s">
        <v>497</v>
      </c>
      <c r="D26" s="25" t="s">
        <v>498</v>
      </c>
      <c r="E26" s="25" t="s">
        <v>499</v>
      </c>
      <c r="F26" s="25" t="s">
        <v>500</v>
      </c>
      <c r="G26" s="25" t="s">
        <v>501</v>
      </c>
      <c r="H26" s="25" t="s">
        <v>502</v>
      </c>
      <c r="I26" s="25" t="s">
        <v>503</v>
      </c>
      <c r="J26" s="25" t="s">
        <v>504</v>
      </c>
      <c r="K26" s="25" t="s">
        <v>495</v>
      </c>
      <c r="L26" s="28" t="s">
        <v>491</v>
      </c>
      <c r="M26" s="28" t="s">
        <v>487</v>
      </c>
      <c r="N26" s="28" t="s">
        <v>484</v>
      </c>
      <c r="O26" s="28" t="s">
        <v>479</v>
      </c>
      <c r="P26" s="25" t="s">
        <v>320</v>
      </c>
      <c r="Q26" s="25" t="s">
        <v>380</v>
      </c>
      <c r="R26" s="25" t="s">
        <v>383</v>
      </c>
      <c r="S26" s="25" t="s">
        <v>384</v>
      </c>
      <c r="T26" s="25" t="s">
        <v>393</v>
      </c>
      <c r="U26" s="25" t="s">
        <v>465</v>
      </c>
      <c r="V26" s="25" t="s">
        <v>581</v>
      </c>
      <c r="W26" s="25" t="s">
        <v>148</v>
      </c>
    </row>
    <row r="27" spans="1:23" ht="15.95" customHeight="1">
      <c r="A27" s="9" t="s">
        <v>86</v>
      </c>
      <c r="B27" s="23">
        <f>SUM(B28:B38)</f>
        <v>22333797.550000001</v>
      </c>
      <c r="C27" s="23">
        <f t="shared" ref="C27:U27" si="1">SUM(C28:C38)</f>
        <v>13353076.199999997</v>
      </c>
      <c r="D27" s="23">
        <f t="shared" si="1"/>
        <v>16150419.15</v>
      </c>
      <c r="E27" s="23">
        <f t="shared" si="1"/>
        <v>14465581.5</v>
      </c>
      <c r="F27" s="23">
        <f t="shared" si="1"/>
        <v>15347046.120000001</v>
      </c>
      <c r="G27" s="23">
        <f t="shared" si="1"/>
        <v>15756925.59</v>
      </c>
      <c r="H27" s="23">
        <f t="shared" si="1"/>
        <v>17478210</v>
      </c>
      <c r="I27" s="23">
        <f t="shared" si="1"/>
        <v>17735561.060000002</v>
      </c>
      <c r="J27" s="23">
        <f t="shared" si="1"/>
        <v>12983382.350000001</v>
      </c>
      <c r="K27" s="23">
        <f t="shared" si="1"/>
        <v>17574015.699999999</v>
      </c>
      <c r="L27" s="23">
        <f t="shared" si="1"/>
        <v>14854599.850000001</v>
      </c>
      <c r="M27" s="23">
        <f t="shared" si="1"/>
        <v>18778981.550000001</v>
      </c>
      <c r="N27" s="23">
        <f t="shared" si="1"/>
        <v>27021541</v>
      </c>
      <c r="O27" s="23">
        <f t="shared" si="1"/>
        <v>18436956.75</v>
      </c>
      <c r="P27" s="23">
        <f t="shared" si="1"/>
        <v>18808984.449999996</v>
      </c>
      <c r="Q27" s="23">
        <f t="shared" si="1"/>
        <v>25685750</v>
      </c>
      <c r="R27" s="23">
        <f t="shared" si="1"/>
        <v>32899029.249999996</v>
      </c>
      <c r="S27" s="23">
        <f t="shared" si="1"/>
        <v>28292099.300000001</v>
      </c>
      <c r="T27" s="23">
        <f t="shared" si="1"/>
        <v>31617408.779999994</v>
      </c>
      <c r="U27" s="23">
        <f t="shared" si="1"/>
        <v>25405791.699999999</v>
      </c>
      <c r="V27" s="23">
        <f t="shared" ref="V27" si="2">SUM(V28:V38)</f>
        <v>28356028</v>
      </c>
      <c r="W27" s="26">
        <f>SUM(W28:W38)</f>
        <v>1</v>
      </c>
    </row>
    <row r="28" spans="1:23" ht="15.95" customHeight="1">
      <c r="A28" s="9" t="s">
        <v>137</v>
      </c>
      <c r="B28" s="23">
        <v>771897</v>
      </c>
      <c r="C28" s="23">
        <v>921674.55</v>
      </c>
      <c r="D28" s="23">
        <v>1665284.25</v>
      </c>
      <c r="E28" s="23">
        <v>284245.05</v>
      </c>
      <c r="F28" s="23">
        <v>1110991.8</v>
      </c>
      <c r="G28" s="23">
        <v>1079308.1399999999</v>
      </c>
      <c r="H28" s="23">
        <v>1331710.3500000001</v>
      </c>
      <c r="I28" s="23">
        <v>3024416.55</v>
      </c>
      <c r="J28" s="23">
        <v>669799.80000000005</v>
      </c>
      <c r="K28" s="23">
        <v>1397309.35</v>
      </c>
      <c r="L28" s="23">
        <v>1614202.65</v>
      </c>
      <c r="M28" s="23">
        <v>3199492.35</v>
      </c>
      <c r="N28" s="23">
        <v>1709677</v>
      </c>
      <c r="O28" s="23">
        <v>2297074.5</v>
      </c>
      <c r="P28" s="23">
        <v>1346253.15</v>
      </c>
      <c r="Q28" s="23">
        <v>989763</v>
      </c>
      <c r="R28" s="23">
        <v>2614950.15</v>
      </c>
      <c r="S28" s="23">
        <v>3482630.25</v>
      </c>
      <c r="T28" s="23">
        <v>5568016.3799999999</v>
      </c>
      <c r="U28" s="23">
        <v>1587151.95</v>
      </c>
      <c r="V28" s="23">
        <v>1306300</v>
      </c>
      <c r="W28" s="26">
        <f>V28/V$27</f>
        <v>4.6067806111631714E-2</v>
      </c>
    </row>
    <row r="29" spans="1:23" ht="15.95" customHeight="1">
      <c r="A29" s="9" t="s">
        <v>138</v>
      </c>
      <c r="B29" s="23">
        <v>3149717.55</v>
      </c>
      <c r="C29" s="23">
        <v>2160688.65</v>
      </c>
      <c r="D29" s="23">
        <v>3110582.75</v>
      </c>
      <c r="E29" s="23">
        <v>2146915.0499999998</v>
      </c>
      <c r="F29" s="23">
        <v>2322084.2999999998</v>
      </c>
      <c r="G29" s="23">
        <v>1840504.5</v>
      </c>
      <c r="H29" s="23">
        <v>2363413.0499999998</v>
      </c>
      <c r="I29" s="23">
        <v>1646356.46</v>
      </c>
      <c r="J29" s="23">
        <v>1196152.8500000001</v>
      </c>
      <c r="K29" s="23">
        <v>4842982.8</v>
      </c>
      <c r="L29" s="23">
        <v>1568706.6</v>
      </c>
      <c r="M29" s="23">
        <v>1967120.55</v>
      </c>
      <c r="N29" s="23">
        <v>2926760</v>
      </c>
      <c r="O29" s="23">
        <v>781823.7</v>
      </c>
      <c r="P29" s="23">
        <v>1102505.45</v>
      </c>
      <c r="Q29" s="23">
        <v>1887529</v>
      </c>
      <c r="R29" s="23">
        <v>5236466.55</v>
      </c>
      <c r="S29" s="23">
        <v>1982479.05</v>
      </c>
      <c r="T29" s="23">
        <v>4610647.95</v>
      </c>
      <c r="U29" s="23">
        <v>4028325.3</v>
      </c>
      <c r="V29" s="23">
        <v>3355702</v>
      </c>
      <c r="W29" s="26">
        <f t="shared" ref="W29:W38" si="3">V29/V$27</f>
        <v>0.1183417508263146</v>
      </c>
    </row>
    <row r="30" spans="1:23" ht="15.95" customHeight="1">
      <c r="A30" s="9" t="s">
        <v>139</v>
      </c>
      <c r="B30" s="23">
        <v>869645.4</v>
      </c>
      <c r="C30" s="23">
        <v>413951.1</v>
      </c>
      <c r="D30" s="23">
        <v>592049.69999999995</v>
      </c>
      <c r="E30" s="23">
        <v>921573.3</v>
      </c>
      <c r="F30" s="23">
        <v>323601</v>
      </c>
      <c r="G30" s="23">
        <v>782117.4</v>
      </c>
      <c r="H30" s="23">
        <v>1127837.7</v>
      </c>
      <c r="I30" s="23">
        <v>1208132.55</v>
      </c>
      <c r="J30" s="23">
        <v>1630750.95</v>
      </c>
      <c r="K30" s="23">
        <v>1357688.4</v>
      </c>
      <c r="L30" s="23">
        <v>988681.2</v>
      </c>
      <c r="M30" s="23">
        <v>1704440.7</v>
      </c>
      <c r="N30" s="23">
        <v>2400089</v>
      </c>
      <c r="O30" s="23">
        <v>1920012.6</v>
      </c>
      <c r="P30" s="23">
        <v>2035738.5</v>
      </c>
      <c r="Q30" s="23">
        <v>1196351</v>
      </c>
      <c r="R30" s="23">
        <v>1886151.75</v>
      </c>
      <c r="S30" s="23">
        <v>559405.65</v>
      </c>
      <c r="T30" s="23">
        <v>1710939.45</v>
      </c>
      <c r="U30" s="23">
        <v>2118970.7999999998</v>
      </c>
      <c r="V30" s="23">
        <v>816463</v>
      </c>
      <c r="W30" s="26">
        <f t="shared" si="3"/>
        <v>2.8793278099457371E-2</v>
      </c>
    </row>
    <row r="31" spans="1:23" ht="15.95" customHeight="1">
      <c r="A31" s="9" t="s">
        <v>140</v>
      </c>
      <c r="B31" s="23">
        <v>8948048.8499999996</v>
      </c>
      <c r="C31" s="23">
        <v>3727482.45</v>
      </c>
      <c r="D31" s="23">
        <v>4280694.7</v>
      </c>
      <c r="E31" s="23">
        <v>3584937.9</v>
      </c>
      <c r="F31" s="23">
        <v>2158159.65</v>
      </c>
      <c r="G31" s="23">
        <v>3441168</v>
      </c>
      <c r="H31" s="23">
        <v>4591866</v>
      </c>
      <c r="I31" s="23">
        <v>6622497.5999999996</v>
      </c>
      <c r="J31" s="23">
        <v>2783255.4</v>
      </c>
      <c r="K31" s="23">
        <v>3895249.2</v>
      </c>
      <c r="L31" s="23">
        <v>2413015.2000000002</v>
      </c>
      <c r="M31" s="23">
        <v>3508822.95</v>
      </c>
      <c r="N31" s="23">
        <v>4165546</v>
      </c>
      <c r="O31" s="23">
        <v>2462283.2999999998</v>
      </c>
      <c r="P31" s="23">
        <v>5419529.5499999998</v>
      </c>
      <c r="Q31" s="23">
        <v>6274032</v>
      </c>
      <c r="R31" s="23">
        <v>9522924.4499999993</v>
      </c>
      <c r="S31" s="23">
        <v>11673976.699999999</v>
      </c>
      <c r="T31" s="23">
        <v>5563494.9000000004</v>
      </c>
      <c r="U31" s="23">
        <v>4624863.3</v>
      </c>
      <c r="V31" s="23">
        <v>3501960</v>
      </c>
      <c r="W31" s="26">
        <f t="shared" si="3"/>
        <v>0.1234996664554006</v>
      </c>
    </row>
    <row r="32" spans="1:23" ht="15.95" customHeight="1">
      <c r="A32" s="9" t="s">
        <v>141</v>
      </c>
      <c r="B32" s="23">
        <v>4434819.75</v>
      </c>
      <c r="C32" s="23">
        <v>2761814.7</v>
      </c>
      <c r="D32" s="23">
        <v>1926418.05</v>
      </c>
      <c r="E32" s="23">
        <v>3041034.9</v>
      </c>
      <c r="F32" s="23">
        <v>3663692.02</v>
      </c>
      <c r="G32" s="23">
        <v>2414838.75</v>
      </c>
      <c r="H32" s="23">
        <v>2313768</v>
      </c>
      <c r="I32" s="23">
        <v>945852.15</v>
      </c>
      <c r="J32" s="23">
        <v>1696753.95</v>
      </c>
      <c r="K32" s="23">
        <v>2431916.85</v>
      </c>
      <c r="L32" s="23">
        <v>2274935.85</v>
      </c>
      <c r="M32" s="23">
        <v>2110140.0499999998</v>
      </c>
      <c r="N32" s="23">
        <v>9366057</v>
      </c>
      <c r="O32" s="23">
        <v>3535536.45</v>
      </c>
      <c r="P32" s="23">
        <v>1583497.25</v>
      </c>
      <c r="Q32" s="23">
        <v>7377109</v>
      </c>
      <c r="R32" s="23">
        <v>4706030.0999999996</v>
      </c>
      <c r="S32" s="23">
        <v>5054662.05</v>
      </c>
      <c r="T32" s="23">
        <v>6767587.6500000004</v>
      </c>
      <c r="U32" s="23">
        <v>3943971</v>
      </c>
      <c r="V32" s="23">
        <v>11626611</v>
      </c>
      <c r="W32" s="26">
        <f t="shared" si="3"/>
        <v>0.41002255322924636</v>
      </c>
    </row>
    <row r="33" spans="1:23" ht="15.95" customHeight="1">
      <c r="A33" s="9" t="s">
        <v>142</v>
      </c>
      <c r="B33" s="23">
        <v>170007</v>
      </c>
      <c r="C33" s="23">
        <v>104725.95</v>
      </c>
      <c r="D33" s="23">
        <v>0</v>
      </c>
      <c r="E33" s="23">
        <v>33175.35</v>
      </c>
      <c r="F33" s="23">
        <v>388633.05</v>
      </c>
      <c r="G33" s="23">
        <v>538371.15</v>
      </c>
      <c r="H33" s="23">
        <v>185960.85</v>
      </c>
      <c r="I33" s="23">
        <v>424766.25</v>
      </c>
      <c r="J33" s="23">
        <v>82423.199999999997</v>
      </c>
      <c r="K33" s="23">
        <v>336291.45</v>
      </c>
      <c r="L33" s="23">
        <v>129801.3</v>
      </c>
      <c r="M33" s="23">
        <v>758867.7</v>
      </c>
      <c r="N33" s="23">
        <v>51622</v>
      </c>
      <c r="O33" s="23">
        <v>128939.4</v>
      </c>
      <c r="P33" s="23">
        <v>155057.85</v>
      </c>
      <c r="Q33" s="23">
        <v>161192</v>
      </c>
      <c r="R33" s="23">
        <v>954210.3</v>
      </c>
      <c r="S33" s="23">
        <v>1109.8499999999999</v>
      </c>
      <c r="T33" s="23">
        <v>410005.65</v>
      </c>
      <c r="U33" s="23">
        <v>0</v>
      </c>
      <c r="V33" s="23">
        <v>348514</v>
      </c>
      <c r="W33" s="26">
        <f>V33/V$27</f>
        <v>1.2290649452031857E-2</v>
      </c>
    </row>
    <row r="34" spans="1:23" ht="15.95" customHeight="1">
      <c r="A34" s="9" t="s">
        <v>143</v>
      </c>
      <c r="B34" s="23">
        <v>1871968.95</v>
      </c>
      <c r="C34" s="23">
        <v>1635377.7</v>
      </c>
      <c r="D34" s="23">
        <v>1041701.55</v>
      </c>
      <c r="E34" s="23">
        <v>1256627.3999999999</v>
      </c>
      <c r="F34" s="23">
        <v>1106612.1000000001</v>
      </c>
      <c r="G34" s="23">
        <v>746059.65</v>
      </c>
      <c r="H34" s="23">
        <v>1869600.75</v>
      </c>
      <c r="I34" s="23">
        <v>1072795.6499999999</v>
      </c>
      <c r="J34" s="23">
        <v>2431824.9</v>
      </c>
      <c r="K34" s="23">
        <v>592279.05000000005</v>
      </c>
      <c r="L34" s="23">
        <v>1538685.3</v>
      </c>
      <c r="M34" s="23">
        <v>2398438.5</v>
      </c>
      <c r="N34" s="23">
        <v>1832218</v>
      </c>
      <c r="O34" s="23">
        <v>3799557</v>
      </c>
      <c r="P34" s="23">
        <v>2632650.9</v>
      </c>
      <c r="Q34" s="23">
        <v>3021666</v>
      </c>
      <c r="R34" s="23">
        <v>2648544.15</v>
      </c>
      <c r="S34" s="23">
        <v>1561170.75</v>
      </c>
      <c r="T34" s="23">
        <v>2692646.75</v>
      </c>
      <c r="U34" s="23">
        <v>4085486.3</v>
      </c>
      <c r="V34" s="23">
        <v>3082086</v>
      </c>
      <c r="W34" s="26">
        <f t="shared" si="3"/>
        <v>0.10869244451303264</v>
      </c>
    </row>
    <row r="35" spans="1:23" ht="15.95" customHeight="1">
      <c r="A35" s="9" t="s">
        <v>144</v>
      </c>
      <c r="B35" s="23">
        <v>939110.8</v>
      </c>
      <c r="C35" s="23">
        <v>537564.44999999995</v>
      </c>
      <c r="D35" s="23">
        <v>1177599.45</v>
      </c>
      <c r="E35" s="23">
        <v>1161915.6000000001</v>
      </c>
      <c r="F35" s="23">
        <v>1781865.9</v>
      </c>
      <c r="G35" s="23">
        <v>2713653.9</v>
      </c>
      <c r="H35" s="23">
        <v>1157115</v>
      </c>
      <c r="I35" s="23">
        <v>832940.4</v>
      </c>
      <c r="J35" s="23">
        <v>1277724</v>
      </c>
      <c r="K35" s="23">
        <v>1347043.65</v>
      </c>
      <c r="L35" s="23">
        <v>2298397.9500000002</v>
      </c>
      <c r="M35" s="23">
        <v>786490.8</v>
      </c>
      <c r="N35" s="23">
        <v>2360463</v>
      </c>
      <c r="O35" s="23">
        <v>1512228.6</v>
      </c>
      <c r="P35" s="23">
        <v>1665183.45</v>
      </c>
      <c r="Q35" s="23">
        <v>2353575</v>
      </c>
      <c r="R35" s="23">
        <v>2571774</v>
      </c>
      <c r="S35" s="23">
        <v>1580390.7</v>
      </c>
      <c r="T35" s="23">
        <v>1927093.35</v>
      </c>
      <c r="U35" s="23">
        <v>2635113.5499999998</v>
      </c>
      <c r="V35" s="23">
        <v>1908562</v>
      </c>
      <c r="W35" s="26">
        <f t="shared" si="3"/>
        <v>6.7307099569798703E-2</v>
      </c>
    </row>
    <row r="36" spans="1:23" ht="15.95" customHeight="1">
      <c r="A36" s="9" t="s">
        <v>145</v>
      </c>
      <c r="B36" s="23">
        <v>349460.7</v>
      </c>
      <c r="C36" s="23">
        <v>556219.94999999995</v>
      </c>
      <c r="D36" s="23">
        <v>1150084.8</v>
      </c>
      <c r="E36" s="23">
        <v>1417386.3</v>
      </c>
      <c r="F36" s="23">
        <v>952395</v>
      </c>
      <c r="G36" s="23">
        <v>318729</v>
      </c>
      <c r="H36" s="23">
        <v>1107094.5</v>
      </c>
      <c r="I36" s="23">
        <v>1216125.6000000001</v>
      </c>
      <c r="J36" s="23">
        <v>208200.9</v>
      </c>
      <c r="K36" s="23">
        <v>207804.6</v>
      </c>
      <c r="L36" s="23">
        <v>606500.25</v>
      </c>
      <c r="M36" s="23">
        <v>1900817.1</v>
      </c>
      <c r="N36" s="23">
        <v>851745</v>
      </c>
      <c r="O36" s="23">
        <v>374503.5</v>
      </c>
      <c r="P36" s="23">
        <v>473659.2</v>
      </c>
      <c r="Q36" s="23">
        <v>678248</v>
      </c>
      <c r="R36" s="23">
        <v>1406583.9</v>
      </c>
      <c r="S36" s="23">
        <v>1045197</v>
      </c>
      <c r="T36" s="23">
        <v>679888.15</v>
      </c>
      <c r="U36" s="23">
        <v>930048.3</v>
      </c>
      <c r="V36" s="23">
        <v>713011</v>
      </c>
      <c r="W36" s="26">
        <f t="shared" si="3"/>
        <v>2.5144953305872034E-2</v>
      </c>
    </row>
    <row r="37" spans="1:23" ht="15.95" customHeight="1">
      <c r="A37" s="9" t="s">
        <v>146</v>
      </c>
      <c r="B37" s="23">
        <v>235773.45</v>
      </c>
      <c r="C37" s="23">
        <v>243054.3</v>
      </c>
      <c r="D37" s="23">
        <v>553195.19999999995</v>
      </c>
      <c r="E37" s="23">
        <v>288249.90000000002</v>
      </c>
      <c r="F37" s="23">
        <v>153689.25</v>
      </c>
      <c r="G37" s="23">
        <v>343628.85</v>
      </c>
      <c r="H37" s="23">
        <v>99438.3</v>
      </c>
      <c r="I37" s="23">
        <v>54646.35</v>
      </c>
      <c r="J37" s="23">
        <v>191104.35</v>
      </c>
      <c r="K37" s="23">
        <v>136831.20000000001</v>
      </c>
      <c r="L37" s="23">
        <v>263260.05</v>
      </c>
      <c r="M37" s="23">
        <v>133510.20000000001</v>
      </c>
      <c r="N37" s="23">
        <v>414318</v>
      </c>
      <c r="O37" s="23">
        <v>678763.05</v>
      </c>
      <c r="P37" s="23">
        <v>112925.85</v>
      </c>
      <c r="Q37" s="23">
        <v>654468</v>
      </c>
      <c r="R37" s="23">
        <v>352281</v>
      </c>
      <c r="S37" s="23">
        <v>550843.94999999995</v>
      </c>
      <c r="T37" s="23">
        <v>789102.15</v>
      </c>
      <c r="U37" s="23">
        <v>760657.3</v>
      </c>
      <c r="V37" s="23">
        <v>719361</v>
      </c>
      <c r="W37" s="26">
        <f t="shared" si="3"/>
        <v>2.5368891581007042E-2</v>
      </c>
    </row>
    <row r="38" spans="1:23" ht="15.95" customHeight="1">
      <c r="A38" s="9" t="s">
        <v>147</v>
      </c>
      <c r="B38" s="23">
        <v>593348.1</v>
      </c>
      <c r="C38" s="23">
        <v>290522.40000000002</v>
      </c>
      <c r="D38" s="23">
        <v>652808.69999999995</v>
      </c>
      <c r="E38" s="23">
        <v>329520.75</v>
      </c>
      <c r="F38" s="23">
        <v>1385322.05</v>
      </c>
      <c r="G38" s="23">
        <v>1538546.25</v>
      </c>
      <c r="H38" s="23">
        <v>1330405.5</v>
      </c>
      <c r="I38" s="23">
        <v>687031.5</v>
      </c>
      <c r="J38" s="23">
        <v>815392.05</v>
      </c>
      <c r="K38" s="23">
        <v>1028619.15</v>
      </c>
      <c r="L38" s="23">
        <v>1158413.5</v>
      </c>
      <c r="M38" s="23">
        <v>310840.65000000002</v>
      </c>
      <c r="N38" s="23">
        <v>943046</v>
      </c>
      <c r="O38" s="23">
        <v>946234.65</v>
      </c>
      <c r="P38" s="23">
        <v>2281983.2999999998</v>
      </c>
      <c r="Q38" s="23">
        <v>1091817</v>
      </c>
      <c r="R38" s="23">
        <v>999112.9</v>
      </c>
      <c r="S38" s="23">
        <v>800233.35</v>
      </c>
      <c r="T38" s="23">
        <v>897986.4</v>
      </c>
      <c r="U38" s="23">
        <v>691203.9</v>
      </c>
      <c r="V38" s="23">
        <v>977458</v>
      </c>
      <c r="W38" s="26">
        <f t="shared" si="3"/>
        <v>3.447090685620708E-2</v>
      </c>
    </row>
    <row r="39" spans="1:23" ht="15.95" customHeight="1">
      <c r="B39" s="23"/>
      <c r="C39" s="23"/>
      <c r="D39" s="23"/>
      <c r="E39" s="23"/>
      <c r="F39" s="23"/>
      <c r="G39" s="23"/>
      <c r="H39" s="23"/>
      <c r="I39" s="23"/>
      <c r="J39" s="23"/>
      <c r="K39" s="23"/>
      <c r="L39" s="23"/>
      <c r="M39" s="23"/>
      <c r="N39" s="23"/>
      <c r="O39" s="23"/>
      <c r="P39" s="23"/>
      <c r="Q39" s="23"/>
      <c r="R39" s="23"/>
      <c r="S39" s="23"/>
      <c r="T39" s="23"/>
      <c r="U39" s="23"/>
      <c r="V39" s="23"/>
      <c r="W39" s="26"/>
    </row>
    <row r="40" spans="1:23" ht="15.95" customHeight="1">
      <c r="A40" s="30" t="s">
        <v>573</v>
      </c>
      <c r="B40" s="23"/>
      <c r="C40" s="23"/>
      <c r="D40" s="23"/>
      <c r="E40" s="23"/>
      <c r="F40" s="23"/>
      <c r="G40" s="23"/>
      <c r="H40" s="23"/>
      <c r="I40" s="23"/>
      <c r="J40" s="23"/>
      <c r="K40" s="23"/>
      <c r="L40" s="23"/>
      <c r="M40" s="23"/>
      <c r="N40" s="23"/>
      <c r="O40" s="23"/>
      <c r="P40" s="23"/>
      <c r="Q40" s="23"/>
      <c r="R40" s="23"/>
      <c r="S40" s="23"/>
      <c r="T40" s="23"/>
      <c r="U40" s="23"/>
      <c r="V40" s="23"/>
      <c r="W40" s="26"/>
    </row>
    <row r="42" spans="1:23" ht="15.95" customHeight="1">
      <c r="A42" s="20" t="s">
        <v>128</v>
      </c>
      <c r="B42" s="20"/>
      <c r="C42" s="20"/>
      <c r="D42" s="20"/>
      <c r="E42" s="20"/>
      <c r="F42" s="20"/>
      <c r="G42" s="20"/>
      <c r="H42" s="20"/>
      <c r="I42" s="20"/>
      <c r="J42" s="20"/>
      <c r="K42" s="20"/>
      <c r="L42" s="20"/>
      <c r="M42" s="20"/>
      <c r="N42" s="20"/>
      <c r="O42" s="20"/>
      <c r="P42" s="20"/>
      <c r="Q42" s="20"/>
      <c r="R42" s="20"/>
    </row>
    <row r="43" spans="1:23" ht="15.95" customHeight="1">
      <c r="A43" s="9" t="s">
        <v>136</v>
      </c>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234D3B3-BC99-42A3-BBCF-28A064852D70}"/>
    <hyperlink ref="A40" location="Metadaten!A1" display="&lt;&lt;&lt; Metadaten" xr:uid="{2C8B9755-2853-43ED-8ED4-22C2DBD67725}"/>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34"/>
  <sheetViews>
    <sheetView zoomScaleNormal="100" workbookViewId="0"/>
  </sheetViews>
  <sheetFormatPr baseColWidth="10" defaultColWidth="13.7109375" defaultRowHeight="15.95" customHeight="1" outlineLevelCol="1"/>
  <cols>
    <col min="1" max="1" width="25.85546875" style="9" customWidth="1"/>
    <col min="2" max="2" width="9.85546875" style="9" hidden="1" customWidth="1" outlineLevel="1"/>
    <col min="3" max="3" width="10.85546875" style="9" hidden="1" customWidth="1" outlineLevel="1"/>
    <col min="4" max="6" width="9.85546875" style="9" hidden="1" customWidth="1" outlineLevel="1"/>
    <col min="7" max="8" width="10.85546875" style="9" hidden="1" customWidth="1" outlineLevel="1"/>
    <col min="9" max="9" width="9.85546875" style="9" hidden="1" customWidth="1" outlineLevel="1"/>
    <col min="10" max="10" width="10.85546875" style="9" hidden="1" customWidth="1" outlineLevel="1"/>
    <col min="11" max="11" width="9.85546875" style="9" hidden="1" customWidth="1" outlineLevel="1"/>
    <col min="12" max="18" width="10.85546875" style="9" hidden="1" customWidth="1" outlineLevel="1"/>
    <col min="19" max="19" width="10.85546875" style="9" bestFit="1" customWidth="1" collapsed="1"/>
    <col min="20" max="21" width="10.85546875" style="9" bestFit="1" customWidth="1"/>
    <col min="22" max="22" width="12.28515625" style="9" bestFit="1" customWidth="1"/>
    <col min="23" max="16384" width="13.7109375" style="9"/>
  </cols>
  <sheetData>
    <row r="1" spans="1:22" s="8" customFormat="1" ht="18" customHeight="1">
      <c r="A1" s="8" t="s">
        <v>270</v>
      </c>
    </row>
    <row r="2" spans="1:22" ht="15.95" customHeight="1">
      <c r="A2" s="9" t="s">
        <v>220</v>
      </c>
    </row>
    <row r="3" spans="1:22" ht="15.95" customHeight="1">
      <c r="A3" s="19"/>
    </row>
    <row r="4" spans="1:22" ht="15.95" customHeight="1">
      <c r="A4" s="24" t="s">
        <v>448</v>
      </c>
      <c r="B4" s="24"/>
      <c r="C4" s="24"/>
      <c r="D4" s="24"/>
      <c r="E4" s="24"/>
      <c r="F4" s="24"/>
      <c r="G4" s="24"/>
      <c r="H4" s="24"/>
      <c r="I4" s="24"/>
      <c r="J4" s="24"/>
      <c r="K4" s="24"/>
      <c r="L4" s="24"/>
      <c r="M4" s="24"/>
      <c r="N4" s="24"/>
      <c r="O4" s="24"/>
      <c r="P4" s="24"/>
      <c r="Q4" s="24"/>
    </row>
    <row r="6" spans="1:22" ht="15.95" customHeight="1">
      <c r="A6" s="9" t="s">
        <v>418</v>
      </c>
    </row>
    <row r="8" spans="1:22" ht="15.95" customHeight="1">
      <c r="A8" s="25"/>
      <c r="B8" s="25" t="s">
        <v>497</v>
      </c>
      <c r="C8" s="25" t="s">
        <v>498</v>
      </c>
      <c r="D8" s="25" t="s">
        <v>499</v>
      </c>
      <c r="E8" s="25" t="s">
        <v>500</v>
      </c>
      <c r="F8" s="25" t="s">
        <v>501</v>
      </c>
      <c r="G8" s="25" t="s">
        <v>502</v>
      </c>
      <c r="H8" s="25" t="s">
        <v>503</v>
      </c>
      <c r="I8" s="25" t="s">
        <v>504</v>
      </c>
      <c r="J8" s="25" t="s">
        <v>495</v>
      </c>
      <c r="K8" s="25" t="s">
        <v>491</v>
      </c>
      <c r="L8" s="25" t="s">
        <v>487</v>
      </c>
      <c r="M8" s="25" t="s">
        <v>484</v>
      </c>
      <c r="N8" s="25" t="s">
        <v>479</v>
      </c>
      <c r="O8" s="25" t="s">
        <v>320</v>
      </c>
      <c r="P8" s="25" t="s">
        <v>380</v>
      </c>
      <c r="Q8" s="25" t="s">
        <v>383</v>
      </c>
      <c r="R8" s="25" t="s">
        <v>384</v>
      </c>
      <c r="S8" s="25" t="s">
        <v>393</v>
      </c>
      <c r="T8" s="25" t="s">
        <v>465</v>
      </c>
      <c r="U8" s="25" t="s">
        <v>581</v>
      </c>
      <c r="V8" s="25" t="s">
        <v>135</v>
      </c>
    </row>
    <row r="9" spans="1:22" ht="15.95" customHeight="1">
      <c r="A9" s="9" t="s">
        <v>107</v>
      </c>
      <c r="B9" s="23">
        <v>87282971</v>
      </c>
      <c r="C9" s="23">
        <v>105784025</v>
      </c>
      <c r="D9" s="23">
        <v>95330178.099999994</v>
      </c>
      <c r="E9" s="23">
        <v>99437987.25</v>
      </c>
      <c r="F9" s="23">
        <v>99005238.700000003</v>
      </c>
      <c r="G9" s="23">
        <v>114695879.70000002</v>
      </c>
      <c r="H9" s="23">
        <v>112276518.99999999</v>
      </c>
      <c r="I9" s="23">
        <v>88470510.900000006</v>
      </c>
      <c r="J9" s="23">
        <v>107746795</v>
      </c>
      <c r="K9" s="23">
        <v>95209495.350000009</v>
      </c>
      <c r="L9" s="23">
        <v>108806389.25</v>
      </c>
      <c r="M9" s="23">
        <v>141378032.40000001</v>
      </c>
      <c r="N9" s="23">
        <v>100746980.05000001</v>
      </c>
      <c r="O9" s="23">
        <v>102794700.7</v>
      </c>
      <c r="P9" s="23">
        <v>132058443.95</v>
      </c>
      <c r="Q9" s="23">
        <v>164798827.44999999</v>
      </c>
      <c r="R9" s="23">
        <v>143068979</v>
      </c>
      <c r="S9" s="23">
        <v>165893100.05000001</v>
      </c>
      <c r="T9" s="23">
        <v>138795992.65000001</v>
      </c>
      <c r="U9" s="23">
        <v>144681342.10000002</v>
      </c>
      <c r="V9" s="26">
        <f>U9/T9-1</f>
        <v>4.2402877328317601E-2</v>
      </c>
    </row>
    <row r="10" spans="1:22" ht="15.95" customHeight="1">
      <c r="J10" s="29"/>
    </row>
    <row r="11" spans="1:22" ht="15.95" customHeight="1">
      <c r="J11" s="29"/>
    </row>
    <row r="12" spans="1:22" s="8" customFormat="1" ht="15.95" customHeight="1">
      <c r="A12" s="8" t="s">
        <v>286</v>
      </c>
      <c r="J12" s="49"/>
    </row>
    <row r="13" spans="1:22" ht="15.95" customHeight="1">
      <c r="A13" s="9" t="s">
        <v>220</v>
      </c>
      <c r="J13" s="29"/>
    </row>
    <row r="14" spans="1:22" ht="15.95" customHeight="1">
      <c r="J14" s="29"/>
    </row>
    <row r="15" spans="1:22" ht="15.95" customHeight="1">
      <c r="A15" s="9" t="s">
        <v>417</v>
      </c>
      <c r="J15" s="29"/>
    </row>
    <row r="16" spans="1:22" ht="15.95" customHeight="1">
      <c r="J16" s="29"/>
    </row>
    <row r="17" spans="1:22" ht="15.95" customHeight="1">
      <c r="A17" s="25"/>
      <c r="B17" s="25" t="s">
        <v>497</v>
      </c>
      <c r="C17" s="25" t="s">
        <v>498</v>
      </c>
      <c r="D17" s="25" t="s">
        <v>499</v>
      </c>
      <c r="E17" s="25" t="s">
        <v>500</v>
      </c>
      <c r="F17" s="25" t="s">
        <v>501</v>
      </c>
      <c r="G17" s="25" t="s">
        <v>502</v>
      </c>
      <c r="H17" s="25" t="s">
        <v>503</v>
      </c>
      <c r="I17" s="25" t="s">
        <v>504</v>
      </c>
      <c r="J17" s="25" t="s">
        <v>495</v>
      </c>
      <c r="K17" s="28" t="s">
        <v>491</v>
      </c>
      <c r="L17" s="28" t="s">
        <v>487</v>
      </c>
      <c r="M17" s="28" t="s">
        <v>484</v>
      </c>
      <c r="N17" s="28" t="s">
        <v>479</v>
      </c>
      <c r="O17" s="25" t="s">
        <v>320</v>
      </c>
      <c r="P17" s="25" t="s">
        <v>380</v>
      </c>
      <c r="Q17" s="25" t="s">
        <v>383</v>
      </c>
      <c r="R17" s="25" t="s">
        <v>384</v>
      </c>
      <c r="S17" s="25" t="s">
        <v>393</v>
      </c>
      <c r="T17" s="25" t="s">
        <v>465</v>
      </c>
      <c r="U17" s="25" t="s">
        <v>581</v>
      </c>
      <c r="V17" s="25" t="s">
        <v>148</v>
      </c>
    </row>
    <row r="18" spans="1:22" ht="15.95" customHeight="1">
      <c r="A18" s="9" t="s">
        <v>107</v>
      </c>
      <c r="B18" s="23">
        <v>87282971</v>
      </c>
      <c r="C18" s="23">
        <v>105784025</v>
      </c>
      <c r="D18" s="23">
        <v>95330178.099999994</v>
      </c>
      <c r="E18" s="23">
        <v>99437987.25</v>
      </c>
      <c r="F18" s="23">
        <v>99005238.700000003</v>
      </c>
      <c r="G18" s="23">
        <v>114695879.70000002</v>
      </c>
      <c r="H18" s="23">
        <v>112276518.99999999</v>
      </c>
      <c r="I18" s="23">
        <v>88470510.900000006</v>
      </c>
      <c r="J18" s="23">
        <v>107746795</v>
      </c>
      <c r="K18" s="23">
        <v>95209495.350000009</v>
      </c>
      <c r="L18" s="23">
        <v>108806389.25</v>
      </c>
      <c r="M18" s="23">
        <v>141378032.40000001</v>
      </c>
      <c r="N18" s="23">
        <v>100746980.05000001</v>
      </c>
      <c r="O18" s="23">
        <v>102794700.7</v>
      </c>
      <c r="P18" s="23">
        <v>132058443.95</v>
      </c>
      <c r="Q18" s="23">
        <v>164798827.44999999</v>
      </c>
      <c r="R18" s="23">
        <v>143068979</v>
      </c>
      <c r="S18" s="23">
        <v>165893100.05000001</v>
      </c>
      <c r="T18" s="23">
        <f>SUM(T19:T29)</f>
        <v>138795992.65000001</v>
      </c>
      <c r="U18" s="23">
        <f>SUM(U19:U29)</f>
        <v>144681342.10000002</v>
      </c>
      <c r="V18" s="26">
        <f>U18/T18-1</f>
        <v>4.2402877328317601E-2</v>
      </c>
    </row>
    <row r="19" spans="1:22" ht="15.95" customHeight="1">
      <c r="A19" s="9" t="s">
        <v>137</v>
      </c>
      <c r="B19" s="23">
        <v>6023787.75</v>
      </c>
      <c r="C19" s="23">
        <v>10311660.300000001</v>
      </c>
      <c r="D19" s="23">
        <v>2083303.95</v>
      </c>
      <c r="E19" s="23">
        <v>7889998.8499999996</v>
      </c>
      <c r="F19" s="23">
        <v>6978914</v>
      </c>
      <c r="G19" s="23">
        <v>8774628.5500000007</v>
      </c>
      <c r="H19" s="23">
        <v>18664142.149999999</v>
      </c>
      <c r="I19" s="23">
        <v>5163553.8</v>
      </c>
      <c r="J19" s="23">
        <v>9487706.5</v>
      </c>
      <c r="K19" s="23">
        <v>10367847.35</v>
      </c>
      <c r="L19" s="23">
        <v>16383451.800000001</v>
      </c>
      <c r="M19" s="23">
        <v>10377229.4</v>
      </c>
      <c r="N19" s="23">
        <v>13053820.75</v>
      </c>
      <c r="O19" s="23">
        <v>7555961.75</v>
      </c>
      <c r="P19" s="23">
        <v>5814319.7999999998</v>
      </c>
      <c r="Q19" s="23">
        <v>13053076.9</v>
      </c>
      <c r="R19" s="23">
        <v>18474951</v>
      </c>
      <c r="S19" s="23">
        <v>31565399</v>
      </c>
      <c r="T19" s="23">
        <v>9699446.25</v>
      </c>
      <c r="U19" s="23">
        <v>7089838.9500000002</v>
      </c>
      <c r="V19" s="26">
        <f>U19/$U$9</f>
        <v>4.9003132311972099E-2</v>
      </c>
    </row>
    <row r="20" spans="1:22" ht="15.95" customHeight="1">
      <c r="A20" s="9" t="s">
        <v>138</v>
      </c>
      <c r="B20" s="23">
        <v>13903770.699999999</v>
      </c>
      <c r="C20" s="23">
        <v>19596251.699999999</v>
      </c>
      <c r="D20" s="23">
        <v>14558122.35</v>
      </c>
      <c r="E20" s="23">
        <v>15160994.550000001</v>
      </c>
      <c r="F20" s="23">
        <v>11193417.35</v>
      </c>
      <c r="G20" s="23">
        <v>15089128.800000001</v>
      </c>
      <c r="H20" s="23">
        <v>10549051.300000001</v>
      </c>
      <c r="I20" s="23">
        <v>8360987.0999999996</v>
      </c>
      <c r="J20" s="23">
        <v>26462757.649999999</v>
      </c>
      <c r="K20" s="23">
        <v>9754719.5500000007</v>
      </c>
      <c r="L20" s="23">
        <v>11637084.800000001</v>
      </c>
      <c r="M20" s="23">
        <v>16673973</v>
      </c>
      <c r="N20" s="23">
        <v>4770209.5999999996</v>
      </c>
      <c r="O20" s="23">
        <v>7223495.9000000004</v>
      </c>
      <c r="P20" s="23">
        <v>11331171.050000001</v>
      </c>
      <c r="Q20" s="23">
        <v>25287195.149999999</v>
      </c>
      <c r="R20" s="23">
        <v>11657407</v>
      </c>
      <c r="S20" s="23">
        <v>23187124.550000001</v>
      </c>
      <c r="T20" s="23">
        <v>21996385.399999999</v>
      </c>
      <c r="U20" s="23">
        <v>18426351.050000001</v>
      </c>
      <c r="V20" s="26">
        <f t="shared" ref="V20:V29" si="0">U20/$U$9</f>
        <v>0.12735817060132176</v>
      </c>
    </row>
    <row r="21" spans="1:22" ht="15.95" customHeight="1">
      <c r="A21" s="9" t="s">
        <v>139</v>
      </c>
      <c r="B21" s="23">
        <v>3149573.7</v>
      </c>
      <c r="C21" s="23">
        <v>4987852.2</v>
      </c>
      <c r="D21" s="23">
        <v>6867442.4000000004</v>
      </c>
      <c r="E21" s="23">
        <v>2690020.05</v>
      </c>
      <c r="F21" s="23">
        <v>5233039.6500000004</v>
      </c>
      <c r="G21" s="23">
        <v>7669902.7000000002</v>
      </c>
      <c r="H21" s="23">
        <v>8063251.2000000002</v>
      </c>
      <c r="I21" s="23">
        <v>11110348.199999999</v>
      </c>
      <c r="J21" s="23">
        <v>9016056</v>
      </c>
      <c r="K21" s="23">
        <v>6788516.5999999996</v>
      </c>
      <c r="L21" s="23">
        <v>11546424.6</v>
      </c>
      <c r="M21" s="23">
        <v>13728728</v>
      </c>
      <c r="N21" s="23">
        <v>11153799.65</v>
      </c>
      <c r="O21" s="23">
        <v>10859293.75</v>
      </c>
      <c r="P21" s="23">
        <v>6996182.5999999996</v>
      </c>
      <c r="Q21" s="23">
        <v>10142689.449999999</v>
      </c>
      <c r="R21" s="23">
        <v>3508665</v>
      </c>
      <c r="S21" s="23">
        <v>9628710.3499999996</v>
      </c>
      <c r="T21" s="23">
        <v>11336002.199999999</v>
      </c>
      <c r="U21" s="23">
        <v>4885601.45</v>
      </c>
      <c r="V21" s="26">
        <f t="shared" si="0"/>
        <v>3.3768013062964251E-2</v>
      </c>
    </row>
    <row r="22" spans="1:22" ht="15.95" customHeight="1">
      <c r="A22" s="9" t="s">
        <v>140</v>
      </c>
      <c r="B22" s="23">
        <v>22427081.199999999</v>
      </c>
      <c r="C22" s="23">
        <v>25330376.100000001</v>
      </c>
      <c r="D22" s="23">
        <v>22057394.899999999</v>
      </c>
      <c r="E22" s="23">
        <v>12768462.050000001</v>
      </c>
      <c r="F22" s="23">
        <v>20085324.850000001</v>
      </c>
      <c r="G22" s="23">
        <v>28013303.649999999</v>
      </c>
      <c r="H22" s="23">
        <v>39424053.299999997</v>
      </c>
      <c r="I22" s="23">
        <v>17100266.550000001</v>
      </c>
      <c r="J22" s="23">
        <v>24057757.550000001</v>
      </c>
      <c r="K22" s="23">
        <v>15074593.65</v>
      </c>
      <c r="L22" s="23">
        <v>19547530.100000001</v>
      </c>
      <c r="M22" s="23">
        <v>20325752</v>
      </c>
      <c r="N22" s="23">
        <v>12917252.199999999</v>
      </c>
      <c r="O22" s="23">
        <v>27293078.25</v>
      </c>
      <c r="P22" s="23">
        <v>29348307.600000001</v>
      </c>
      <c r="Q22" s="23">
        <v>45715201.899999999</v>
      </c>
      <c r="R22" s="23">
        <v>54124542</v>
      </c>
      <c r="S22" s="23">
        <v>28279491.75</v>
      </c>
      <c r="T22" s="23">
        <v>23823742.449999999</v>
      </c>
      <c r="U22" s="23">
        <v>17390425.350000001</v>
      </c>
      <c r="V22" s="26">
        <f t="shared" si="0"/>
        <v>0.12019812021082986</v>
      </c>
    </row>
    <row r="23" spans="1:22" ht="15.95" customHeight="1">
      <c r="A23" s="9" t="s">
        <v>141</v>
      </c>
      <c r="B23" s="23">
        <v>17293922.199999999</v>
      </c>
      <c r="C23" s="23">
        <v>12880884.1</v>
      </c>
      <c r="D23" s="23">
        <v>19373369.100000001</v>
      </c>
      <c r="E23" s="23">
        <v>21846534.949999999</v>
      </c>
      <c r="F23" s="23">
        <v>15289571.65</v>
      </c>
      <c r="G23" s="23">
        <v>14628364.75</v>
      </c>
      <c r="H23" s="23">
        <v>7645564.5499999998</v>
      </c>
      <c r="I23" s="23">
        <v>11355316.800000001</v>
      </c>
      <c r="J23" s="23">
        <v>15193378.699999999</v>
      </c>
      <c r="K23" s="23">
        <v>14624723.6</v>
      </c>
      <c r="L23" s="23">
        <v>11510604.199999999</v>
      </c>
      <c r="M23" s="23">
        <v>43384545</v>
      </c>
      <c r="N23" s="23">
        <v>18865717.350000001</v>
      </c>
      <c r="O23" s="23">
        <v>9928802.1500000004</v>
      </c>
      <c r="P23" s="23">
        <v>35335495.200000003</v>
      </c>
      <c r="Q23" s="23">
        <v>23072195.050000001</v>
      </c>
      <c r="R23" s="23">
        <v>25442930</v>
      </c>
      <c r="S23" s="23">
        <v>31521411.600000001</v>
      </c>
      <c r="T23" s="23">
        <v>22123999.25</v>
      </c>
      <c r="U23" s="23">
        <v>55374148.600000001</v>
      </c>
      <c r="V23" s="26">
        <f t="shared" si="0"/>
        <v>0.3827317869482218</v>
      </c>
    </row>
    <row r="24" spans="1:22" ht="15.95" customHeight="1">
      <c r="A24" s="9" t="s">
        <v>142</v>
      </c>
      <c r="B24" s="23">
        <v>998900.75</v>
      </c>
      <c r="C24" s="23">
        <v>0</v>
      </c>
      <c r="D24" s="23">
        <v>237477.3</v>
      </c>
      <c r="E24" s="23">
        <v>2459213.65</v>
      </c>
      <c r="F24" s="23">
        <v>3251521.1</v>
      </c>
      <c r="G24" s="23">
        <v>1093243.5</v>
      </c>
      <c r="H24" s="23">
        <v>2642625.85</v>
      </c>
      <c r="I24" s="23">
        <v>486218.2</v>
      </c>
      <c r="J24" s="23">
        <v>2319626.6</v>
      </c>
      <c r="K24" s="23">
        <v>1023734.85</v>
      </c>
      <c r="L24" s="23">
        <v>3929737.7</v>
      </c>
      <c r="M24" s="23">
        <v>291344</v>
      </c>
      <c r="N24" s="23">
        <v>939333</v>
      </c>
      <c r="O24" s="23">
        <v>874825.05</v>
      </c>
      <c r="P24" s="23">
        <v>1002352.4</v>
      </c>
      <c r="Q24" s="23">
        <v>4452703.9000000004</v>
      </c>
      <c r="R24" s="23">
        <v>67333</v>
      </c>
      <c r="S24" s="23">
        <v>2033170.95</v>
      </c>
      <c r="T24" s="23">
        <v>0</v>
      </c>
      <c r="U24" s="23">
        <v>2028283.55</v>
      </c>
      <c r="V24" s="26">
        <f t="shared" si="0"/>
        <v>1.401897107505474E-2</v>
      </c>
    </row>
    <row r="25" spans="1:22" ht="15.95" customHeight="1">
      <c r="A25" s="9" t="s">
        <v>143</v>
      </c>
      <c r="B25" s="23">
        <v>11691393.800000001</v>
      </c>
      <c r="C25" s="23">
        <v>7358037.4500000002</v>
      </c>
      <c r="D25" s="23">
        <v>7739517.9500000002</v>
      </c>
      <c r="E25" s="23">
        <v>8773660.6500000004</v>
      </c>
      <c r="F25" s="23">
        <v>5828125.7999999998</v>
      </c>
      <c r="G25" s="23">
        <v>13744023.25</v>
      </c>
      <c r="H25" s="23">
        <v>6745167.6500000004</v>
      </c>
      <c r="I25" s="23">
        <v>18040869.100000001</v>
      </c>
      <c r="J25" s="23">
        <v>4446177.8499999996</v>
      </c>
      <c r="K25" s="23">
        <v>11420877.550000001</v>
      </c>
      <c r="L25" s="23">
        <v>13676028.550000001</v>
      </c>
      <c r="M25" s="23">
        <v>9951951</v>
      </c>
      <c r="N25" s="23">
        <v>18656155</v>
      </c>
      <c r="O25" s="23">
        <v>12664443.550000001</v>
      </c>
      <c r="P25" s="23">
        <v>16455832.300000001</v>
      </c>
      <c r="Q25" s="23">
        <v>13469036.550000001</v>
      </c>
      <c r="R25" s="23">
        <v>8460306</v>
      </c>
      <c r="S25" s="23">
        <v>14695267.1</v>
      </c>
      <c r="T25" s="23">
        <v>21849984.449999999</v>
      </c>
      <c r="U25" s="23">
        <v>15595946.15</v>
      </c>
      <c r="V25" s="26">
        <f t="shared" si="0"/>
        <v>0.1077951443056181</v>
      </c>
    </row>
    <row r="26" spans="1:22" ht="15.95" customHeight="1">
      <c r="A26" s="9" t="s">
        <v>144</v>
      </c>
      <c r="B26" s="23">
        <v>3516931.05</v>
      </c>
      <c r="C26" s="23">
        <v>7970049</v>
      </c>
      <c r="D26" s="23">
        <v>8725290.75</v>
      </c>
      <c r="E26" s="23">
        <v>12582311.5</v>
      </c>
      <c r="F26" s="23">
        <v>16444154.25</v>
      </c>
      <c r="G26" s="23">
        <v>9140765.4000000004</v>
      </c>
      <c r="H26" s="23">
        <v>5494465</v>
      </c>
      <c r="I26" s="23">
        <v>8437541.5</v>
      </c>
      <c r="J26" s="23">
        <v>7498193.9000000004</v>
      </c>
      <c r="K26" s="23">
        <v>12906650</v>
      </c>
      <c r="L26" s="23">
        <v>5808324.5</v>
      </c>
      <c r="M26" s="23">
        <v>11609908</v>
      </c>
      <c r="N26" s="23">
        <v>8116172</v>
      </c>
      <c r="O26" s="23">
        <v>12192836.550000001</v>
      </c>
      <c r="P26" s="23">
        <v>12069918.199999999</v>
      </c>
      <c r="Q26" s="23">
        <v>13499847.65</v>
      </c>
      <c r="R26" s="23">
        <v>8138231</v>
      </c>
      <c r="S26" s="23">
        <v>11084494.75</v>
      </c>
      <c r="T26" s="23">
        <v>13611760.050000001</v>
      </c>
      <c r="U26" s="23">
        <v>10603822.4</v>
      </c>
      <c r="V26" s="26">
        <f t="shared" si="0"/>
        <v>7.3290876667918323E-2</v>
      </c>
    </row>
    <row r="27" spans="1:22" ht="15.95" customHeight="1">
      <c r="A27" s="9" t="s">
        <v>145</v>
      </c>
      <c r="B27" s="23">
        <v>4583056</v>
      </c>
      <c r="C27" s="23">
        <v>8892086.25</v>
      </c>
      <c r="D27" s="23">
        <v>9025920.5</v>
      </c>
      <c r="E27" s="23">
        <v>5958913.4000000004</v>
      </c>
      <c r="F27" s="23">
        <v>2383002.2000000002</v>
      </c>
      <c r="G27" s="23">
        <v>7214195.5</v>
      </c>
      <c r="H27" s="23">
        <v>7654452.0499999998</v>
      </c>
      <c r="I27" s="23">
        <v>1569622.15</v>
      </c>
      <c r="J27" s="23">
        <v>1819034.45</v>
      </c>
      <c r="K27" s="23">
        <v>4244026.7</v>
      </c>
      <c r="L27" s="23">
        <v>11817129.550000001</v>
      </c>
      <c r="M27" s="23">
        <v>4665142</v>
      </c>
      <c r="N27" s="23">
        <v>3082064.45</v>
      </c>
      <c r="O27" s="23">
        <v>2614407.5499999998</v>
      </c>
      <c r="P27" s="23">
        <v>3524801.8</v>
      </c>
      <c r="Q27" s="23">
        <v>7857446</v>
      </c>
      <c r="R27" s="23">
        <v>5643787</v>
      </c>
      <c r="S27" s="23">
        <v>3829683.35</v>
      </c>
      <c r="T27" s="23">
        <v>4818596</v>
      </c>
      <c r="U27" s="23">
        <v>4111137.2</v>
      </c>
      <c r="V27" s="26">
        <f t="shared" si="0"/>
        <v>2.8415116561183736E-2</v>
      </c>
    </row>
    <row r="28" spans="1:22" ht="15.95" customHeight="1">
      <c r="A28" s="9" t="s">
        <v>146</v>
      </c>
      <c r="B28" s="23">
        <v>1780716.9</v>
      </c>
      <c r="C28" s="23">
        <v>3753935.95</v>
      </c>
      <c r="D28" s="23">
        <v>2269439.7999999998</v>
      </c>
      <c r="E28" s="23">
        <v>1051124.3</v>
      </c>
      <c r="F28" s="23">
        <v>2274954.0499999998</v>
      </c>
      <c r="G28" s="23">
        <v>826572.2</v>
      </c>
      <c r="H28" s="23">
        <v>375930.5</v>
      </c>
      <c r="I28" s="23">
        <v>1205057.45</v>
      </c>
      <c r="J28" s="23">
        <v>972920.6</v>
      </c>
      <c r="K28" s="23">
        <v>1635717.75</v>
      </c>
      <c r="L28" s="23">
        <v>871763.4</v>
      </c>
      <c r="M28" s="23">
        <v>2384816</v>
      </c>
      <c r="N28" s="23">
        <v>3274133.2</v>
      </c>
      <c r="O28" s="23">
        <v>717789.65</v>
      </c>
      <c r="P28" s="23">
        <v>3901695.15</v>
      </c>
      <c r="Q28" s="23">
        <v>2279454.4</v>
      </c>
      <c r="R28" s="23">
        <v>2582489</v>
      </c>
      <c r="S28" s="23">
        <v>4486573.75</v>
      </c>
      <c r="T28" s="23">
        <v>4864719.55</v>
      </c>
      <c r="U28" s="23">
        <v>3592041.4</v>
      </c>
      <c r="V28" s="26">
        <f t="shared" si="0"/>
        <v>2.4827260708690919E-2</v>
      </c>
    </row>
    <row r="29" spans="1:22" ht="15.95" customHeight="1">
      <c r="A29" s="9" t="s">
        <v>147</v>
      </c>
      <c r="B29" s="23">
        <v>1913836.95</v>
      </c>
      <c r="C29" s="23">
        <v>4702891.95</v>
      </c>
      <c r="D29" s="23">
        <v>2392899.1</v>
      </c>
      <c r="E29" s="23">
        <v>8256753.2999999998</v>
      </c>
      <c r="F29" s="23">
        <v>10043213.800000001</v>
      </c>
      <c r="G29" s="23">
        <v>8501751.4000000004</v>
      </c>
      <c r="H29" s="23">
        <v>5017815.45</v>
      </c>
      <c r="I29" s="23">
        <v>5640730.0499999998</v>
      </c>
      <c r="J29" s="23">
        <v>6473185.5</v>
      </c>
      <c r="K29" s="23">
        <v>7368087.75</v>
      </c>
      <c r="L29" s="23">
        <v>2078310.05</v>
      </c>
      <c r="M29" s="23">
        <v>7984644</v>
      </c>
      <c r="N29" s="23">
        <v>5918322.8499999996</v>
      </c>
      <c r="O29" s="23">
        <v>10869766.550000001</v>
      </c>
      <c r="P29" s="23">
        <v>6278367.8499999996</v>
      </c>
      <c r="Q29" s="23">
        <v>5969980.5</v>
      </c>
      <c r="R29" s="23">
        <v>4968338</v>
      </c>
      <c r="S29" s="23">
        <v>5581772.9000000004</v>
      </c>
      <c r="T29" s="23">
        <v>4671357.05</v>
      </c>
      <c r="U29" s="23">
        <v>5583746</v>
      </c>
      <c r="V29" s="26">
        <f t="shared" si="0"/>
        <v>3.8593407546224298E-2</v>
      </c>
    </row>
    <row r="30" spans="1:22" ht="15.95" customHeight="1">
      <c r="B30" s="27"/>
      <c r="C30" s="27"/>
      <c r="D30" s="27"/>
      <c r="E30" s="27"/>
      <c r="F30" s="27"/>
      <c r="G30" s="27"/>
      <c r="H30" s="27"/>
      <c r="I30" s="27"/>
      <c r="J30" s="27"/>
      <c r="K30" s="27"/>
      <c r="L30" s="27"/>
      <c r="M30" s="27"/>
      <c r="N30" s="27"/>
      <c r="O30" s="27"/>
      <c r="P30" s="27"/>
      <c r="Q30" s="27"/>
      <c r="R30" s="27"/>
      <c r="S30" s="27"/>
      <c r="T30" s="27"/>
      <c r="U30" s="27"/>
      <c r="V30" s="26"/>
    </row>
    <row r="31" spans="1:22" ht="15.95" customHeight="1">
      <c r="A31" s="30" t="s">
        <v>573</v>
      </c>
      <c r="B31" s="27"/>
      <c r="C31" s="27"/>
      <c r="D31" s="27"/>
      <c r="E31" s="27"/>
      <c r="F31" s="27"/>
      <c r="G31" s="27"/>
      <c r="H31" s="27"/>
      <c r="I31" s="27"/>
      <c r="J31" s="27"/>
      <c r="K31" s="27"/>
      <c r="L31" s="27"/>
      <c r="M31" s="27"/>
      <c r="N31" s="27"/>
      <c r="O31" s="27"/>
      <c r="P31" s="27"/>
      <c r="Q31" s="27"/>
      <c r="R31" s="27"/>
      <c r="S31" s="27"/>
      <c r="T31" s="27"/>
      <c r="U31" s="27"/>
      <c r="V31" s="26"/>
    </row>
    <row r="33" spans="1:17" ht="15.95" customHeight="1">
      <c r="A33" s="20" t="s">
        <v>128</v>
      </c>
      <c r="B33" s="20"/>
      <c r="C33" s="20"/>
      <c r="D33" s="20"/>
      <c r="E33" s="20"/>
      <c r="F33" s="20"/>
      <c r="G33" s="20"/>
      <c r="H33" s="20"/>
      <c r="I33" s="20"/>
      <c r="J33" s="20"/>
      <c r="K33" s="20"/>
      <c r="L33" s="20"/>
      <c r="M33" s="20"/>
      <c r="N33" s="20"/>
      <c r="O33" s="20"/>
      <c r="P33" s="20"/>
      <c r="Q33" s="20"/>
    </row>
    <row r="34" spans="1:17" ht="15.95" customHeight="1">
      <c r="A34" s="9" t="s">
        <v>136</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5817E156-12E5-4933-B1B3-0BEFB2D5E012}"/>
    <hyperlink ref="A31" location="Metadaten!A1" display="&lt;&lt;&lt; Metadaten" xr:uid="{D6743F5C-F1A8-4889-9B5C-B43AD89827F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0"/>
  <sheetViews>
    <sheetView zoomScaleNormal="100" workbookViewId="0"/>
  </sheetViews>
  <sheetFormatPr baseColWidth="10" defaultColWidth="13.7109375" defaultRowHeight="15.95" customHeight="1" outlineLevelCol="1"/>
  <cols>
    <col min="1" max="1" width="37.28515625" style="9" customWidth="1"/>
    <col min="2" max="17" width="10.85546875" style="9" hidden="1" customWidth="1" outlineLevel="1"/>
    <col min="18" max="19" width="9.85546875" style="9" hidden="1" customWidth="1" outlineLevel="1"/>
    <col min="20" max="20" width="9.85546875" style="9" bestFit="1" customWidth="1" collapsed="1"/>
    <col min="21" max="22" width="9.85546875" style="9" bestFit="1" customWidth="1"/>
    <col min="23" max="23" width="12.28515625" style="9" bestFit="1" customWidth="1"/>
    <col min="24" max="16384" width="13.7109375" style="9"/>
  </cols>
  <sheetData>
    <row r="1" spans="1:24" s="8" customFormat="1" ht="18" customHeight="1">
      <c r="A1" s="8" t="s">
        <v>271</v>
      </c>
    </row>
    <row r="2" spans="1:24" ht="15.95" customHeight="1">
      <c r="A2" s="9" t="s">
        <v>220</v>
      </c>
    </row>
    <row r="3" spans="1:24" ht="15.95" customHeight="1">
      <c r="A3" s="19"/>
    </row>
    <row r="4" spans="1:24" ht="15.95" customHeight="1">
      <c r="A4" s="24" t="s">
        <v>448</v>
      </c>
      <c r="B4" s="24"/>
      <c r="C4" s="24"/>
      <c r="D4" s="24"/>
      <c r="E4" s="24"/>
      <c r="F4" s="24"/>
      <c r="G4" s="24"/>
      <c r="H4" s="24"/>
      <c r="I4" s="24"/>
      <c r="J4" s="24"/>
      <c r="K4" s="24"/>
      <c r="L4" s="24"/>
      <c r="M4" s="24"/>
      <c r="N4" s="24"/>
      <c r="O4" s="24"/>
      <c r="P4" s="24"/>
      <c r="Q4" s="24"/>
      <c r="R4" s="24"/>
    </row>
    <row r="6" spans="1:24" ht="15.95" customHeight="1">
      <c r="A6" s="9" t="s">
        <v>419</v>
      </c>
    </row>
    <row r="8" spans="1:24" s="46" customFormat="1" ht="15.95" customHeight="1">
      <c r="A8" s="25"/>
      <c r="B8" s="25" t="s">
        <v>540</v>
      </c>
      <c r="C8" s="25" t="s">
        <v>497</v>
      </c>
      <c r="D8" s="25" t="s">
        <v>498</v>
      </c>
      <c r="E8" s="25" t="s">
        <v>499</v>
      </c>
      <c r="F8" s="25" t="s">
        <v>500</v>
      </c>
      <c r="G8" s="25" t="s">
        <v>501</v>
      </c>
      <c r="H8" s="25" t="s">
        <v>502</v>
      </c>
      <c r="I8" s="25" t="s">
        <v>503</v>
      </c>
      <c r="J8" s="25" t="s">
        <v>513</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4" s="46" customFormat="1" ht="15.95" customHeight="1">
      <c r="A9" s="46" t="s">
        <v>86</v>
      </c>
      <c r="B9" s="23">
        <v>15540655.4</v>
      </c>
      <c r="C9" s="23">
        <v>16226694.800000001</v>
      </c>
      <c r="D9" s="23">
        <v>16436581.449999999</v>
      </c>
      <c r="E9" s="23">
        <v>16739838.550000001</v>
      </c>
      <c r="F9" s="23">
        <v>17251758.050000001</v>
      </c>
      <c r="G9" s="23">
        <v>18347779.149999999</v>
      </c>
      <c r="H9" s="23">
        <v>19254022.899999999</v>
      </c>
      <c r="I9" s="23">
        <v>20310319.100000001</v>
      </c>
      <c r="J9" s="23">
        <v>20099912</v>
      </c>
      <c r="K9" s="23">
        <v>19908800.75</v>
      </c>
      <c r="L9" s="23">
        <v>23715924.049999997</v>
      </c>
      <c r="M9" s="23">
        <v>26390511.75</v>
      </c>
      <c r="N9" s="23">
        <v>26464650.050000001</v>
      </c>
      <c r="O9" s="23">
        <v>27178313.800000001</v>
      </c>
      <c r="P9" s="23">
        <f>SUM(P11:P15)</f>
        <v>27948971</v>
      </c>
      <c r="Q9" s="23">
        <f>SUM(Q11:Q15)</f>
        <v>29569010</v>
      </c>
      <c r="R9" s="23">
        <v>31157929</v>
      </c>
      <c r="S9" s="23">
        <v>33854016</v>
      </c>
      <c r="T9" s="23">
        <v>35968080.75</v>
      </c>
      <c r="U9" s="23">
        <v>36311198</v>
      </c>
      <c r="V9" s="23">
        <v>35542744</v>
      </c>
      <c r="W9" s="50">
        <f>V9/U9-1</f>
        <v>-2.1163003214600629E-2</v>
      </c>
    </row>
    <row r="10" spans="1:24" s="46" customFormat="1" ht="15.95" customHeight="1">
      <c r="B10" s="23"/>
      <c r="C10" s="23"/>
      <c r="D10" s="23"/>
      <c r="E10" s="23"/>
      <c r="F10" s="23"/>
      <c r="G10" s="23"/>
      <c r="H10" s="23"/>
      <c r="I10" s="23"/>
      <c r="J10" s="23"/>
      <c r="K10" s="23"/>
      <c r="L10" s="23"/>
      <c r="M10" s="23"/>
      <c r="N10" s="23"/>
      <c r="O10" s="23"/>
      <c r="P10" s="23"/>
      <c r="Q10" s="23"/>
      <c r="R10" s="23"/>
      <c r="S10" s="23"/>
      <c r="T10" s="23"/>
      <c r="U10" s="23"/>
      <c r="V10" s="23"/>
      <c r="W10" s="50"/>
    </row>
    <row r="11" spans="1:24" s="46" customFormat="1" ht="15.95" customHeight="1">
      <c r="A11" s="46" t="s">
        <v>169</v>
      </c>
      <c r="B11" s="23" t="s">
        <v>73</v>
      </c>
      <c r="C11" s="23" t="s">
        <v>73</v>
      </c>
      <c r="D11" s="23" t="s">
        <v>73</v>
      </c>
      <c r="E11" s="23" t="s">
        <v>73</v>
      </c>
      <c r="F11" s="23" t="s">
        <v>73</v>
      </c>
      <c r="G11" s="23" t="s">
        <v>73</v>
      </c>
      <c r="H11" s="23" t="s">
        <v>73</v>
      </c>
      <c r="I11" s="23" t="s">
        <v>73</v>
      </c>
      <c r="J11" s="23" t="s">
        <v>73</v>
      </c>
      <c r="K11" s="23" t="s">
        <v>73</v>
      </c>
      <c r="L11" s="23">
        <v>21288489.149999999</v>
      </c>
      <c r="M11" s="23">
        <v>21614323</v>
      </c>
      <c r="N11" s="23">
        <v>21890039.050000001</v>
      </c>
      <c r="O11" s="23">
        <v>22226825.100000001</v>
      </c>
      <c r="P11" s="23">
        <v>22511005</v>
      </c>
      <c r="Q11" s="23">
        <v>22851476</v>
      </c>
      <c r="R11" s="23">
        <v>23340809</v>
      </c>
      <c r="S11" s="23">
        <v>24739453</v>
      </c>
      <c r="T11" s="23">
        <v>25101967</v>
      </c>
      <c r="U11" s="23">
        <v>24579789</v>
      </c>
      <c r="V11" s="23">
        <v>24607646</v>
      </c>
      <c r="W11" s="50">
        <f t="shared" ref="W11:W15" si="0">V11/U11-1</f>
        <v>1.1333295009163802E-3</v>
      </c>
      <c r="X11" s="82"/>
    </row>
    <row r="12" spans="1:24" s="46" customFormat="1" ht="15.95" customHeight="1">
      <c r="A12" s="46" t="s">
        <v>170</v>
      </c>
      <c r="B12" s="23" t="s">
        <v>73</v>
      </c>
      <c r="C12" s="23" t="s">
        <v>73</v>
      </c>
      <c r="D12" s="23" t="s">
        <v>73</v>
      </c>
      <c r="E12" s="23" t="s">
        <v>73</v>
      </c>
      <c r="F12" s="23" t="s">
        <v>73</v>
      </c>
      <c r="G12" s="23" t="s">
        <v>73</v>
      </c>
      <c r="H12" s="23" t="s">
        <v>73</v>
      </c>
      <c r="I12" s="23" t="s">
        <v>73</v>
      </c>
      <c r="J12" s="23" t="s">
        <v>73</v>
      </c>
      <c r="K12" s="23" t="s">
        <v>73</v>
      </c>
      <c r="L12" s="23">
        <v>1980092.95</v>
      </c>
      <c r="M12" s="23">
        <v>1928659.65</v>
      </c>
      <c r="N12" s="23">
        <v>1472990</v>
      </c>
      <c r="O12" s="23">
        <v>1430616.85</v>
      </c>
      <c r="P12" s="23">
        <v>1689310</v>
      </c>
      <c r="Q12" s="23">
        <v>1891762</v>
      </c>
      <c r="R12" s="23">
        <v>2943387</v>
      </c>
      <c r="S12" s="23">
        <v>3552062</v>
      </c>
      <c r="T12" s="23">
        <v>4711270</v>
      </c>
      <c r="U12" s="23">
        <v>4463383</v>
      </c>
      <c r="V12" s="23">
        <v>4069008</v>
      </c>
      <c r="W12" s="50">
        <f t="shared" si="0"/>
        <v>-8.8357866667503115E-2</v>
      </c>
      <c r="X12" s="82"/>
    </row>
    <row r="13" spans="1:24" s="46" customFormat="1" ht="15.95" customHeight="1">
      <c r="A13" s="46" t="s">
        <v>252</v>
      </c>
      <c r="B13" s="23" t="s">
        <v>73</v>
      </c>
      <c r="C13" s="23" t="s">
        <v>73</v>
      </c>
      <c r="D13" s="23" t="s">
        <v>73</v>
      </c>
      <c r="E13" s="23" t="s">
        <v>73</v>
      </c>
      <c r="F13" s="23" t="s">
        <v>73</v>
      </c>
      <c r="G13" s="23" t="s">
        <v>73</v>
      </c>
      <c r="H13" s="23" t="s">
        <v>73</v>
      </c>
      <c r="I13" s="23" t="s">
        <v>73</v>
      </c>
      <c r="J13" s="23" t="s">
        <v>73</v>
      </c>
      <c r="K13" s="23" t="s">
        <v>73</v>
      </c>
      <c r="L13" s="23">
        <v>447341.95</v>
      </c>
      <c r="M13" s="23">
        <v>723750.3</v>
      </c>
      <c r="N13" s="23">
        <v>888962</v>
      </c>
      <c r="O13" s="23">
        <v>1160736.0900000001</v>
      </c>
      <c r="P13" s="23">
        <v>914932</v>
      </c>
      <c r="Q13" s="23">
        <v>1357230</v>
      </c>
      <c r="R13" s="23">
        <v>2282301</v>
      </c>
      <c r="S13" s="23">
        <v>2834622</v>
      </c>
      <c r="T13" s="23">
        <v>3096445</v>
      </c>
      <c r="U13" s="23">
        <v>4290868</v>
      </c>
      <c r="V13" s="23">
        <v>3599349</v>
      </c>
      <c r="W13" s="50">
        <f t="shared" si="0"/>
        <v>-0.16116063230097033</v>
      </c>
      <c r="X13" s="82"/>
    </row>
    <row r="14" spans="1:24" s="46" customFormat="1" ht="15.95" customHeight="1">
      <c r="A14" s="46" t="s">
        <v>250</v>
      </c>
      <c r="B14" s="23" t="s">
        <v>73</v>
      </c>
      <c r="C14" s="23" t="s">
        <v>73</v>
      </c>
      <c r="D14" s="23" t="s">
        <v>73</v>
      </c>
      <c r="E14" s="23" t="s">
        <v>73</v>
      </c>
      <c r="F14" s="23" t="s">
        <v>73</v>
      </c>
      <c r="G14" s="23" t="s">
        <v>73</v>
      </c>
      <c r="H14" s="23" t="s">
        <v>73</v>
      </c>
      <c r="I14" s="23" t="s">
        <v>73</v>
      </c>
      <c r="J14" s="23" t="s">
        <v>73</v>
      </c>
      <c r="K14" s="23" t="s">
        <v>73</v>
      </c>
      <c r="L14" s="23">
        <v>0</v>
      </c>
      <c r="M14" s="23">
        <v>556337.80000000005</v>
      </c>
      <c r="N14" s="23">
        <v>617958</v>
      </c>
      <c r="O14" s="23">
        <v>642024.86</v>
      </c>
      <c r="P14" s="23">
        <v>1011624</v>
      </c>
      <c r="Q14" s="23">
        <v>1198024</v>
      </c>
      <c r="R14" s="23">
        <v>1830867</v>
      </c>
      <c r="S14" s="23">
        <v>1924905</v>
      </c>
      <c r="T14" s="23">
        <v>2223554</v>
      </c>
      <c r="U14" s="23">
        <v>2135034</v>
      </c>
      <c r="V14" s="23">
        <v>2402646</v>
      </c>
      <c r="W14" s="50">
        <f t="shared" si="0"/>
        <v>0.12534320296538604</v>
      </c>
      <c r="X14" s="82"/>
    </row>
    <row r="15" spans="1:24" s="46" customFormat="1" ht="15.95" customHeight="1">
      <c r="A15" s="46" t="s">
        <v>251</v>
      </c>
      <c r="B15" s="23" t="s">
        <v>73</v>
      </c>
      <c r="C15" s="23" t="s">
        <v>73</v>
      </c>
      <c r="D15" s="23" t="s">
        <v>73</v>
      </c>
      <c r="E15" s="23" t="s">
        <v>73</v>
      </c>
      <c r="F15" s="23" t="s">
        <v>73</v>
      </c>
      <c r="G15" s="23" t="s">
        <v>73</v>
      </c>
      <c r="H15" s="23" t="s">
        <v>73</v>
      </c>
      <c r="I15" s="23" t="s">
        <v>73</v>
      </c>
      <c r="J15" s="23" t="s">
        <v>73</v>
      </c>
      <c r="K15" s="23" t="s">
        <v>73</v>
      </c>
      <c r="L15" s="23">
        <v>0</v>
      </c>
      <c r="M15" s="23">
        <v>1567441</v>
      </c>
      <c r="N15" s="23">
        <v>1628578</v>
      </c>
      <c r="O15" s="23">
        <v>1718110.9</v>
      </c>
      <c r="P15" s="23">
        <v>1822100</v>
      </c>
      <c r="Q15" s="23">
        <v>2270518</v>
      </c>
      <c r="R15" s="23">
        <v>760565</v>
      </c>
      <c r="S15" s="23">
        <v>802974</v>
      </c>
      <c r="T15" s="23">
        <v>834845</v>
      </c>
      <c r="U15" s="23">
        <v>842124</v>
      </c>
      <c r="V15" s="23">
        <v>864095</v>
      </c>
      <c r="W15" s="50">
        <f t="shared" si="0"/>
        <v>2.608998199790058E-2</v>
      </c>
      <c r="X15" s="82"/>
    </row>
    <row r="16" spans="1:24" s="46" customFormat="1" ht="15.95" customHeight="1"/>
    <row r="17" spans="1:23" s="46" customFormat="1" ht="15.95" customHeight="1"/>
    <row r="18" spans="1:23" s="46" customFormat="1" ht="15.95" customHeight="1">
      <c r="A18" s="46" t="s">
        <v>420</v>
      </c>
    </row>
    <row r="19" spans="1:23" s="46" customFormat="1" ht="15.95" customHeight="1"/>
    <row r="20" spans="1:23" s="46" customFormat="1" ht="15.95" customHeight="1">
      <c r="A20" s="25"/>
      <c r="B20" s="25" t="s">
        <v>540</v>
      </c>
      <c r="C20" s="25" t="s">
        <v>497</v>
      </c>
      <c r="D20" s="25" t="s">
        <v>498</v>
      </c>
      <c r="E20" s="25" t="s">
        <v>499</v>
      </c>
      <c r="F20" s="25" t="s">
        <v>500</v>
      </c>
      <c r="G20" s="25" t="s">
        <v>501</v>
      </c>
      <c r="H20" s="25" t="s">
        <v>502</v>
      </c>
      <c r="I20" s="25" t="s">
        <v>503</v>
      </c>
      <c r="J20" s="25" t="s">
        <v>513</v>
      </c>
      <c r="K20" s="25" t="s">
        <v>495</v>
      </c>
      <c r="L20" s="25" t="s">
        <v>491</v>
      </c>
      <c r="M20" s="25" t="s">
        <v>487</v>
      </c>
      <c r="N20" s="28" t="s">
        <v>484</v>
      </c>
      <c r="O20" s="28" t="s">
        <v>479</v>
      </c>
      <c r="P20" s="25" t="s">
        <v>479</v>
      </c>
      <c r="Q20" s="25" t="s">
        <v>380</v>
      </c>
      <c r="R20" s="25" t="s">
        <v>383</v>
      </c>
      <c r="S20" s="25" t="s">
        <v>384</v>
      </c>
      <c r="T20" s="25" t="s">
        <v>393</v>
      </c>
      <c r="U20" s="25" t="s">
        <v>465</v>
      </c>
      <c r="V20" s="25" t="s">
        <v>581</v>
      </c>
      <c r="W20" s="25" t="s">
        <v>135</v>
      </c>
    </row>
    <row r="21" spans="1:23" s="46" customFormat="1" ht="15.95" customHeight="1">
      <c r="A21" s="46" t="s">
        <v>204</v>
      </c>
      <c r="B21" s="23">
        <v>393542866.25</v>
      </c>
      <c r="C21" s="23">
        <v>410695461.68000001</v>
      </c>
      <c r="D21" s="23">
        <v>416643478.82999998</v>
      </c>
      <c r="E21" s="23">
        <v>425098936.92000002</v>
      </c>
      <c r="F21" s="23">
        <v>437210569</v>
      </c>
      <c r="G21" s="23">
        <v>460679348.43000001</v>
      </c>
      <c r="H21" s="23">
        <v>483596749.73000002</v>
      </c>
      <c r="I21" s="23">
        <v>509817724.99000001</v>
      </c>
      <c r="J21" s="23">
        <v>504892078.06999999</v>
      </c>
      <c r="K21" s="23">
        <v>499991133.26999998</v>
      </c>
      <c r="L21" s="23">
        <v>532235287.00999999</v>
      </c>
      <c r="M21" s="23">
        <v>541426097.52999985</v>
      </c>
      <c r="N21" s="23">
        <v>549172994.32999992</v>
      </c>
      <c r="O21" s="23">
        <v>557466748.08000004</v>
      </c>
      <c r="P21" s="23">
        <v>562950280.48000002</v>
      </c>
      <c r="Q21" s="23">
        <v>573434224.58000004</v>
      </c>
      <c r="R21" s="23" t="s">
        <v>73</v>
      </c>
      <c r="S21" s="23" t="s">
        <v>73</v>
      </c>
      <c r="T21" s="23" t="s">
        <v>73</v>
      </c>
      <c r="U21" s="23" t="s">
        <v>73</v>
      </c>
      <c r="V21" s="23" t="s">
        <v>73</v>
      </c>
      <c r="W21" s="50" t="s">
        <v>76</v>
      </c>
    </row>
    <row r="22" spans="1:23" ht="15.95" customHeight="1">
      <c r="A22" s="9" t="s">
        <v>171</v>
      </c>
      <c r="B22" s="23" t="s">
        <v>73</v>
      </c>
      <c r="C22" s="23" t="s">
        <v>73</v>
      </c>
      <c r="D22" s="23" t="s">
        <v>73</v>
      </c>
      <c r="E22" s="23" t="s">
        <v>73</v>
      </c>
      <c r="F22" s="23" t="s">
        <v>73</v>
      </c>
      <c r="G22" s="23" t="s">
        <v>73</v>
      </c>
      <c r="H22" s="23" t="s">
        <v>73</v>
      </c>
      <c r="I22" s="23" t="s">
        <v>73</v>
      </c>
      <c r="J22" s="23" t="s">
        <v>73</v>
      </c>
      <c r="K22" s="23" t="s">
        <v>73</v>
      </c>
      <c r="L22" s="23">
        <v>42344318.720000029</v>
      </c>
      <c r="M22" s="23">
        <v>42320563.090000004</v>
      </c>
      <c r="N22" s="23">
        <v>29662360.010000002</v>
      </c>
      <c r="O22" s="23">
        <v>29234505.220000003</v>
      </c>
      <c r="P22" s="23">
        <v>32959499.82</v>
      </c>
      <c r="Q22" s="23">
        <v>35549345</v>
      </c>
      <c r="R22" s="23" t="s">
        <v>73</v>
      </c>
      <c r="S22" s="23" t="s">
        <v>73</v>
      </c>
      <c r="T22" s="23" t="s">
        <v>73</v>
      </c>
      <c r="U22" s="23" t="s">
        <v>73</v>
      </c>
      <c r="V22" s="23" t="s">
        <v>73</v>
      </c>
      <c r="W22" s="26" t="s">
        <v>76</v>
      </c>
    </row>
    <row r="23" spans="1:23" ht="15.95" customHeight="1">
      <c r="A23" s="9" t="s">
        <v>174</v>
      </c>
      <c r="B23" s="23" t="s">
        <v>73</v>
      </c>
      <c r="C23" s="23" t="s">
        <v>73</v>
      </c>
      <c r="D23" s="23" t="s">
        <v>73</v>
      </c>
      <c r="E23" s="23" t="s">
        <v>73</v>
      </c>
      <c r="F23" s="23" t="s">
        <v>73</v>
      </c>
      <c r="G23" s="23" t="s">
        <v>73</v>
      </c>
      <c r="H23" s="23" t="s">
        <v>73</v>
      </c>
      <c r="I23" s="23" t="s">
        <v>73</v>
      </c>
      <c r="J23" s="23" t="s">
        <v>73</v>
      </c>
      <c r="K23" s="23" t="s">
        <v>73</v>
      </c>
      <c r="L23" s="23">
        <v>3727849.5833333335</v>
      </c>
      <c r="M23" s="23">
        <v>6031252.5000000009</v>
      </c>
      <c r="N23" s="23">
        <v>7408016.666666667</v>
      </c>
      <c r="O23" s="23">
        <v>9680690.3100000005</v>
      </c>
      <c r="P23" s="23">
        <v>7676597.4000000004</v>
      </c>
      <c r="Q23" s="23">
        <v>11290249.939999999</v>
      </c>
      <c r="R23" s="23">
        <v>19015461.699999999</v>
      </c>
      <c r="S23" s="23">
        <v>23583307.41</v>
      </c>
      <c r="T23" s="23">
        <v>25799283.859999999</v>
      </c>
      <c r="U23" s="23">
        <v>35754283.859999999</v>
      </c>
      <c r="V23" s="23">
        <v>29965621.190000001</v>
      </c>
      <c r="W23" s="26">
        <f t="shared" ref="W23:W25" si="1">V23/U23-1</f>
        <v>-0.16190123378407384</v>
      </c>
    </row>
    <row r="24" spans="1:23" ht="15.95" customHeight="1">
      <c r="A24" s="9" t="s">
        <v>248</v>
      </c>
      <c r="B24" s="23" t="s">
        <v>73</v>
      </c>
      <c r="C24" s="23" t="s">
        <v>73</v>
      </c>
      <c r="D24" s="23" t="s">
        <v>73</v>
      </c>
      <c r="E24" s="23" t="s">
        <v>73</v>
      </c>
      <c r="F24" s="23" t="s">
        <v>73</v>
      </c>
      <c r="G24" s="23" t="s">
        <v>73</v>
      </c>
      <c r="H24" s="23" t="s">
        <v>73</v>
      </c>
      <c r="I24" s="23" t="s">
        <v>73</v>
      </c>
      <c r="J24" s="23" t="s">
        <v>73</v>
      </c>
      <c r="K24" s="23" t="s">
        <v>73</v>
      </c>
      <c r="L24" s="23">
        <v>0</v>
      </c>
      <c r="M24" s="23">
        <v>6513498.6900000004</v>
      </c>
      <c r="N24" s="23">
        <v>7329612</v>
      </c>
      <c r="O24" s="23">
        <v>7856982.1200000001</v>
      </c>
      <c r="P24" s="23">
        <v>8449975.6799999997</v>
      </c>
      <c r="Q24" s="23">
        <v>6233532.4800000004</v>
      </c>
      <c r="R24" s="23">
        <v>11529572.91</v>
      </c>
      <c r="S24" s="23">
        <v>12313330.85</v>
      </c>
      <c r="T24" s="23">
        <v>14779637.1</v>
      </c>
      <c r="U24" s="23">
        <v>14041977.9</v>
      </c>
      <c r="V24" s="23">
        <v>16272057.050000001</v>
      </c>
      <c r="W24" s="26">
        <f t="shared" si="1"/>
        <v>0.15881517303912007</v>
      </c>
    </row>
    <row r="25" spans="1:23" ht="15.95" customHeight="1">
      <c r="A25" s="9" t="s">
        <v>249</v>
      </c>
      <c r="B25" s="23" t="s">
        <v>73</v>
      </c>
      <c r="C25" s="23" t="s">
        <v>73</v>
      </c>
      <c r="D25" s="23" t="s">
        <v>73</v>
      </c>
      <c r="E25" s="23" t="s">
        <v>73</v>
      </c>
      <c r="F25" s="23" t="s">
        <v>73</v>
      </c>
      <c r="G25" s="23" t="s">
        <v>73</v>
      </c>
      <c r="H25" s="23" t="s">
        <v>73</v>
      </c>
      <c r="I25" s="23" t="s">
        <v>73</v>
      </c>
      <c r="J25" s="23" t="s">
        <v>73</v>
      </c>
      <c r="K25" s="23" t="s">
        <v>73</v>
      </c>
      <c r="L25" s="23">
        <v>0</v>
      </c>
      <c r="M25" s="23">
        <v>43540030</v>
      </c>
      <c r="N25" s="23">
        <v>45357387</v>
      </c>
      <c r="O25" s="23">
        <v>47771080</v>
      </c>
      <c r="P25" s="23">
        <v>50728712.5</v>
      </c>
      <c r="Q25" s="23">
        <v>56126777.590000004</v>
      </c>
      <c r="R25" s="23">
        <v>21352390</v>
      </c>
      <c r="S25" s="23">
        <v>22568050</v>
      </c>
      <c r="T25" s="23">
        <v>23226375</v>
      </c>
      <c r="U25" s="23">
        <v>23392333</v>
      </c>
      <c r="V25" s="23">
        <v>24002628</v>
      </c>
      <c r="W25" s="26">
        <f t="shared" si="1"/>
        <v>2.6089531129708243E-2</v>
      </c>
    </row>
    <row r="26" spans="1:23" ht="15.95" customHeight="1">
      <c r="B26" s="23"/>
      <c r="C26" s="23"/>
      <c r="D26" s="23"/>
      <c r="E26" s="23"/>
      <c r="F26" s="23"/>
      <c r="G26" s="23"/>
      <c r="H26" s="23"/>
      <c r="I26" s="23"/>
      <c r="J26" s="23"/>
      <c r="K26" s="23"/>
      <c r="L26" s="23"/>
      <c r="M26" s="23"/>
      <c r="N26" s="23"/>
      <c r="O26" s="23"/>
      <c r="P26" s="23"/>
      <c r="Q26" s="23"/>
      <c r="R26" s="23"/>
      <c r="S26" s="23"/>
      <c r="T26" s="23"/>
      <c r="U26" s="23"/>
      <c r="V26" s="23"/>
      <c r="W26" s="26"/>
    </row>
    <row r="27" spans="1:23" ht="15.95" customHeight="1">
      <c r="A27" s="30" t="s">
        <v>573</v>
      </c>
      <c r="B27" s="80"/>
      <c r="C27" s="80"/>
      <c r="D27" s="80"/>
      <c r="E27" s="80"/>
      <c r="F27" s="80"/>
      <c r="G27" s="80"/>
      <c r="H27" s="80"/>
      <c r="I27" s="80"/>
      <c r="J27" s="80"/>
      <c r="K27" s="80"/>
    </row>
    <row r="28" spans="1:23" ht="15.95" customHeight="1">
      <c r="A28" s="30"/>
      <c r="B28" s="80"/>
      <c r="C28" s="80"/>
      <c r="D28" s="80"/>
      <c r="E28" s="80"/>
      <c r="F28" s="80"/>
      <c r="G28" s="80"/>
      <c r="H28" s="80"/>
      <c r="I28" s="80"/>
      <c r="J28" s="80"/>
      <c r="K28" s="80"/>
    </row>
    <row r="29" spans="1:23" ht="15.95" customHeight="1">
      <c r="A29" s="20" t="s">
        <v>128</v>
      </c>
      <c r="B29" s="20"/>
      <c r="C29" s="20"/>
      <c r="D29" s="20"/>
      <c r="E29" s="20"/>
      <c r="F29" s="20"/>
      <c r="G29" s="20"/>
      <c r="H29" s="20"/>
      <c r="I29" s="20"/>
      <c r="J29" s="20"/>
      <c r="K29" s="20"/>
      <c r="L29" s="20"/>
      <c r="M29" s="20"/>
      <c r="N29" s="20"/>
      <c r="O29" s="20"/>
      <c r="P29" s="20"/>
      <c r="Q29" s="20"/>
      <c r="R29" s="20"/>
    </row>
    <row r="30" spans="1:23" ht="15.95" customHeight="1">
      <c r="A30" s="9" t="s">
        <v>136</v>
      </c>
      <c r="L30" s="29"/>
      <c r="M30" s="29"/>
      <c r="N30" s="29"/>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AF093752-1B4E-4011-B176-1B88CA98FAAB}"/>
    <hyperlink ref="A27" location="Metadaten!A1" display="&lt;&lt;&lt; Metadaten" xr:uid="{1F5DD24B-A5C3-4B44-8E27-AFE0F2F0FDF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6"/>
  <sheetViews>
    <sheetView zoomScaleNormal="100" workbookViewId="0"/>
  </sheetViews>
  <sheetFormatPr baseColWidth="10" defaultColWidth="13.7109375" defaultRowHeight="15.95" customHeight="1" outlineLevelCol="1"/>
  <cols>
    <col min="1" max="1" width="26.140625" style="9" customWidth="1"/>
    <col min="2" max="13" width="9.85546875" style="9" hidden="1" customWidth="1" outlineLevel="1"/>
    <col min="14" max="14" width="9.42578125" style="9" hidden="1" customWidth="1" outlineLevel="1"/>
    <col min="15" max="15" width="8.85546875" style="9" hidden="1" customWidth="1" outlineLevel="1"/>
    <col min="16" max="17" width="7.42578125" style="9" hidden="1" customWidth="1" outlineLevel="1"/>
    <col min="18" max="19" width="7" style="9" hidden="1" customWidth="1" outlineLevel="1"/>
    <col min="20" max="20" width="7" style="9" bestFit="1" customWidth="1" collapsed="1"/>
    <col min="21" max="22" width="7" style="9" bestFit="1" customWidth="1"/>
    <col min="23" max="23" width="12.28515625" style="9" bestFit="1" customWidth="1"/>
    <col min="24" max="16384" width="13.7109375" style="9"/>
  </cols>
  <sheetData>
    <row r="1" spans="1:23" s="8" customFormat="1" ht="18" customHeight="1">
      <c r="A1" s="8" t="s">
        <v>272</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row>
    <row r="6" spans="1:23" ht="15.95" customHeight="1">
      <c r="A6" s="9" t="s">
        <v>421</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289</v>
      </c>
      <c r="B9" s="23" t="s">
        <v>73</v>
      </c>
      <c r="C9" s="23" t="s">
        <v>73</v>
      </c>
      <c r="D9" s="23" t="s">
        <v>73</v>
      </c>
      <c r="E9" s="23" t="s">
        <v>73</v>
      </c>
      <c r="F9" s="23" t="s">
        <v>73</v>
      </c>
      <c r="G9" s="23" t="s">
        <v>73</v>
      </c>
      <c r="H9" s="23" t="s">
        <v>73</v>
      </c>
      <c r="I9" s="23" t="s">
        <v>73</v>
      </c>
      <c r="J9" s="23" t="s">
        <v>73</v>
      </c>
      <c r="K9" s="23" t="s">
        <v>73</v>
      </c>
      <c r="L9" s="23" t="s">
        <v>73</v>
      </c>
      <c r="M9" s="23">
        <v>42224895</v>
      </c>
      <c r="N9" s="23">
        <v>6899478</v>
      </c>
      <c r="O9" s="23">
        <v>2464519</v>
      </c>
      <c r="P9" s="23">
        <v>148500</v>
      </c>
      <c r="Q9" s="23">
        <v>109014</v>
      </c>
      <c r="R9" s="23">
        <v>40350</v>
      </c>
      <c r="S9" s="23">
        <v>34888</v>
      </c>
      <c r="T9" s="23">
        <v>18923</v>
      </c>
      <c r="U9" s="23">
        <v>7539</v>
      </c>
      <c r="V9" s="23">
        <v>24473</v>
      </c>
      <c r="W9" s="26">
        <f>V9/U9-1</f>
        <v>2.2461864968828755</v>
      </c>
    </row>
    <row r="10" spans="1:23" s="46" customFormat="1" ht="15.95" customHeight="1">
      <c r="A10" s="46" t="s">
        <v>296</v>
      </c>
      <c r="B10" s="23" t="s">
        <v>73</v>
      </c>
      <c r="C10" s="23" t="s">
        <v>73</v>
      </c>
      <c r="D10" s="23" t="s">
        <v>73</v>
      </c>
      <c r="E10" s="23" t="s">
        <v>73</v>
      </c>
      <c r="F10" s="23" t="s">
        <v>73</v>
      </c>
      <c r="G10" s="23" t="s">
        <v>73</v>
      </c>
      <c r="H10" s="23" t="s">
        <v>73</v>
      </c>
      <c r="I10" s="23" t="s">
        <v>73</v>
      </c>
      <c r="J10" s="23" t="s">
        <v>73</v>
      </c>
      <c r="K10" s="23" t="s">
        <v>73</v>
      </c>
      <c r="L10" s="23" t="s">
        <v>73</v>
      </c>
      <c r="M10" s="23">
        <v>-4006168.3</v>
      </c>
      <c r="N10" s="23">
        <v>-2411746.9</v>
      </c>
      <c r="O10" s="23">
        <v>-27260</v>
      </c>
      <c r="P10" s="23">
        <v>-94327</v>
      </c>
      <c r="Q10" s="23">
        <v>-34327</v>
      </c>
      <c r="R10" s="23">
        <v>-5298</v>
      </c>
      <c r="S10" s="23">
        <v>4790</v>
      </c>
      <c r="T10" s="23">
        <v>2443</v>
      </c>
      <c r="U10" s="23">
        <v>-1935</v>
      </c>
      <c r="V10" s="23">
        <v>4775</v>
      </c>
      <c r="W10" s="26" t="s">
        <v>76</v>
      </c>
    </row>
    <row r="11" spans="1:23" s="46" customFormat="1" ht="15.95" customHeight="1">
      <c r="A11" s="46" t="s">
        <v>86</v>
      </c>
      <c r="B11" s="23">
        <v>88555722.870000005</v>
      </c>
      <c r="C11" s="23">
        <v>87477293.159999996</v>
      </c>
      <c r="D11" s="23">
        <v>85910266.700000003</v>
      </c>
      <c r="E11" s="23">
        <v>93837832.049999997</v>
      </c>
      <c r="F11" s="23">
        <v>97611952.640000001</v>
      </c>
      <c r="G11" s="23">
        <v>89659038.069999993</v>
      </c>
      <c r="H11" s="23">
        <v>89328248.150000006</v>
      </c>
      <c r="I11" s="23">
        <v>79243807.620000005</v>
      </c>
      <c r="J11" s="23">
        <v>67367945.849999994</v>
      </c>
      <c r="K11" s="23">
        <v>65462749.670000002</v>
      </c>
      <c r="L11" s="23">
        <v>63187309.719999999</v>
      </c>
      <c r="M11" s="23">
        <v>46231063.299999997</v>
      </c>
      <c r="N11" s="23">
        <v>9311224.9000000004</v>
      </c>
      <c r="O11" s="23">
        <v>2491779</v>
      </c>
      <c r="P11" s="23">
        <f>P9-P10</f>
        <v>242827</v>
      </c>
      <c r="Q11" s="23">
        <f>Q9-Q10</f>
        <v>143341</v>
      </c>
      <c r="R11" s="23">
        <f>R9-R10</f>
        <v>45648</v>
      </c>
      <c r="S11" s="23">
        <f>S9-S10</f>
        <v>30098</v>
      </c>
      <c r="T11" s="23">
        <f t="shared" ref="T11:U11" si="0">T9-T10</f>
        <v>16480</v>
      </c>
      <c r="U11" s="23">
        <f t="shared" si="0"/>
        <v>9474</v>
      </c>
      <c r="V11" s="23">
        <f t="shared" ref="V11" si="1">V9-V10</f>
        <v>19698</v>
      </c>
      <c r="W11" s="26">
        <f t="shared" ref="W11" si="2">V11/U11-1</f>
        <v>1.0791640278657377</v>
      </c>
    </row>
    <row r="12" spans="1:23" s="46" customFormat="1" ht="15.95" customHeight="1">
      <c r="B12" s="51"/>
      <c r="C12" s="52"/>
      <c r="D12" s="52"/>
      <c r="E12" s="52"/>
      <c r="F12" s="52"/>
      <c r="G12" s="52"/>
      <c r="H12" s="52"/>
      <c r="I12" s="52"/>
      <c r="J12" s="29"/>
      <c r="K12" s="29"/>
      <c r="L12" s="29"/>
      <c r="M12" s="52"/>
      <c r="N12" s="52"/>
      <c r="O12" s="52"/>
      <c r="P12" s="51"/>
      <c r="Q12" s="53"/>
      <c r="R12" s="53"/>
      <c r="S12" s="51"/>
      <c r="T12" s="51"/>
      <c r="U12" s="51"/>
      <c r="V12" s="51"/>
      <c r="W12" s="50"/>
    </row>
    <row r="13" spans="1:23" ht="15.95" customHeight="1">
      <c r="A13" s="30" t="s">
        <v>573</v>
      </c>
      <c r="B13" s="40"/>
      <c r="C13" s="40"/>
      <c r="D13" s="40"/>
      <c r="E13" s="40"/>
      <c r="F13" s="40"/>
      <c r="G13" s="40"/>
      <c r="H13" s="40"/>
      <c r="I13" s="40"/>
      <c r="J13" s="40"/>
      <c r="K13" s="40"/>
      <c r="L13" s="40"/>
      <c r="M13" s="40"/>
      <c r="N13" s="40"/>
      <c r="O13" s="40"/>
      <c r="P13" s="40"/>
      <c r="Q13" s="40"/>
      <c r="R13" s="40"/>
    </row>
    <row r="14" spans="1:23" ht="15.95" customHeight="1">
      <c r="A14" s="30"/>
      <c r="B14" s="40"/>
      <c r="C14" s="40"/>
      <c r="D14" s="40"/>
      <c r="E14" s="40"/>
      <c r="F14" s="40"/>
      <c r="G14" s="40"/>
      <c r="H14" s="40"/>
      <c r="I14" s="40"/>
      <c r="J14" s="40"/>
      <c r="K14" s="40"/>
      <c r="L14" s="40"/>
      <c r="M14" s="40"/>
      <c r="N14" s="40"/>
      <c r="O14" s="40"/>
      <c r="P14" s="40"/>
      <c r="Q14" s="40"/>
      <c r="R14" s="40"/>
    </row>
    <row r="15" spans="1:23" ht="15.95" customHeight="1">
      <c r="A15" s="20" t="s">
        <v>128</v>
      </c>
      <c r="B15" s="46"/>
      <c r="C15" s="46"/>
      <c r="D15" s="46"/>
      <c r="E15" s="46"/>
      <c r="F15" s="46"/>
      <c r="G15" s="46"/>
      <c r="H15" s="46"/>
      <c r="I15" s="46"/>
      <c r="J15" s="46"/>
      <c r="K15" s="46"/>
      <c r="L15" s="46"/>
      <c r="M15" s="46"/>
      <c r="N15" s="46"/>
      <c r="O15" s="46"/>
      <c r="P15" s="46"/>
      <c r="Q15" s="46"/>
      <c r="R15" s="40"/>
    </row>
    <row r="16" spans="1:23" ht="15.95" customHeight="1">
      <c r="A16" s="9" t="s">
        <v>136</v>
      </c>
      <c r="B16" s="27"/>
      <c r="C16" s="27"/>
      <c r="D16" s="27"/>
      <c r="E16" s="27"/>
      <c r="F16" s="27"/>
      <c r="G16" s="27"/>
      <c r="H16" s="27"/>
      <c r="I16" s="27"/>
      <c r="J16" s="27"/>
      <c r="K16" s="27"/>
      <c r="L16" s="27"/>
      <c r="M16" s="27"/>
      <c r="N16" s="27"/>
      <c r="O16" s="27"/>
      <c r="P16" s="27"/>
      <c r="Q16" s="27"/>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4443E21E-1823-476F-8033-5D2E3BCBAB90}"/>
    <hyperlink ref="A13" location="Metadaten!A1" display="&lt;&lt;&lt; Metadaten" xr:uid="{D056DB1F-5DBF-4929-90FC-74940E603D4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6"/>
  <sheetViews>
    <sheetView zoomScaleNormal="100" workbookViewId="0"/>
  </sheetViews>
  <sheetFormatPr baseColWidth="10" defaultColWidth="13.7109375" defaultRowHeight="15.95" customHeight="1" outlineLevelCol="1"/>
  <cols>
    <col min="1" max="1" width="31.140625" style="9" customWidth="1"/>
    <col min="2" max="19" width="10.28515625" style="9" hidden="1" customWidth="1" outlineLevel="1"/>
    <col min="20" max="20" width="10.28515625" style="9" bestFit="1" customWidth="1" collapsed="1"/>
    <col min="21" max="22" width="10.28515625" style="9" bestFit="1" customWidth="1"/>
    <col min="23" max="23" width="12.28515625" style="9" bestFit="1" customWidth="1"/>
    <col min="24" max="16384" width="13.7109375" style="9"/>
  </cols>
  <sheetData>
    <row r="1" spans="1:24" s="8" customFormat="1" ht="18" customHeight="1">
      <c r="A1" s="8" t="s">
        <v>274</v>
      </c>
    </row>
    <row r="2" spans="1:24" ht="15.95" customHeight="1">
      <c r="A2" s="9" t="s">
        <v>220</v>
      </c>
    </row>
    <row r="3" spans="1:24" ht="15.95" customHeight="1">
      <c r="A3" s="19"/>
    </row>
    <row r="4" spans="1:24" ht="15.95" customHeight="1">
      <c r="A4" s="24" t="s">
        <v>448</v>
      </c>
      <c r="B4" s="24"/>
      <c r="C4" s="24"/>
      <c r="D4" s="24"/>
      <c r="E4" s="24"/>
      <c r="F4" s="24"/>
      <c r="G4" s="24"/>
      <c r="H4" s="24"/>
      <c r="I4" s="24"/>
      <c r="J4" s="24"/>
      <c r="K4" s="24"/>
      <c r="L4" s="24"/>
      <c r="M4" s="24"/>
      <c r="N4" s="24"/>
      <c r="O4" s="24"/>
      <c r="P4" s="24"/>
      <c r="Q4" s="24"/>
      <c r="R4" s="24"/>
    </row>
    <row r="6" spans="1:24" ht="15.95" customHeight="1">
      <c r="A6" s="9" t="s">
        <v>422</v>
      </c>
    </row>
    <row r="8" spans="1:24"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4" ht="15.95" customHeight="1">
      <c r="A9" s="9" t="s">
        <v>86</v>
      </c>
      <c r="B9" s="23">
        <v>39609535.289999999</v>
      </c>
      <c r="C9" s="23">
        <v>39039649.049999997</v>
      </c>
      <c r="D9" s="23">
        <v>41646841.159999996</v>
      </c>
      <c r="E9" s="23">
        <v>50276793.640000001</v>
      </c>
      <c r="F9" s="23">
        <v>65435585.519999996</v>
      </c>
      <c r="G9" s="23">
        <v>66680255.560000002</v>
      </c>
      <c r="H9" s="23">
        <v>64117183.960000001</v>
      </c>
      <c r="I9" s="23">
        <v>50857994.710000008</v>
      </c>
      <c r="J9" s="23">
        <v>55235942.560000002</v>
      </c>
      <c r="K9" s="23">
        <v>49122553.910000004</v>
      </c>
      <c r="L9" s="23">
        <v>39379061.82</v>
      </c>
      <c r="M9" s="23">
        <v>40341226.82</v>
      </c>
      <c r="N9" s="23">
        <v>41803305.829999998</v>
      </c>
      <c r="O9" s="23">
        <v>41436365.640000001</v>
      </c>
      <c r="P9" s="23">
        <v>40185922</v>
      </c>
      <c r="Q9" s="23">
        <v>45844905</v>
      </c>
      <c r="R9" s="23">
        <v>44976939</v>
      </c>
      <c r="S9" s="23">
        <v>43869354</v>
      </c>
      <c r="T9" s="23">
        <v>52502394</v>
      </c>
      <c r="U9" s="23">
        <v>63209912</v>
      </c>
      <c r="V9" s="23">
        <v>59250557</v>
      </c>
      <c r="W9" s="26">
        <f>V9/U9-1</f>
        <v>-6.2638198262323197E-2</v>
      </c>
      <c r="X9" s="27"/>
    </row>
    <row r="10" spans="1:24" ht="15.95" customHeight="1">
      <c r="A10" s="9" t="s">
        <v>9</v>
      </c>
      <c r="B10" s="23">
        <v>126</v>
      </c>
      <c r="C10" s="23">
        <v>108</v>
      </c>
      <c r="D10" s="23">
        <v>111</v>
      </c>
      <c r="E10" s="23">
        <v>121</v>
      </c>
      <c r="F10" s="23">
        <v>127</v>
      </c>
      <c r="G10" s="23">
        <v>133</v>
      </c>
      <c r="H10" s="23">
        <v>128</v>
      </c>
      <c r="I10" s="23">
        <v>134</v>
      </c>
      <c r="J10" s="23">
        <v>163</v>
      </c>
      <c r="K10" s="23">
        <v>142</v>
      </c>
      <c r="L10" s="23">
        <v>152</v>
      </c>
      <c r="M10" s="23">
        <v>169</v>
      </c>
      <c r="N10" s="23">
        <v>162</v>
      </c>
      <c r="O10" s="23">
        <v>167</v>
      </c>
      <c r="P10" s="23">
        <v>172</v>
      </c>
      <c r="Q10" s="23">
        <v>209</v>
      </c>
      <c r="R10" s="23">
        <v>172</v>
      </c>
      <c r="S10" s="23">
        <v>202</v>
      </c>
      <c r="T10" s="23">
        <v>213</v>
      </c>
      <c r="U10" s="23">
        <v>237</v>
      </c>
      <c r="V10" s="23">
        <v>211</v>
      </c>
      <c r="W10" s="26">
        <f t="shared" ref="W10:W11" si="0">V10/U10-1</f>
        <v>-0.10970464135021096</v>
      </c>
    </row>
    <row r="11" spans="1:24" ht="15.95" customHeight="1">
      <c r="A11" s="9" t="s">
        <v>51</v>
      </c>
      <c r="B11" s="23">
        <v>314361.39119047619</v>
      </c>
      <c r="C11" s="23">
        <v>361478.23194444441</v>
      </c>
      <c r="D11" s="23">
        <v>375196.76720720716</v>
      </c>
      <c r="E11" s="23">
        <v>415510.69123966945</v>
      </c>
      <c r="F11" s="23">
        <v>515240.83086614171</v>
      </c>
      <c r="G11" s="23">
        <v>501355.30496240605</v>
      </c>
      <c r="H11" s="23">
        <v>500915.49968750001</v>
      </c>
      <c r="I11" s="23">
        <v>379537.27395522397</v>
      </c>
      <c r="J11" s="23">
        <v>338870.81325153378</v>
      </c>
      <c r="K11" s="23">
        <v>345933.47823943663</v>
      </c>
      <c r="L11" s="23">
        <v>259072.77513157894</v>
      </c>
      <c r="M11" s="23">
        <v>238705.48414201185</v>
      </c>
      <c r="N11" s="23">
        <v>258045.09771604938</v>
      </c>
      <c r="O11" s="23">
        <v>248121.94994011975</v>
      </c>
      <c r="P11" s="23">
        <v>233639.08139534883</v>
      </c>
      <c r="Q11" s="23">
        <v>219353.61244019138</v>
      </c>
      <c r="R11" s="23">
        <v>261493.83139534883</v>
      </c>
      <c r="S11" s="23">
        <f>S9/S$10</f>
        <v>217175.0198019802</v>
      </c>
      <c r="T11" s="23">
        <f>T9/T$10</f>
        <v>246490.11267605633</v>
      </c>
      <c r="U11" s="23">
        <f>U9/U$10</f>
        <v>266708.48945147678</v>
      </c>
      <c r="V11" s="23">
        <f>V9/V$10</f>
        <v>280808.32701421803</v>
      </c>
      <c r="W11" s="26">
        <f t="shared" si="0"/>
        <v>5.2866099582129955E-2</v>
      </c>
    </row>
    <row r="14" spans="1:24" ht="15.95" customHeight="1">
      <c r="A14" s="8" t="s">
        <v>275</v>
      </c>
      <c r="B14" s="8"/>
      <c r="C14" s="8"/>
      <c r="D14" s="8"/>
      <c r="E14" s="8"/>
      <c r="F14" s="8"/>
      <c r="G14" s="8"/>
      <c r="H14" s="8"/>
      <c r="I14" s="8"/>
      <c r="J14" s="8"/>
      <c r="K14" s="8"/>
      <c r="L14" s="8"/>
      <c r="M14" s="8"/>
      <c r="N14" s="8"/>
      <c r="O14" s="8"/>
    </row>
    <row r="15" spans="1:24" ht="15.95" customHeight="1">
      <c r="A15" s="9" t="s">
        <v>220</v>
      </c>
    </row>
    <row r="16" spans="1:24" s="48" customFormat="1" ht="15.95" customHeight="1">
      <c r="A16" s="25"/>
      <c r="B16" s="25" t="s">
        <v>540</v>
      </c>
      <c r="C16" s="28" t="s">
        <v>497</v>
      </c>
      <c r="D16" s="25" t="s">
        <v>498</v>
      </c>
      <c r="E16" s="25" t="s">
        <v>499</v>
      </c>
      <c r="F16" s="28" t="s">
        <v>500</v>
      </c>
      <c r="G16" s="25" t="s">
        <v>501</v>
      </c>
      <c r="H16" s="25" t="s">
        <v>502</v>
      </c>
      <c r="I16" s="28" t="s">
        <v>503</v>
      </c>
      <c r="J16" s="25" t="s">
        <v>504</v>
      </c>
      <c r="K16" s="25" t="s">
        <v>495</v>
      </c>
      <c r="L16" s="28" t="s">
        <v>491</v>
      </c>
      <c r="M16" s="28" t="s">
        <v>487</v>
      </c>
      <c r="N16" s="28" t="s">
        <v>484</v>
      </c>
      <c r="O16" s="28" t="s">
        <v>479</v>
      </c>
      <c r="P16" s="25" t="s">
        <v>320</v>
      </c>
      <c r="Q16" s="25" t="s">
        <v>380</v>
      </c>
      <c r="R16" s="25" t="s">
        <v>383</v>
      </c>
      <c r="S16" s="25" t="s">
        <v>384</v>
      </c>
      <c r="T16" s="25" t="s">
        <v>393</v>
      </c>
      <c r="U16" s="25" t="s">
        <v>465</v>
      </c>
      <c r="V16" s="25" t="s">
        <v>581</v>
      </c>
      <c r="W16" s="25" t="s">
        <v>148</v>
      </c>
    </row>
    <row r="17" spans="1:23" ht="15.95" customHeight="1">
      <c r="A17" s="9" t="s">
        <v>86</v>
      </c>
      <c r="B17" s="23">
        <v>39871299.160000004</v>
      </c>
      <c r="C17" s="23">
        <v>38821926.399999999</v>
      </c>
      <c r="D17" s="23">
        <v>42183195.010000005</v>
      </c>
      <c r="E17" s="23">
        <v>50065774.339999996</v>
      </c>
      <c r="F17" s="23">
        <v>65616083.820000008</v>
      </c>
      <c r="G17" s="23">
        <v>66702984.560000002</v>
      </c>
      <c r="H17" s="23">
        <v>64534813.860000007</v>
      </c>
      <c r="I17" s="23">
        <v>50868764.810000002</v>
      </c>
      <c r="J17" s="23">
        <v>55534925.360000007</v>
      </c>
      <c r="K17" s="23">
        <v>49327402.710000008</v>
      </c>
      <c r="L17" s="23">
        <v>39399466.420000002</v>
      </c>
      <c r="M17" s="23">
        <v>40512231.200000003</v>
      </c>
      <c r="N17" s="23">
        <v>41174802.109999992</v>
      </c>
      <c r="O17" s="23">
        <v>42444363.219999999</v>
      </c>
      <c r="P17" s="23">
        <v>40412105.990000002</v>
      </c>
      <c r="Q17" s="23">
        <f t="shared" ref="Q17:T17" si="1">SUM(Q18,Q22,Q25,Q26,Q27)</f>
        <v>46086820.25</v>
      </c>
      <c r="R17" s="23">
        <f t="shared" si="1"/>
        <v>44496503.49000001</v>
      </c>
      <c r="S17" s="23">
        <f t="shared" si="1"/>
        <v>43573010.979999997</v>
      </c>
      <c r="T17" s="23">
        <f t="shared" si="1"/>
        <v>52099267.009999998</v>
      </c>
      <c r="U17" s="23">
        <f>SUM(U18,U22,U25,U26,U27)</f>
        <v>64131503.490000002</v>
      </c>
      <c r="V17" s="23">
        <f>SUM(V18,V22,V25,V26,V27)</f>
        <v>58924371.419999994</v>
      </c>
      <c r="W17" s="26">
        <f>V17/V$17</f>
        <v>1</v>
      </c>
    </row>
    <row r="18" spans="1:23" ht="15.95" customHeight="1">
      <c r="A18" s="9" t="s">
        <v>1</v>
      </c>
      <c r="B18" s="23">
        <v>2826707.25</v>
      </c>
      <c r="C18" s="23">
        <v>1342770.4</v>
      </c>
      <c r="D18" s="23">
        <v>1884613.08</v>
      </c>
      <c r="E18" s="23">
        <v>1857675.3800000001</v>
      </c>
      <c r="F18" s="23">
        <v>5707552.8100000005</v>
      </c>
      <c r="G18" s="23">
        <v>4390265.96</v>
      </c>
      <c r="H18" s="23">
        <v>5080278.8900000006</v>
      </c>
      <c r="I18" s="23">
        <v>3487166.21</v>
      </c>
      <c r="J18" s="23">
        <v>3281784.52</v>
      </c>
      <c r="K18" s="23">
        <v>2606480.17</v>
      </c>
      <c r="L18" s="23">
        <v>3424542.75</v>
      </c>
      <c r="M18" s="23">
        <v>1216518.6399999999</v>
      </c>
      <c r="N18" s="23">
        <v>1083991.31</v>
      </c>
      <c r="O18" s="23">
        <v>1272068.27</v>
      </c>
      <c r="P18" s="23">
        <v>1163315.8999999999</v>
      </c>
      <c r="Q18" s="23">
        <f>SUM(Q19:Q21)</f>
        <v>1823581.2</v>
      </c>
      <c r="R18" s="23">
        <f>SUM(R19:R21)</f>
        <v>1177711.99</v>
      </c>
      <c r="S18" s="23">
        <f>SUM(S19:S21)</f>
        <v>3720277.44</v>
      </c>
      <c r="T18" s="23">
        <f t="shared" ref="T18:U18" si="2">SUM(T19:T21)</f>
        <v>4786915.53</v>
      </c>
      <c r="U18" s="23">
        <f t="shared" si="2"/>
        <v>4330127.290000001</v>
      </c>
      <c r="V18" s="23">
        <v>6724796.4200000018</v>
      </c>
      <c r="W18" s="26">
        <f t="shared" ref="W18:W27" si="3">V18/V$17</f>
        <v>0.11412589151044358</v>
      </c>
    </row>
    <row r="19" spans="1:23" ht="15.95" customHeight="1">
      <c r="A19" s="9" t="s">
        <v>4</v>
      </c>
      <c r="B19" s="23">
        <v>843826</v>
      </c>
      <c r="C19" s="23">
        <v>447434.65</v>
      </c>
      <c r="D19" s="23">
        <v>640312.28</v>
      </c>
      <c r="E19" s="23">
        <v>657140.31000000006</v>
      </c>
      <c r="F19" s="23">
        <v>3661912.91</v>
      </c>
      <c r="G19" s="23">
        <v>2855383.46</v>
      </c>
      <c r="H19" s="23">
        <v>2523513.77</v>
      </c>
      <c r="I19" s="23">
        <v>2314612.12</v>
      </c>
      <c r="J19" s="23">
        <v>1913133.75</v>
      </c>
      <c r="K19" s="23">
        <v>1099863.52</v>
      </c>
      <c r="L19" s="23">
        <v>455077.59</v>
      </c>
      <c r="M19" s="23">
        <v>14494</v>
      </c>
      <c r="N19" s="23">
        <v>0</v>
      </c>
      <c r="O19" s="23">
        <v>0</v>
      </c>
      <c r="P19" s="23">
        <v>0</v>
      </c>
      <c r="Q19" s="23">
        <v>0</v>
      </c>
      <c r="R19" s="23">
        <v>0</v>
      </c>
      <c r="S19" s="23">
        <v>0</v>
      </c>
      <c r="T19" s="23">
        <v>0</v>
      </c>
      <c r="U19" s="23">
        <v>0</v>
      </c>
      <c r="V19" s="23">
        <v>0</v>
      </c>
      <c r="W19" s="26" t="s">
        <v>76</v>
      </c>
    </row>
    <row r="20" spans="1:23" ht="15.95" customHeight="1">
      <c r="A20" s="9" t="s">
        <v>5</v>
      </c>
      <c r="B20" s="23">
        <v>1982881.25</v>
      </c>
      <c r="C20" s="23">
        <v>895335.75</v>
      </c>
      <c r="D20" s="23">
        <v>1244300.8</v>
      </c>
      <c r="E20" s="23">
        <v>1200535.07</v>
      </c>
      <c r="F20" s="23">
        <v>2045639.9</v>
      </c>
      <c r="G20" s="23">
        <v>1534882.5</v>
      </c>
      <c r="H20" s="23">
        <v>2556765.12</v>
      </c>
      <c r="I20" s="23">
        <v>1172554.0900000001</v>
      </c>
      <c r="J20" s="23">
        <v>1368650.77</v>
      </c>
      <c r="K20" s="23">
        <v>1506616.65</v>
      </c>
      <c r="L20" s="23">
        <v>2969465.16</v>
      </c>
      <c r="M20" s="23">
        <v>1202024.6399999999</v>
      </c>
      <c r="N20" s="23">
        <v>1083991.31</v>
      </c>
      <c r="O20" s="23">
        <v>1272068.27</v>
      </c>
      <c r="P20" s="23">
        <v>1163315.8999999999</v>
      </c>
      <c r="Q20" s="23">
        <v>1823581.2</v>
      </c>
      <c r="R20" s="23">
        <v>1177711.99</v>
      </c>
      <c r="S20" s="23">
        <v>3720277.44</v>
      </c>
      <c r="T20" s="23">
        <v>4786915.53</v>
      </c>
      <c r="U20" s="23">
        <v>4330127.290000001</v>
      </c>
      <c r="V20" s="23">
        <v>6724796.4200000018</v>
      </c>
      <c r="W20" s="26">
        <f t="shared" si="3"/>
        <v>0.11412589151044358</v>
      </c>
    </row>
    <row r="21" spans="1:23" ht="15.95" customHeight="1">
      <c r="A21" s="9" t="s">
        <v>6</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6" t="s">
        <v>76</v>
      </c>
    </row>
    <row r="22" spans="1:23" ht="15.95" customHeight="1">
      <c r="A22" s="9" t="s">
        <v>382</v>
      </c>
      <c r="B22" s="23">
        <v>33116583.469999999</v>
      </c>
      <c r="C22" s="23">
        <v>32758994.890000001</v>
      </c>
      <c r="D22" s="23">
        <v>34524356.340000004</v>
      </c>
      <c r="E22" s="23">
        <v>39144608.439999998</v>
      </c>
      <c r="F22" s="23">
        <v>51761093.189999998</v>
      </c>
      <c r="G22" s="23">
        <v>54492890.349999994</v>
      </c>
      <c r="H22" s="23">
        <v>48773003.270000003</v>
      </c>
      <c r="I22" s="23">
        <v>38856362.900000006</v>
      </c>
      <c r="J22" s="23">
        <v>41791652.600000001</v>
      </c>
      <c r="K22" s="23">
        <v>34960637.700000003</v>
      </c>
      <c r="L22" s="23">
        <v>29309502.039999999</v>
      </c>
      <c r="M22" s="23">
        <v>31216613.310000002</v>
      </c>
      <c r="N22" s="23">
        <v>32197798.329999998</v>
      </c>
      <c r="O22" s="23">
        <v>33401685.629999999</v>
      </c>
      <c r="P22" s="23">
        <v>31508474.190000001</v>
      </c>
      <c r="Q22" s="23">
        <f t="shared" ref="Q22:V22" si="4">SUM(Q23:Q24)</f>
        <v>37280747.299999997</v>
      </c>
      <c r="R22" s="23">
        <f t="shared" si="4"/>
        <v>36526118.840000004</v>
      </c>
      <c r="S22" s="23">
        <f t="shared" si="4"/>
        <v>32440993.460000001</v>
      </c>
      <c r="T22" s="23">
        <f t="shared" si="4"/>
        <v>39917924.939999998</v>
      </c>
      <c r="U22" s="23">
        <f t="shared" si="4"/>
        <v>51312909.370000005</v>
      </c>
      <c r="V22" s="23">
        <f t="shared" si="4"/>
        <v>44800046.18</v>
      </c>
      <c r="W22" s="26">
        <f t="shared" si="3"/>
        <v>0.76029739648260475</v>
      </c>
    </row>
    <row r="23" spans="1:23" ht="15.95" customHeight="1">
      <c r="A23" s="9" t="s">
        <v>7</v>
      </c>
      <c r="B23" s="23">
        <v>3642214.72</v>
      </c>
      <c r="C23" s="23">
        <v>3752472.67</v>
      </c>
      <c r="D23" s="23">
        <v>3792919.09</v>
      </c>
      <c r="E23" s="23">
        <v>3772462.84</v>
      </c>
      <c r="F23" s="23">
        <v>5769937.0199999996</v>
      </c>
      <c r="G23" s="23">
        <v>5523228.5499999998</v>
      </c>
      <c r="H23" s="23">
        <v>4737869.25</v>
      </c>
      <c r="I23" s="23">
        <v>3828809.27</v>
      </c>
      <c r="J23" s="23">
        <v>6176967.2400000002</v>
      </c>
      <c r="K23" s="23">
        <v>3678990.75</v>
      </c>
      <c r="L23" s="23">
        <v>3143600.51</v>
      </c>
      <c r="M23" s="23">
        <v>3935198.33</v>
      </c>
      <c r="N23" s="23">
        <v>3337663.86</v>
      </c>
      <c r="O23" s="23">
        <v>3522632.84</v>
      </c>
      <c r="P23" s="23">
        <v>3264240.8</v>
      </c>
      <c r="Q23" s="23">
        <v>3976412.62</v>
      </c>
      <c r="R23" s="23">
        <v>3930719.63</v>
      </c>
      <c r="S23" s="23">
        <v>3654434.59</v>
      </c>
      <c r="T23" s="23">
        <v>3949475.15</v>
      </c>
      <c r="U23" s="23">
        <v>3952990.68</v>
      </c>
      <c r="V23" s="23">
        <v>4210786.3800000008</v>
      </c>
      <c r="W23" s="26">
        <f t="shared" si="3"/>
        <v>7.1460862093656277E-2</v>
      </c>
    </row>
    <row r="24" spans="1:23" ht="15.95" customHeight="1">
      <c r="A24" s="9" t="s">
        <v>8</v>
      </c>
      <c r="B24" s="23">
        <v>29474368.75</v>
      </c>
      <c r="C24" s="23">
        <v>29006522.219999999</v>
      </c>
      <c r="D24" s="23">
        <v>30731437.25</v>
      </c>
      <c r="E24" s="23">
        <v>35372145.600000001</v>
      </c>
      <c r="F24" s="23">
        <v>45991156.170000002</v>
      </c>
      <c r="G24" s="23">
        <v>48969661.799999997</v>
      </c>
      <c r="H24" s="23">
        <v>44035134.020000003</v>
      </c>
      <c r="I24" s="23">
        <v>35027553.630000003</v>
      </c>
      <c r="J24" s="23">
        <v>35614685.359999999</v>
      </c>
      <c r="K24" s="23">
        <v>31281646.949999999</v>
      </c>
      <c r="L24" s="23">
        <v>26165901.530000001</v>
      </c>
      <c r="M24" s="23">
        <v>27281414.98</v>
      </c>
      <c r="N24" s="23">
        <v>28860134.469999999</v>
      </c>
      <c r="O24" s="23">
        <v>29879052.789999999</v>
      </c>
      <c r="P24" s="23">
        <v>28244233.390000001</v>
      </c>
      <c r="Q24" s="23">
        <v>33304334.68</v>
      </c>
      <c r="R24" s="23">
        <v>32595399.210000001</v>
      </c>
      <c r="S24" s="23">
        <v>28786558.870000001</v>
      </c>
      <c r="T24" s="23">
        <v>35968449.789999999</v>
      </c>
      <c r="U24" s="23">
        <v>47359918.690000005</v>
      </c>
      <c r="V24" s="23">
        <v>40589259.799999997</v>
      </c>
      <c r="W24" s="26">
        <f t="shared" si="3"/>
        <v>0.68883653438894843</v>
      </c>
    </row>
    <row r="25" spans="1:23" ht="15.95" customHeight="1">
      <c r="A25" s="9" t="s">
        <v>2</v>
      </c>
      <c r="B25" s="23">
        <v>4303659.5999999996</v>
      </c>
      <c r="C25" s="23">
        <v>5080985.71</v>
      </c>
      <c r="D25" s="23">
        <v>5998781.5</v>
      </c>
      <c r="E25" s="23">
        <v>9461626.5899999999</v>
      </c>
      <c r="F25" s="23">
        <v>8644567.7300000004</v>
      </c>
      <c r="G25" s="23">
        <v>8471703.25</v>
      </c>
      <c r="H25" s="23">
        <v>11221489.5</v>
      </c>
      <c r="I25" s="23">
        <v>9009877.8399999999</v>
      </c>
      <c r="J25" s="23">
        <v>10960407.609999999</v>
      </c>
      <c r="K25" s="23">
        <v>12004532.460000001</v>
      </c>
      <c r="L25" s="23">
        <v>7065757.6699999999</v>
      </c>
      <c r="M25" s="23">
        <v>8385304.75</v>
      </c>
      <c r="N25" s="23">
        <v>8302795.5999999996</v>
      </c>
      <c r="O25" s="23">
        <v>7955884.5</v>
      </c>
      <c r="P25" s="23">
        <v>7952424</v>
      </c>
      <c r="Q25" s="23">
        <v>7236399</v>
      </c>
      <c r="R25" s="23">
        <v>7272435.3200000003</v>
      </c>
      <c r="S25" s="23">
        <v>7707922.3300000001</v>
      </c>
      <c r="T25" s="23">
        <v>7790942.3799999999</v>
      </c>
      <c r="U25" s="23">
        <v>7543333.0100000016</v>
      </c>
      <c r="V25" s="23">
        <v>7719882.3999999985</v>
      </c>
      <c r="W25" s="26">
        <f t="shared" si="3"/>
        <v>0.13101340267127112</v>
      </c>
    </row>
    <row r="26" spans="1:23" ht="15.95" customHeight="1">
      <c r="A26" s="9" t="s">
        <v>63</v>
      </c>
      <c r="B26" s="23">
        <v>57392.27</v>
      </c>
      <c r="C26" s="23">
        <v>61619.1</v>
      </c>
      <c r="D26" s="23">
        <v>231840</v>
      </c>
      <c r="E26" s="23">
        <v>137881.85</v>
      </c>
      <c r="F26" s="23">
        <v>195961.85</v>
      </c>
      <c r="G26" s="23">
        <v>52195.55</v>
      </c>
      <c r="H26" s="23">
        <v>142212</v>
      </c>
      <c r="I26" s="23">
        <v>59486.8</v>
      </c>
      <c r="J26" s="23">
        <v>92342.5</v>
      </c>
      <c r="K26" s="23">
        <v>284312</v>
      </c>
      <c r="L26" s="23">
        <v>27941.4</v>
      </c>
      <c r="M26" s="23">
        <v>133311.5</v>
      </c>
      <c r="N26" s="23">
        <v>36427</v>
      </c>
      <c r="O26" s="23">
        <v>273758.78999999998</v>
      </c>
      <c r="P26" s="23">
        <v>226183.9</v>
      </c>
      <c r="Q26" s="23">
        <v>241915.75</v>
      </c>
      <c r="R26" s="23">
        <v>0</v>
      </c>
      <c r="S26" s="23">
        <v>174251.75</v>
      </c>
      <c r="T26" s="23">
        <v>160042.41</v>
      </c>
      <c r="U26" s="23">
        <v>1623229.8199999998</v>
      </c>
      <c r="V26" s="23">
        <v>305145.12000000005</v>
      </c>
      <c r="W26" s="26">
        <f t="shared" si="3"/>
        <v>5.1785893111186976E-3</v>
      </c>
    </row>
    <row r="27" spans="1:23" ht="15.95" customHeight="1">
      <c r="A27" s="9" t="s">
        <v>3</v>
      </c>
      <c r="B27" s="23">
        <v>-433043.43</v>
      </c>
      <c r="C27" s="23">
        <v>-422443.7</v>
      </c>
      <c r="D27" s="23">
        <v>-456395.91</v>
      </c>
      <c r="E27" s="23">
        <v>-536017.92000000004</v>
      </c>
      <c r="F27" s="23">
        <v>-693091.76</v>
      </c>
      <c r="G27" s="23">
        <v>-704070.55</v>
      </c>
      <c r="H27" s="23">
        <v>-682169.8</v>
      </c>
      <c r="I27" s="23">
        <v>-544128.93999999994</v>
      </c>
      <c r="J27" s="23">
        <v>-591261.87</v>
      </c>
      <c r="K27" s="23">
        <v>-528559.62</v>
      </c>
      <c r="L27" s="23">
        <v>-428277.44</v>
      </c>
      <c r="M27" s="23">
        <v>-439517</v>
      </c>
      <c r="N27" s="23">
        <v>-446210.13</v>
      </c>
      <c r="O27" s="23">
        <v>-459033.97</v>
      </c>
      <c r="P27" s="23">
        <v>-438292</v>
      </c>
      <c r="Q27" s="23">
        <v>-495823</v>
      </c>
      <c r="R27" s="23">
        <v>-479762.66</v>
      </c>
      <c r="S27" s="23">
        <v>-470434</v>
      </c>
      <c r="T27" s="23">
        <v>-556558.25</v>
      </c>
      <c r="U27" s="23">
        <v>-678096</v>
      </c>
      <c r="V27" s="23">
        <v>-625498.69999999995</v>
      </c>
      <c r="W27" s="26">
        <f t="shared" si="3"/>
        <v>-1.0615279975438048E-2</v>
      </c>
    </row>
    <row r="28" spans="1:23" ht="15.95" customHeight="1">
      <c r="B28" s="38"/>
      <c r="C28" s="38"/>
      <c r="D28" s="38"/>
      <c r="E28" s="38"/>
      <c r="F28" s="38"/>
      <c r="G28" s="38"/>
      <c r="H28" s="38"/>
      <c r="I28" s="38"/>
      <c r="J28" s="38"/>
      <c r="K28" s="38"/>
      <c r="L28" s="38"/>
      <c r="M28" s="38"/>
      <c r="N28" s="38"/>
      <c r="O28" s="38"/>
      <c r="P28" s="38"/>
      <c r="Q28" s="38"/>
      <c r="R28" s="38"/>
      <c r="S28" s="38"/>
      <c r="T28" s="38"/>
      <c r="U28" s="38"/>
      <c r="V28" s="38"/>
      <c r="W28" s="26"/>
    </row>
    <row r="29" spans="1:23" ht="15.95" customHeight="1">
      <c r="A29" s="30" t="s">
        <v>573</v>
      </c>
      <c r="B29" s="38"/>
      <c r="C29" s="38"/>
      <c r="D29" s="38"/>
      <c r="E29" s="38"/>
      <c r="F29" s="38"/>
      <c r="G29" s="38"/>
      <c r="H29" s="38"/>
      <c r="I29" s="38"/>
      <c r="J29" s="38"/>
      <c r="K29" s="38"/>
      <c r="L29" s="38"/>
      <c r="M29" s="38"/>
      <c r="N29" s="38"/>
      <c r="O29" s="38"/>
      <c r="P29" s="38"/>
      <c r="Q29" s="38"/>
      <c r="R29" s="38"/>
      <c r="S29" s="38"/>
      <c r="T29" s="38"/>
      <c r="U29" s="38"/>
      <c r="V29" s="38"/>
      <c r="W29" s="26"/>
    </row>
    <row r="30" spans="1:23" ht="15.95" customHeight="1">
      <c r="B30" s="29"/>
      <c r="C30" s="29"/>
    </row>
    <row r="31" spans="1:23" ht="15.95" customHeight="1">
      <c r="A31" s="20" t="s">
        <v>261</v>
      </c>
      <c r="B31" s="20"/>
      <c r="C31" s="20"/>
      <c r="D31" s="20"/>
      <c r="E31" s="20"/>
      <c r="F31" s="20"/>
      <c r="G31" s="20"/>
      <c r="H31" s="20"/>
      <c r="I31" s="20"/>
      <c r="J31" s="20"/>
      <c r="K31" s="20"/>
      <c r="L31" s="20"/>
      <c r="M31" s="20"/>
      <c r="N31" s="20"/>
      <c r="O31" s="20"/>
      <c r="P31" s="20"/>
      <c r="Q31" s="20"/>
      <c r="R31" s="20"/>
    </row>
    <row r="32" spans="1:23" ht="15.95" customHeight="1">
      <c r="A32" s="9" t="s">
        <v>177</v>
      </c>
      <c r="B32" s="4"/>
      <c r="C32" s="4"/>
      <c r="D32" s="4"/>
      <c r="E32" s="4"/>
      <c r="F32" s="4"/>
      <c r="G32" s="4"/>
      <c r="H32" s="4"/>
      <c r="I32" s="4"/>
      <c r="J32" s="4"/>
      <c r="K32" s="4"/>
      <c r="L32" s="4"/>
      <c r="M32" s="4"/>
      <c r="N32" s="4"/>
      <c r="O32" s="4"/>
      <c r="P32" s="4"/>
      <c r="Q32" s="4"/>
      <c r="R32" s="4"/>
      <c r="S32" s="4"/>
      <c r="T32" s="4"/>
      <c r="U32" s="4"/>
      <c r="V32" s="4"/>
      <c r="W32" s="4"/>
    </row>
    <row r="33" spans="1:23" ht="15.95" customHeight="1">
      <c r="A33" s="9" t="s">
        <v>178</v>
      </c>
      <c r="B33" s="4"/>
      <c r="C33" s="4"/>
      <c r="D33" s="4"/>
      <c r="E33" s="4"/>
      <c r="F33" s="4"/>
      <c r="G33" s="4"/>
      <c r="H33" s="4"/>
      <c r="I33" s="4"/>
      <c r="J33" s="4"/>
      <c r="K33" s="4"/>
      <c r="L33" s="4"/>
      <c r="M33" s="4"/>
      <c r="N33" s="4"/>
      <c r="O33" s="4"/>
      <c r="P33" s="4"/>
      <c r="Q33" s="4"/>
      <c r="R33" s="4"/>
      <c r="S33" s="4"/>
      <c r="T33" s="4"/>
      <c r="U33" s="4"/>
      <c r="V33" s="4"/>
      <c r="W33" s="4"/>
    </row>
    <row r="35" spans="1:23" ht="15.95" customHeight="1">
      <c r="A35" s="20" t="s">
        <v>128</v>
      </c>
      <c r="B35" s="20"/>
      <c r="C35" s="20"/>
      <c r="D35" s="20"/>
      <c r="E35" s="20"/>
      <c r="F35" s="20"/>
      <c r="G35" s="20"/>
      <c r="H35" s="20"/>
      <c r="I35" s="20"/>
      <c r="J35" s="20"/>
      <c r="K35" s="20"/>
      <c r="L35" s="20"/>
      <c r="M35" s="20"/>
      <c r="N35" s="20"/>
      <c r="O35" s="20"/>
      <c r="P35" s="20"/>
      <c r="Q35" s="20"/>
      <c r="R35" s="20"/>
    </row>
    <row r="36" spans="1:23" ht="15.95" customHeight="1">
      <c r="A36" s="9" t="s">
        <v>108</v>
      </c>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B7D9C8D5-2B84-43F5-8320-104490A03B4A}"/>
    <hyperlink ref="A29" location="Metadaten!A1" display="&lt;&lt;&lt; Metadaten" xr:uid="{DCA001BD-91E7-46D6-848F-F16C3EC58FE9}"/>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21"/>
  <sheetViews>
    <sheetView zoomScaleNormal="100" workbookViewId="0"/>
  </sheetViews>
  <sheetFormatPr baseColWidth="10" defaultColWidth="13.7109375" defaultRowHeight="15.95" customHeight="1" outlineLevelCol="1"/>
  <cols>
    <col min="1" max="1" width="23.28515625" style="9" customWidth="1"/>
    <col min="2" max="2" width="12.28515625" style="9" hidden="1" customWidth="1" outlineLevel="1"/>
    <col min="3" max="10" width="13.28515625" style="9" hidden="1" customWidth="1" outlineLevel="1"/>
    <col min="11" max="15" width="12.28515625" style="9" hidden="1" customWidth="1" outlineLevel="1"/>
    <col min="16" max="17" width="13.28515625" style="9" hidden="1" customWidth="1" outlineLevel="1"/>
    <col min="18" max="18" width="12.28515625" style="9" hidden="1" customWidth="1" outlineLevel="1"/>
    <col min="19" max="19" width="13.28515625" style="9" bestFit="1" customWidth="1" collapsed="1"/>
    <col min="20" max="21" width="13.28515625" style="9" bestFit="1" customWidth="1"/>
    <col min="22" max="22" width="12.28515625" style="9" bestFit="1" customWidth="1"/>
    <col min="23" max="16384" width="13.7109375" style="9"/>
  </cols>
  <sheetData>
    <row r="1" spans="1:22" s="8" customFormat="1" ht="18" customHeight="1">
      <c r="A1" s="8" t="s">
        <v>276</v>
      </c>
    </row>
    <row r="2" spans="1:22" ht="15.95" customHeight="1">
      <c r="A2" s="9" t="s">
        <v>220</v>
      </c>
    </row>
    <row r="3" spans="1:22" ht="15.95" customHeight="1">
      <c r="A3" s="19"/>
    </row>
    <row r="4" spans="1:22" ht="15.95" customHeight="1">
      <c r="A4" s="24" t="s">
        <v>448</v>
      </c>
      <c r="B4" s="24"/>
      <c r="C4" s="24"/>
      <c r="D4" s="24"/>
      <c r="E4" s="24"/>
      <c r="F4" s="24"/>
      <c r="G4" s="24"/>
      <c r="H4" s="24"/>
      <c r="I4" s="24"/>
      <c r="J4" s="24"/>
      <c r="K4" s="24"/>
      <c r="L4" s="24"/>
      <c r="M4" s="24"/>
      <c r="N4" s="24"/>
      <c r="O4" s="24"/>
      <c r="P4" s="24"/>
      <c r="Q4" s="24"/>
    </row>
    <row r="6" spans="1:22" ht="15.95" customHeight="1">
      <c r="A6" s="9" t="s">
        <v>423</v>
      </c>
    </row>
    <row r="8" spans="1:22" ht="15.95" customHeight="1">
      <c r="A8" s="25"/>
      <c r="B8" s="25" t="s">
        <v>497</v>
      </c>
      <c r="C8" s="25" t="s">
        <v>498</v>
      </c>
      <c r="D8" s="25" t="s">
        <v>499</v>
      </c>
      <c r="E8" s="25" t="s">
        <v>500</v>
      </c>
      <c r="F8" s="25" t="s">
        <v>501</v>
      </c>
      <c r="G8" s="25" t="s">
        <v>502</v>
      </c>
      <c r="H8" s="25" t="s">
        <v>503</v>
      </c>
      <c r="I8" s="25" t="s">
        <v>504</v>
      </c>
      <c r="J8" s="25" t="s">
        <v>495</v>
      </c>
      <c r="K8" s="25" t="s">
        <v>491</v>
      </c>
      <c r="L8" s="25" t="s">
        <v>487</v>
      </c>
      <c r="M8" s="25" t="s">
        <v>484</v>
      </c>
      <c r="N8" s="25" t="s">
        <v>479</v>
      </c>
      <c r="O8" s="25" t="s">
        <v>320</v>
      </c>
      <c r="P8" s="25" t="s">
        <v>380</v>
      </c>
      <c r="Q8" s="25" t="s">
        <v>383</v>
      </c>
      <c r="R8" s="25" t="s">
        <v>384</v>
      </c>
      <c r="S8" s="25" t="s">
        <v>393</v>
      </c>
      <c r="T8" s="25" t="s">
        <v>465</v>
      </c>
      <c r="U8" s="25" t="s">
        <v>581</v>
      </c>
      <c r="V8" s="25" t="s">
        <v>135</v>
      </c>
    </row>
    <row r="9" spans="1:22" ht="15.95" customHeight="1">
      <c r="A9" s="9" t="s">
        <v>54</v>
      </c>
      <c r="B9" s="23"/>
      <c r="C9" s="23"/>
      <c r="D9" s="23"/>
      <c r="E9" s="23"/>
      <c r="F9" s="23"/>
      <c r="G9" s="23"/>
      <c r="H9" s="23"/>
      <c r="I9" s="23"/>
      <c r="J9" s="23"/>
      <c r="K9" s="23"/>
      <c r="L9" s="23"/>
      <c r="M9" s="23"/>
      <c r="N9" s="23"/>
      <c r="O9" s="23"/>
      <c r="P9" s="23"/>
      <c r="Q9" s="23"/>
      <c r="R9" s="23"/>
      <c r="S9" s="23"/>
      <c r="T9" s="23"/>
      <c r="U9" s="23"/>
    </row>
    <row r="10" spans="1:22" ht="15.95" customHeight="1">
      <c r="A10" s="9" t="s">
        <v>55</v>
      </c>
      <c r="B10" s="23" t="s">
        <v>73</v>
      </c>
      <c r="C10" s="23" t="s">
        <v>73</v>
      </c>
      <c r="D10" s="23" t="s">
        <v>73</v>
      </c>
      <c r="E10" s="23" t="s">
        <v>73</v>
      </c>
      <c r="F10" s="23" t="s">
        <v>73</v>
      </c>
      <c r="G10" s="23" t="s">
        <v>73</v>
      </c>
      <c r="H10" s="23" t="s">
        <v>73</v>
      </c>
      <c r="I10" s="23" t="s">
        <v>73</v>
      </c>
      <c r="J10" s="23" t="s">
        <v>73</v>
      </c>
      <c r="K10" s="23" t="s">
        <v>73</v>
      </c>
      <c r="L10" s="23" t="s">
        <v>73</v>
      </c>
      <c r="M10" s="23" t="s">
        <v>73</v>
      </c>
      <c r="N10" s="23" t="s">
        <v>73</v>
      </c>
      <c r="O10" s="23" t="s">
        <v>73</v>
      </c>
      <c r="P10" s="23" t="s">
        <v>73</v>
      </c>
      <c r="Q10" s="23" t="s">
        <v>73</v>
      </c>
      <c r="R10" s="23" t="s">
        <v>73</v>
      </c>
      <c r="S10" s="23" t="s">
        <v>73</v>
      </c>
      <c r="T10" s="23" t="s">
        <v>73</v>
      </c>
      <c r="U10" s="23" t="s">
        <v>73</v>
      </c>
      <c r="V10" s="26" t="s">
        <v>76</v>
      </c>
    </row>
    <row r="11" spans="1:22" ht="15.95" customHeight="1">
      <c r="A11" s="9" t="s">
        <v>57</v>
      </c>
      <c r="B11" s="23">
        <v>89533575</v>
      </c>
      <c r="C11" s="23">
        <v>124430080</v>
      </c>
      <c r="D11" s="23">
        <v>120053507</v>
      </c>
      <c r="E11" s="23">
        <v>204563990</v>
      </c>
      <c r="F11" s="23">
        <v>153488250</v>
      </c>
      <c r="G11" s="23">
        <v>255676512</v>
      </c>
      <c r="H11" s="23">
        <v>117255409</v>
      </c>
      <c r="I11" s="23">
        <v>136865077</v>
      </c>
      <c r="J11" s="23">
        <v>150661665</v>
      </c>
      <c r="K11" s="23">
        <v>296946516</v>
      </c>
      <c r="L11" s="23">
        <v>120202463.99999999</v>
      </c>
      <c r="M11" s="23">
        <v>108399131</v>
      </c>
      <c r="N11" s="23">
        <v>127206827</v>
      </c>
      <c r="O11" s="23">
        <v>116331589.99999999</v>
      </c>
      <c r="P11" s="23">
        <v>182358120</v>
      </c>
      <c r="Q11" s="23">
        <v>117771199</v>
      </c>
      <c r="R11" s="23">
        <f>'2.9.1'!S20/0.01</f>
        <v>372027744</v>
      </c>
      <c r="S11" s="23">
        <f>'2.9.1'!T20/0.01</f>
        <v>478691553</v>
      </c>
      <c r="T11" s="23">
        <f>'2.9.1'!U20/0.01</f>
        <v>433012729.00000006</v>
      </c>
      <c r="U11" s="23">
        <f>'2.9.1'!V20/0.01</f>
        <v>672479642.00000012</v>
      </c>
      <c r="V11" s="26">
        <f>U11/T11-1</f>
        <v>0.55302511210934879</v>
      </c>
    </row>
    <row r="12" spans="1:22" ht="15.95" customHeight="1">
      <c r="A12" s="9" t="s">
        <v>56</v>
      </c>
      <c r="B12" s="23">
        <v>0</v>
      </c>
      <c r="C12" s="23">
        <v>0</v>
      </c>
      <c r="D12" s="23">
        <v>0</v>
      </c>
      <c r="E12" s="23">
        <v>0</v>
      </c>
      <c r="F12" s="23">
        <v>0</v>
      </c>
      <c r="G12" s="23">
        <v>0</v>
      </c>
      <c r="H12" s="23">
        <v>0</v>
      </c>
      <c r="I12" s="23">
        <v>0</v>
      </c>
      <c r="J12" s="23">
        <v>0</v>
      </c>
      <c r="K12" s="23">
        <v>0</v>
      </c>
      <c r="L12" s="23">
        <v>0</v>
      </c>
      <c r="M12" s="23">
        <v>0</v>
      </c>
      <c r="N12" s="23">
        <v>0</v>
      </c>
      <c r="O12" s="23">
        <v>0</v>
      </c>
      <c r="P12" s="23">
        <v>0</v>
      </c>
      <c r="Q12" s="23" t="s">
        <v>73</v>
      </c>
      <c r="R12" s="23" t="s">
        <v>73</v>
      </c>
      <c r="S12" s="23" t="s">
        <v>73</v>
      </c>
      <c r="T12" s="23" t="s">
        <v>73</v>
      </c>
      <c r="U12" s="23" t="s">
        <v>73</v>
      </c>
      <c r="V12" s="26" t="s">
        <v>76</v>
      </c>
    </row>
    <row r="13" spans="1:22" ht="15.95" customHeight="1">
      <c r="A13" s="9" t="s">
        <v>58</v>
      </c>
      <c r="B13" s="23"/>
      <c r="C13" s="23"/>
      <c r="D13" s="23"/>
      <c r="E13" s="23"/>
      <c r="F13" s="23"/>
      <c r="G13" s="23"/>
      <c r="H13" s="23"/>
      <c r="I13" s="23"/>
      <c r="J13" s="23"/>
      <c r="K13" s="23"/>
      <c r="L13" s="23"/>
      <c r="M13" s="23"/>
      <c r="N13" s="23"/>
      <c r="O13" s="23"/>
      <c r="P13" s="23"/>
      <c r="Q13" s="23"/>
      <c r="R13" s="23"/>
      <c r="S13" s="23"/>
      <c r="T13" s="23"/>
      <c r="U13" s="23"/>
      <c r="V13" s="26"/>
    </row>
    <row r="14" spans="1:22" ht="15.95" customHeight="1">
      <c r="A14" s="9" t="s">
        <v>59</v>
      </c>
      <c r="B14" s="23">
        <v>2501648446.6666665</v>
      </c>
      <c r="C14" s="23">
        <v>2528612726.6666665</v>
      </c>
      <c r="D14" s="23">
        <v>2514975226.6666665</v>
      </c>
      <c r="E14" s="23">
        <v>3846624679.9999995</v>
      </c>
      <c r="F14" s="23">
        <v>3682152366.6666665</v>
      </c>
      <c r="G14" s="23">
        <v>3158579500</v>
      </c>
      <c r="H14" s="23">
        <v>2552539513.3333335</v>
      </c>
      <c r="I14" s="23">
        <v>4117978160</v>
      </c>
      <c r="J14" s="23">
        <v>2452660500</v>
      </c>
      <c r="K14" s="23">
        <v>2095733673.3333333</v>
      </c>
      <c r="L14" s="23">
        <v>2623465553.3333335</v>
      </c>
      <c r="M14" s="23">
        <v>2225109240</v>
      </c>
      <c r="N14" s="23">
        <v>2348421893.333333</v>
      </c>
      <c r="O14" s="23">
        <v>2176160533.333333</v>
      </c>
      <c r="P14" s="23">
        <v>2650941746.6666665</v>
      </c>
      <c r="Q14" s="23">
        <v>2620479753.333333</v>
      </c>
      <c r="R14" s="23">
        <f>'2.9.1'!S23/0.0015</f>
        <v>2436289726.6666665</v>
      </c>
      <c r="S14" s="23">
        <f>'2.9.1'!T23/0.0015</f>
        <v>2632983433.333333</v>
      </c>
      <c r="T14" s="23">
        <f>'2.9.1'!U23/0.0015</f>
        <v>2635327120</v>
      </c>
      <c r="U14" s="23">
        <f>'2.9.1'!V23/0.0015</f>
        <v>2807190920.0000005</v>
      </c>
      <c r="V14" s="26">
        <f>U14/T14-1</f>
        <v>6.5215357401247509E-2</v>
      </c>
    </row>
    <row r="15" spans="1:22" ht="15.95" customHeight="1">
      <c r="A15" s="9" t="s">
        <v>60</v>
      </c>
      <c r="B15" s="23">
        <v>9668840740</v>
      </c>
      <c r="C15" s="23">
        <v>10243812416.666666</v>
      </c>
      <c r="D15" s="23">
        <v>11790715200</v>
      </c>
      <c r="E15" s="23">
        <v>15330385390</v>
      </c>
      <c r="F15" s="23">
        <v>16323220599.999998</v>
      </c>
      <c r="G15" s="23">
        <v>14678378006.666668</v>
      </c>
      <c r="H15" s="23">
        <v>11675851210</v>
      </c>
      <c r="I15" s="23">
        <v>11871561786.666666</v>
      </c>
      <c r="J15" s="23">
        <v>10427215650</v>
      </c>
      <c r="K15" s="23">
        <v>8721967176.666666</v>
      </c>
      <c r="L15" s="23">
        <v>9093804993.333334</v>
      </c>
      <c r="M15" s="23">
        <v>9620044823.3333321</v>
      </c>
      <c r="N15" s="23">
        <v>9959684263.3333321</v>
      </c>
      <c r="O15" s="23">
        <v>9414744463.333334</v>
      </c>
      <c r="P15" s="23">
        <v>11101444893.333332</v>
      </c>
      <c r="Q15" s="23">
        <v>10865133070</v>
      </c>
      <c r="R15" s="23">
        <f>'2.9.1'!S24/0.003</f>
        <v>9595519623.333334</v>
      </c>
      <c r="S15" s="23">
        <f>'2.9.1'!T24/0.003</f>
        <v>11989483263.333332</v>
      </c>
      <c r="T15" s="23">
        <f>'2.9.1'!U24/0.003</f>
        <v>15786639563.333334</v>
      </c>
      <c r="U15" s="23">
        <f>'2.9.1'!V24/0.003</f>
        <v>13529753266.666666</v>
      </c>
      <c r="V15" s="26">
        <f>U15/T15-1</f>
        <v>-0.14296179295235201</v>
      </c>
    </row>
    <row r="16" spans="1:22" ht="15.95" customHeight="1">
      <c r="A16" s="9" t="s">
        <v>61</v>
      </c>
      <c r="B16" s="23" t="s">
        <v>73</v>
      </c>
      <c r="C16" s="23" t="s">
        <v>73</v>
      </c>
      <c r="D16" s="23" t="s">
        <v>73</v>
      </c>
      <c r="E16" s="23" t="s">
        <v>73</v>
      </c>
      <c r="F16" s="23" t="s">
        <v>73</v>
      </c>
      <c r="G16" s="23" t="s">
        <v>73</v>
      </c>
      <c r="H16" s="23" t="s">
        <v>73</v>
      </c>
      <c r="I16" s="23" t="s">
        <v>73</v>
      </c>
      <c r="J16" s="23" t="s">
        <v>73</v>
      </c>
      <c r="K16" s="23" t="s">
        <v>73</v>
      </c>
      <c r="L16" s="23" t="s">
        <v>73</v>
      </c>
      <c r="M16" s="23" t="s">
        <v>73</v>
      </c>
      <c r="N16" s="23" t="s">
        <v>73</v>
      </c>
      <c r="O16" s="23" t="s">
        <v>73</v>
      </c>
      <c r="P16" s="23" t="s">
        <v>73</v>
      </c>
      <c r="Q16" s="23" t="s">
        <v>73</v>
      </c>
      <c r="R16" s="23" t="s">
        <v>73</v>
      </c>
      <c r="S16" s="23" t="s">
        <v>73</v>
      </c>
      <c r="T16" s="23" t="s">
        <v>73</v>
      </c>
      <c r="U16" s="23" t="s">
        <v>73</v>
      </c>
      <c r="V16" s="26" t="s">
        <v>76</v>
      </c>
    </row>
    <row r="18" spans="1:17" ht="15.95" customHeight="1">
      <c r="A18" s="30" t="s">
        <v>573</v>
      </c>
    </row>
    <row r="20" spans="1:17" ht="15.95" customHeight="1">
      <c r="A20" s="20" t="s">
        <v>128</v>
      </c>
      <c r="B20" s="20"/>
      <c r="C20" s="20"/>
      <c r="D20" s="20"/>
      <c r="E20" s="20"/>
      <c r="F20" s="20"/>
      <c r="G20" s="20"/>
      <c r="H20" s="20"/>
      <c r="I20" s="20"/>
      <c r="J20" s="20"/>
      <c r="K20" s="20"/>
      <c r="L20" s="20"/>
      <c r="M20" s="20"/>
      <c r="N20" s="20"/>
      <c r="O20" s="20"/>
      <c r="P20" s="20"/>
      <c r="Q20" s="20"/>
    </row>
    <row r="21" spans="1:17" ht="15.95" customHeight="1">
      <c r="A21" s="9" t="s">
        <v>108</v>
      </c>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30010411-A264-4B97-989B-F5E26BE85411}"/>
    <hyperlink ref="A18" location="Metadaten!A1" display="&lt;&lt;&lt; Metadaten" xr:uid="{9F0777E4-71F2-4600-9E7E-B20385C4EA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18"/>
  <sheetViews>
    <sheetView zoomScaleNormal="100" workbookViewId="0"/>
  </sheetViews>
  <sheetFormatPr baseColWidth="10" defaultColWidth="13.7109375" defaultRowHeight="15.95" customHeight="1" outlineLevelCol="1"/>
  <cols>
    <col min="1" max="1" width="26.42578125" style="9" customWidth="1"/>
    <col min="2" max="2" width="8.85546875" style="9" hidden="1" customWidth="1" outlineLevel="1"/>
    <col min="3" max="4" width="7.42578125" style="9" hidden="1" customWidth="1" outlineLevel="1"/>
    <col min="5" max="7" width="8.85546875" style="9" hidden="1" customWidth="1" outlineLevel="1"/>
    <col min="8" max="19" width="7.42578125" style="9" hidden="1" customWidth="1" outlineLevel="1"/>
    <col min="20" max="20" width="7.42578125" style="9" bestFit="1" customWidth="1" collapsed="1"/>
    <col min="21" max="22" width="7.42578125" style="9" bestFit="1" customWidth="1"/>
    <col min="23" max="23" width="12.28515625" style="9" bestFit="1" customWidth="1"/>
    <col min="24" max="16384" width="13.7109375" style="9"/>
  </cols>
  <sheetData>
    <row r="1" spans="1:23" s="8" customFormat="1" ht="18" customHeight="1">
      <c r="A1" s="8" t="s">
        <v>277</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row>
    <row r="6" spans="1:23" ht="15.95" customHeight="1">
      <c r="A6" s="9" t="s">
        <v>424</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289</v>
      </c>
      <c r="B9" s="23" t="s">
        <v>73</v>
      </c>
      <c r="C9" s="23" t="s">
        <v>73</v>
      </c>
      <c r="D9" s="23" t="s">
        <v>73</v>
      </c>
      <c r="E9" s="23" t="s">
        <v>73</v>
      </c>
      <c r="F9" s="23" t="s">
        <v>73</v>
      </c>
      <c r="G9" s="23" t="s">
        <v>73</v>
      </c>
      <c r="H9" s="23" t="s">
        <v>73</v>
      </c>
      <c r="I9" s="23" t="s">
        <v>73</v>
      </c>
      <c r="J9" s="23" t="s">
        <v>73</v>
      </c>
      <c r="K9" s="23" t="s">
        <v>73</v>
      </c>
      <c r="L9" s="23" t="s">
        <v>73</v>
      </c>
      <c r="M9" s="23">
        <v>143820</v>
      </c>
      <c r="N9" s="23">
        <v>213603</v>
      </c>
      <c r="O9" s="23">
        <v>338602</v>
      </c>
      <c r="P9" s="23">
        <v>192089</v>
      </c>
      <c r="Q9" s="23">
        <v>117104</v>
      </c>
      <c r="R9" s="23">
        <v>106932</v>
      </c>
      <c r="S9" s="23">
        <v>168456</v>
      </c>
      <c r="T9" s="23">
        <v>114245</v>
      </c>
      <c r="U9" s="23">
        <v>100054</v>
      </c>
      <c r="V9" s="23">
        <v>159115</v>
      </c>
      <c r="W9" s="26">
        <f>V9/U9-1</f>
        <v>0.59029124272892641</v>
      </c>
    </row>
    <row r="10" spans="1:23" ht="15.95" customHeight="1">
      <c r="A10" s="9" t="s">
        <v>296</v>
      </c>
      <c r="B10" s="23" t="s">
        <v>73</v>
      </c>
      <c r="C10" s="23" t="s">
        <v>73</v>
      </c>
      <c r="D10" s="23" t="s">
        <v>73</v>
      </c>
      <c r="E10" s="23" t="s">
        <v>73</v>
      </c>
      <c r="F10" s="23" t="s">
        <v>73</v>
      </c>
      <c r="G10" s="23" t="s">
        <v>73</v>
      </c>
      <c r="H10" s="23" t="s">
        <v>73</v>
      </c>
      <c r="I10" s="23" t="s">
        <v>73</v>
      </c>
      <c r="J10" s="23" t="s">
        <v>73</v>
      </c>
      <c r="K10" s="23" t="s">
        <v>73</v>
      </c>
      <c r="L10" s="23" t="s">
        <v>73</v>
      </c>
      <c r="M10" s="23">
        <v>1420</v>
      </c>
      <c r="N10" s="23">
        <v>148</v>
      </c>
      <c r="O10" s="23">
        <v>62965</v>
      </c>
      <c r="P10" s="23">
        <v>-50282</v>
      </c>
      <c r="Q10" s="23">
        <v>-5807</v>
      </c>
      <c r="R10" s="23">
        <v>-212</v>
      </c>
      <c r="S10" s="23">
        <v>-3613</v>
      </c>
      <c r="T10" s="23">
        <v>-307</v>
      </c>
      <c r="U10" s="23">
        <v>4219</v>
      </c>
      <c r="V10" s="23">
        <v>1065</v>
      </c>
      <c r="W10" s="26">
        <f t="shared" ref="W10:W13" si="0">V10/U10-1</f>
        <v>-0.74757051433989097</v>
      </c>
    </row>
    <row r="11" spans="1:23" ht="15.95" customHeight="1">
      <c r="A11" s="9" t="s">
        <v>86</v>
      </c>
      <c r="B11" s="23">
        <v>1127605</v>
      </c>
      <c r="C11" s="23">
        <v>749716.5</v>
      </c>
      <c r="D11" s="23">
        <v>784613</v>
      </c>
      <c r="E11" s="23">
        <v>1937464.85</v>
      </c>
      <c r="F11" s="23">
        <v>1146633.8</v>
      </c>
      <c r="G11" s="23">
        <v>1002915.8</v>
      </c>
      <c r="H11" s="23">
        <v>714668.3</v>
      </c>
      <c r="I11" s="23">
        <v>562862</v>
      </c>
      <c r="J11" s="23">
        <v>267220</v>
      </c>
      <c r="K11" s="23">
        <v>191841</v>
      </c>
      <c r="L11" s="23">
        <v>182055</v>
      </c>
      <c r="M11" s="23">
        <v>142400</v>
      </c>
      <c r="N11" s="23">
        <v>213455</v>
      </c>
      <c r="O11" s="23">
        <v>275637</v>
      </c>
      <c r="P11" s="23">
        <v>242371</v>
      </c>
      <c r="Q11" s="23">
        <f t="shared" ref="Q11:V11" si="1">Q9-Q10</f>
        <v>122911</v>
      </c>
      <c r="R11" s="23">
        <f t="shared" si="1"/>
        <v>107144</v>
      </c>
      <c r="S11" s="23">
        <f t="shared" si="1"/>
        <v>172069</v>
      </c>
      <c r="T11" s="23">
        <f t="shared" si="1"/>
        <v>114552</v>
      </c>
      <c r="U11" s="23">
        <f t="shared" si="1"/>
        <v>95835</v>
      </c>
      <c r="V11" s="23">
        <f t="shared" si="1"/>
        <v>158050</v>
      </c>
      <c r="W11" s="26">
        <f t="shared" si="0"/>
        <v>0.64918870976156939</v>
      </c>
    </row>
    <row r="12" spans="1:23" ht="15.95" customHeight="1">
      <c r="A12" s="9" t="s">
        <v>9</v>
      </c>
      <c r="B12" s="23">
        <v>3259</v>
      </c>
      <c r="C12" s="23">
        <v>2752</v>
      </c>
      <c r="D12" s="23">
        <v>3809</v>
      </c>
      <c r="E12" s="23">
        <v>6484</v>
      </c>
      <c r="F12" s="23">
        <v>4441</v>
      </c>
      <c r="G12" s="23">
        <v>4881</v>
      </c>
      <c r="H12" s="23">
        <v>2832</v>
      </c>
      <c r="I12" s="23">
        <v>1144</v>
      </c>
      <c r="J12" s="23">
        <v>1028</v>
      </c>
      <c r="K12" s="23">
        <v>732</v>
      </c>
      <c r="L12" s="23">
        <v>753</v>
      </c>
      <c r="M12" s="23">
        <v>597</v>
      </c>
      <c r="N12" s="23">
        <v>589</v>
      </c>
      <c r="O12" s="23">
        <v>609</v>
      </c>
      <c r="P12" s="23">
        <v>650</v>
      </c>
      <c r="Q12" s="23">
        <v>545</v>
      </c>
      <c r="R12" s="23">
        <v>490</v>
      </c>
      <c r="S12" s="23">
        <v>480</v>
      </c>
      <c r="T12" s="23">
        <v>458</v>
      </c>
      <c r="U12" s="23">
        <v>474</v>
      </c>
      <c r="V12" s="23">
        <v>529</v>
      </c>
      <c r="W12" s="26">
        <f t="shared" si="0"/>
        <v>0.11603375527426163</v>
      </c>
    </row>
    <row r="13" spans="1:23" ht="15.95" customHeight="1">
      <c r="A13" s="9" t="s">
        <v>51</v>
      </c>
      <c r="B13" s="23">
        <v>345.99723841669226</v>
      </c>
      <c r="C13" s="23">
        <v>272.42605377906978</v>
      </c>
      <c r="D13" s="23">
        <v>205.98923601995276</v>
      </c>
      <c r="E13" s="23">
        <v>298.80704040715608</v>
      </c>
      <c r="F13" s="23">
        <v>258.19270434586804</v>
      </c>
      <c r="G13" s="23">
        <v>205.47342757631634</v>
      </c>
      <c r="H13" s="23">
        <v>252.3546257062147</v>
      </c>
      <c r="I13" s="23">
        <v>492.01223776223776</v>
      </c>
      <c r="J13" s="23">
        <v>259.94163424124514</v>
      </c>
      <c r="K13" s="23">
        <v>262.07786885245901</v>
      </c>
      <c r="L13" s="23">
        <v>241.77290836653387</v>
      </c>
      <c r="M13" s="23">
        <v>238.52596314907873</v>
      </c>
      <c r="N13" s="23">
        <v>362.40237691001698</v>
      </c>
      <c r="O13" s="23">
        <v>452.60591133004925</v>
      </c>
      <c r="P13" s="23">
        <v>372.87846153846152</v>
      </c>
      <c r="Q13" s="23">
        <f t="shared" ref="Q13:V13" si="2">Q11/Q12</f>
        <v>225.52477064220184</v>
      </c>
      <c r="R13" s="23">
        <f t="shared" si="2"/>
        <v>218.66122448979593</v>
      </c>
      <c r="S13" s="23">
        <f t="shared" si="2"/>
        <v>358.47708333333333</v>
      </c>
      <c r="T13" s="23">
        <f t="shared" si="2"/>
        <v>250.11353711790392</v>
      </c>
      <c r="U13" s="23">
        <f t="shared" si="2"/>
        <v>202.18354430379748</v>
      </c>
      <c r="V13" s="23">
        <f t="shared" si="2"/>
        <v>298.77126654064273</v>
      </c>
      <c r="W13" s="26">
        <f t="shared" si="0"/>
        <v>0.47772296489032873</v>
      </c>
    </row>
    <row r="14" spans="1:23" ht="15.95" customHeight="1">
      <c r="B14" s="29"/>
      <c r="C14" s="29"/>
      <c r="D14" s="29"/>
      <c r="E14" s="29"/>
      <c r="F14" s="29"/>
      <c r="G14" s="29"/>
      <c r="H14" s="29"/>
      <c r="I14" s="29"/>
      <c r="J14" s="29"/>
      <c r="K14" s="29"/>
      <c r="L14" s="29"/>
      <c r="M14" s="29"/>
      <c r="N14" s="29"/>
      <c r="O14" s="29"/>
      <c r="P14" s="29"/>
      <c r="Q14" s="34"/>
      <c r="R14" s="34"/>
      <c r="S14" s="34"/>
      <c r="T14" s="34"/>
      <c r="U14" s="34"/>
      <c r="V14" s="34"/>
      <c r="W14" s="26"/>
    </row>
    <row r="15" spans="1:23" ht="15.95" customHeight="1">
      <c r="A15" s="30" t="s">
        <v>573</v>
      </c>
      <c r="B15" s="29"/>
      <c r="C15" s="29"/>
      <c r="D15" s="29"/>
      <c r="E15" s="29"/>
      <c r="F15" s="29"/>
      <c r="G15" s="29"/>
      <c r="H15" s="29"/>
      <c r="I15" s="29"/>
      <c r="J15" s="29"/>
      <c r="K15" s="29"/>
      <c r="L15" s="29"/>
      <c r="M15" s="29"/>
      <c r="N15" s="29"/>
      <c r="O15" s="29"/>
      <c r="P15" s="29"/>
      <c r="Q15" s="34"/>
      <c r="R15" s="34"/>
      <c r="S15" s="34"/>
      <c r="T15" s="34"/>
      <c r="U15" s="34"/>
      <c r="V15" s="34"/>
      <c r="W15" s="26"/>
    </row>
    <row r="17" spans="1:18" ht="15.95" customHeight="1">
      <c r="A17" s="20" t="s">
        <v>128</v>
      </c>
      <c r="B17" s="20"/>
      <c r="C17" s="20"/>
      <c r="D17" s="20"/>
      <c r="E17" s="20"/>
      <c r="F17" s="20"/>
      <c r="G17" s="20"/>
      <c r="H17" s="20"/>
      <c r="I17" s="20"/>
      <c r="J17" s="20"/>
      <c r="K17" s="20"/>
      <c r="L17" s="20"/>
      <c r="M17" s="20"/>
      <c r="N17" s="20"/>
      <c r="O17" s="20"/>
      <c r="P17" s="20"/>
      <c r="Q17" s="20"/>
      <c r="R17" s="20"/>
    </row>
    <row r="18" spans="1:18" ht="15.95" customHeight="1">
      <c r="A18" s="9" t="s">
        <v>136</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61F8A50B-1048-4382-AF54-881B4AFF01FC}"/>
    <hyperlink ref="A15" location="Metadaten!A1" display="&lt;&lt;&lt; Metadaten" xr:uid="{DBEB5D6F-C111-4DD6-B4F7-E0F96435B4E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100"/>
  <sheetViews>
    <sheetView tabSelected="1" zoomScaleNormal="100" workbookViewId="0"/>
  </sheetViews>
  <sheetFormatPr baseColWidth="10" defaultRowHeight="15.95" customHeight="1"/>
  <cols>
    <col min="1" max="1" width="66.5703125" style="9" bestFit="1" customWidth="1"/>
    <col min="2" max="2" width="7.42578125" style="13" customWidth="1"/>
    <col min="3" max="16384" width="11.42578125" style="1"/>
  </cols>
  <sheetData>
    <row r="1" spans="1:2" s="6" customFormat="1" ht="18" customHeight="1">
      <c r="A1" s="18" t="s">
        <v>606</v>
      </c>
      <c r="B1" s="12"/>
    </row>
    <row r="2" spans="1:2" s="6" customFormat="1" ht="15.95" customHeight="1">
      <c r="A2" s="18"/>
      <c r="B2" s="12"/>
    </row>
    <row r="3" spans="1:2" ht="15.95" customHeight="1">
      <c r="A3" s="19"/>
    </row>
    <row r="4" spans="1:2" ht="15.95" customHeight="1">
      <c r="A4" s="20" t="s">
        <v>391</v>
      </c>
      <c r="B4" s="3" t="s">
        <v>392</v>
      </c>
    </row>
    <row r="5" spans="1:2" ht="15.95" customHeight="1">
      <c r="A5" s="21" t="s">
        <v>326</v>
      </c>
      <c r="B5" s="21"/>
    </row>
    <row r="6" spans="1:2" ht="15.95" customHeight="1">
      <c r="A6" s="11" t="s">
        <v>216</v>
      </c>
      <c r="B6" s="15">
        <v>1.1000000000000001</v>
      </c>
    </row>
    <row r="7" spans="1:2" ht="15.95" customHeight="1">
      <c r="A7" s="11" t="s">
        <v>218</v>
      </c>
      <c r="B7" s="15">
        <v>1.2</v>
      </c>
    </row>
    <row r="8" spans="1:2" ht="15.95" customHeight="1">
      <c r="A8" s="21" t="s">
        <v>327</v>
      </c>
      <c r="B8" s="21"/>
    </row>
    <row r="9" spans="1:2" ht="15.95" customHeight="1">
      <c r="A9" s="22" t="s">
        <v>550</v>
      </c>
      <c r="B9" s="22"/>
    </row>
    <row r="10" spans="1:2" ht="15.95" customHeight="1">
      <c r="A10" s="11" t="s">
        <v>262</v>
      </c>
      <c r="B10" s="15" t="s">
        <v>328</v>
      </c>
    </row>
    <row r="11" spans="1:2" ht="15.95" customHeight="1">
      <c r="A11" s="11" t="s">
        <v>263</v>
      </c>
      <c r="B11" s="15" t="s">
        <v>329</v>
      </c>
    </row>
    <row r="12" spans="1:2" ht="15.95" customHeight="1">
      <c r="A12" s="11" t="s">
        <v>264</v>
      </c>
      <c r="B12" s="15" t="s">
        <v>330</v>
      </c>
    </row>
    <row r="13" spans="1:2" ht="15.95" customHeight="1">
      <c r="A13" s="11" t="s">
        <v>265</v>
      </c>
      <c r="B13" s="15" t="s">
        <v>331</v>
      </c>
    </row>
    <row r="14" spans="1:2" ht="15.95" customHeight="1">
      <c r="A14" s="22" t="s">
        <v>551</v>
      </c>
      <c r="B14" s="22"/>
    </row>
    <row r="15" spans="1:2" ht="15.95" customHeight="1">
      <c r="A15" s="11" t="s">
        <v>237</v>
      </c>
      <c r="B15" s="15" t="s">
        <v>332</v>
      </c>
    </row>
    <row r="16" spans="1:2" ht="15.95" customHeight="1">
      <c r="A16" s="11" t="s">
        <v>247</v>
      </c>
      <c r="B16" s="15" t="s">
        <v>333</v>
      </c>
    </row>
    <row r="17" spans="1:2" ht="15.95" customHeight="1">
      <c r="A17" s="11" t="s">
        <v>238</v>
      </c>
      <c r="B17" s="15" t="s">
        <v>334</v>
      </c>
    </row>
    <row r="18" spans="1:2" ht="15.95" customHeight="1">
      <c r="A18" s="11" t="s">
        <v>246</v>
      </c>
      <c r="B18" s="15" t="s">
        <v>335</v>
      </c>
    </row>
    <row r="19" spans="1:2" ht="15.95" customHeight="1">
      <c r="A19" s="11" t="s">
        <v>266</v>
      </c>
      <c r="B19" s="15" t="s">
        <v>336</v>
      </c>
    </row>
    <row r="20" spans="1:2" ht="15.95" customHeight="1">
      <c r="A20" s="11" t="s">
        <v>267</v>
      </c>
      <c r="B20" s="15" t="s">
        <v>337</v>
      </c>
    </row>
    <row r="21" spans="1:2" ht="15.95" customHeight="1">
      <c r="A21" s="11" t="s">
        <v>257</v>
      </c>
      <c r="B21" s="15" t="s">
        <v>338</v>
      </c>
    </row>
    <row r="22" spans="1:2" ht="15.95" customHeight="1">
      <c r="A22" s="22" t="s">
        <v>552</v>
      </c>
      <c r="B22" s="22"/>
    </row>
    <row r="23" spans="1:2" ht="15.95" customHeight="1">
      <c r="A23" s="11" t="s">
        <v>239</v>
      </c>
      <c r="B23" s="15" t="s">
        <v>339</v>
      </c>
    </row>
    <row r="24" spans="1:2" ht="15.95" customHeight="1">
      <c r="A24" s="11" t="s">
        <v>240</v>
      </c>
      <c r="B24" s="15" t="s">
        <v>340</v>
      </c>
    </row>
    <row r="25" spans="1:2" ht="15.95" customHeight="1">
      <c r="A25" s="11" t="s">
        <v>241</v>
      </c>
      <c r="B25" s="15" t="s">
        <v>341</v>
      </c>
    </row>
    <row r="26" spans="1:2" ht="15.95" customHeight="1">
      <c r="A26" s="11" t="s">
        <v>242</v>
      </c>
      <c r="B26" s="15" t="s">
        <v>342</v>
      </c>
    </row>
    <row r="27" spans="1:2" ht="15.95" customHeight="1">
      <c r="A27" s="22" t="s">
        <v>553</v>
      </c>
      <c r="B27" s="22"/>
    </row>
    <row r="28" spans="1:2" ht="15.95" customHeight="1">
      <c r="A28" s="11" t="s">
        <v>268</v>
      </c>
      <c r="B28" s="15" t="s">
        <v>343</v>
      </c>
    </row>
    <row r="29" spans="1:2" ht="15.95" customHeight="1">
      <c r="A29" s="11" t="s">
        <v>269</v>
      </c>
      <c r="B29" s="15" t="s">
        <v>344</v>
      </c>
    </row>
    <row r="30" spans="1:2" ht="15.95" customHeight="1">
      <c r="A30" s="11" t="s">
        <v>270</v>
      </c>
      <c r="B30" s="15" t="s">
        <v>345</v>
      </c>
    </row>
    <row r="31" spans="1:2" ht="15.95" customHeight="1">
      <c r="A31" s="11" t="s">
        <v>286</v>
      </c>
      <c r="B31" s="15" t="s">
        <v>346</v>
      </c>
    </row>
    <row r="32" spans="1:2" ht="15.95" customHeight="1">
      <c r="A32" s="22" t="s">
        <v>554</v>
      </c>
      <c r="B32" s="22"/>
    </row>
    <row r="33" spans="1:2" ht="15.95" customHeight="1">
      <c r="A33" s="11" t="s">
        <v>271</v>
      </c>
      <c r="B33" s="17" t="s">
        <v>347</v>
      </c>
    </row>
    <row r="34" spans="1:2" ht="15.95" customHeight="1">
      <c r="A34" s="11" t="s">
        <v>287</v>
      </c>
      <c r="B34" s="15" t="s">
        <v>348</v>
      </c>
    </row>
    <row r="35" spans="1:2" ht="15.95" customHeight="1">
      <c r="A35" s="22" t="s">
        <v>555</v>
      </c>
      <c r="B35" s="22"/>
    </row>
    <row r="36" spans="1:2" ht="15.95" customHeight="1">
      <c r="A36" s="11" t="s">
        <v>272</v>
      </c>
      <c r="B36" s="15" t="s">
        <v>349</v>
      </c>
    </row>
    <row r="37" spans="1:2" ht="15.95" customHeight="1">
      <c r="A37" s="22" t="s">
        <v>557</v>
      </c>
      <c r="B37" s="22"/>
    </row>
    <row r="38" spans="1:2" ht="15.95" customHeight="1">
      <c r="A38" s="11" t="s">
        <v>273</v>
      </c>
      <c r="B38" s="15" t="s">
        <v>350</v>
      </c>
    </row>
    <row r="39" spans="1:2" ht="15.95" customHeight="1">
      <c r="A39" s="22" t="s">
        <v>556</v>
      </c>
      <c r="B39" s="22"/>
    </row>
    <row r="40" spans="1:2" ht="15.95" customHeight="1">
      <c r="A40" s="11" t="s">
        <v>274</v>
      </c>
      <c r="B40" s="15" t="s">
        <v>351</v>
      </c>
    </row>
    <row r="41" spans="1:2" ht="15.95" customHeight="1">
      <c r="A41" s="11" t="s">
        <v>275</v>
      </c>
      <c r="B41" s="15" t="s">
        <v>352</v>
      </c>
    </row>
    <row r="42" spans="1:2" ht="15.95" customHeight="1">
      <c r="A42" s="11" t="s">
        <v>276</v>
      </c>
      <c r="B42" s="15" t="s">
        <v>353</v>
      </c>
    </row>
    <row r="43" spans="1:2" ht="15.95" customHeight="1">
      <c r="A43" s="22" t="s">
        <v>558</v>
      </c>
      <c r="B43" s="22"/>
    </row>
    <row r="44" spans="1:2" ht="15.95" customHeight="1">
      <c r="A44" s="11" t="s">
        <v>277</v>
      </c>
      <c r="B44" s="15" t="s">
        <v>354</v>
      </c>
    </row>
    <row r="45" spans="1:2" ht="15.95" customHeight="1">
      <c r="A45" s="22" t="s">
        <v>559</v>
      </c>
      <c r="B45" s="22"/>
    </row>
    <row r="46" spans="1:2" ht="15.95" customHeight="1">
      <c r="A46" s="11" t="s">
        <v>278</v>
      </c>
      <c r="B46" s="15" t="s">
        <v>355</v>
      </c>
    </row>
    <row r="47" spans="1:2" ht="15.95" customHeight="1">
      <c r="A47" s="11" t="s">
        <v>279</v>
      </c>
      <c r="B47" s="15" t="s">
        <v>356</v>
      </c>
    </row>
    <row r="48" spans="1:2" ht="15.95" customHeight="1">
      <c r="A48" s="11" t="s">
        <v>280</v>
      </c>
      <c r="B48" s="15" t="s">
        <v>357</v>
      </c>
    </row>
    <row r="49" spans="1:2" ht="15.95" customHeight="1">
      <c r="A49" s="22" t="s">
        <v>560</v>
      </c>
      <c r="B49" s="22"/>
    </row>
    <row r="50" spans="1:2" ht="15.95" customHeight="1">
      <c r="A50" s="11" t="s">
        <v>281</v>
      </c>
      <c r="B50" s="15" t="s">
        <v>358</v>
      </c>
    </row>
    <row r="51" spans="1:2" ht="15.95" customHeight="1">
      <c r="A51" s="11" t="s">
        <v>282</v>
      </c>
      <c r="B51" s="15" t="s">
        <v>359</v>
      </c>
    </row>
    <row r="52" spans="1:2" ht="15.95" customHeight="1">
      <c r="A52" s="22" t="s">
        <v>561</v>
      </c>
      <c r="B52" s="22"/>
    </row>
    <row r="53" spans="1:2" ht="15.95" customHeight="1">
      <c r="A53" s="11" t="s">
        <v>283</v>
      </c>
      <c r="B53" s="15" t="s">
        <v>360</v>
      </c>
    </row>
    <row r="54" spans="1:2" ht="15.95" customHeight="1">
      <c r="A54" s="11" t="s">
        <v>284</v>
      </c>
      <c r="B54" s="15" t="s">
        <v>361</v>
      </c>
    </row>
    <row r="55" spans="1:2" ht="15.95" customHeight="1">
      <c r="A55" s="21" t="s">
        <v>362</v>
      </c>
      <c r="B55" s="21"/>
    </row>
    <row r="56" spans="1:2" ht="15.95" customHeight="1">
      <c r="A56" s="22" t="s">
        <v>562</v>
      </c>
      <c r="B56" s="22"/>
    </row>
    <row r="57" spans="1:2" ht="15.95" customHeight="1">
      <c r="A57" s="11" t="s">
        <v>235</v>
      </c>
      <c r="B57" s="15" t="s">
        <v>322</v>
      </c>
    </row>
    <row r="58" spans="1:2" ht="15.95" customHeight="1">
      <c r="A58" s="11" t="s">
        <v>221</v>
      </c>
      <c r="B58" s="15" t="s">
        <v>363</v>
      </c>
    </row>
    <row r="59" spans="1:2" ht="15.95" customHeight="1">
      <c r="A59" s="22" t="s">
        <v>563</v>
      </c>
      <c r="B59" s="22"/>
    </row>
    <row r="60" spans="1:2" ht="15.95" customHeight="1">
      <c r="A60" s="11" t="s">
        <v>222</v>
      </c>
      <c r="B60" s="15" t="s">
        <v>323</v>
      </c>
    </row>
    <row r="61" spans="1:2" ht="15.95" customHeight="1">
      <c r="A61" s="11" t="s">
        <v>223</v>
      </c>
      <c r="B61" s="15" t="s">
        <v>364</v>
      </c>
    </row>
    <row r="62" spans="1:2" ht="15.95" customHeight="1">
      <c r="A62" s="11" t="s">
        <v>224</v>
      </c>
      <c r="B62" s="15" t="s">
        <v>324</v>
      </c>
    </row>
    <row r="63" spans="1:2" ht="15.95" customHeight="1">
      <c r="A63" s="22" t="s">
        <v>564</v>
      </c>
      <c r="B63" s="22"/>
    </row>
    <row r="64" spans="1:2" ht="15.95" customHeight="1">
      <c r="A64" s="11" t="s">
        <v>225</v>
      </c>
      <c r="B64" s="15" t="s">
        <v>325</v>
      </c>
    </row>
    <row r="65" spans="1:2" ht="15.95" customHeight="1">
      <c r="A65" s="11" t="s">
        <v>226</v>
      </c>
      <c r="B65" s="15" t="s">
        <v>365</v>
      </c>
    </row>
    <row r="66" spans="1:2" ht="15.95" customHeight="1">
      <c r="A66" s="21" t="s">
        <v>366</v>
      </c>
      <c r="B66" s="21"/>
    </row>
    <row r="67" spans="1:2" ht="15.95" customHeight="1">
      <c r="A67" s="22" t="s">
        <v>565</v>
      </c>
      <c r="B67" s="22"/>
    </row>
    <row r="68" spans="1:2" ht="15.95" customHeight="1">
      <c r="A68" s="11" t="s">
        <v>227</v>
      </c>
      <c r="B68" s="15" t="s">
        <v>367</v>
      </c>
    </row>
    <row r="69" spans="1:2" ht="15.95" customHeight="1">
      <c r="A69" s="11" t="s">
        <v>228</v>
      </c>
      <c r="B69" s="15" t="s">
        <v>368</v>
      </c>
    </row>
    <row r="70" spans="1:2" ht="15.95" customHeight="1">
      <c r="A70" s="22" t="s">
        <v>566</v>
      </c>
      <c r="B70" s="22"/>
    </row>
    <row r="71" spans="1:2" ht="15.95" customHeight="1">
      <c r="A71" s="11" t="s">
        <v>234</v>
      </c>
      <c r="B71" s="15" t="s">
        <v>369</v>
      </c>
    </row>
    <row r="72" spans="1:2" ht="15.95" customHeight="1">
      <c r="A72" s="11" t="s">
        <v>229</v>
      </c>
      <c r="B72" s="15" t="s">
        <v>370</v>
      </c>
    </row>
    <row r="73" spans="1:2" ht="15.95" customHeight="1">
      <c r="A73" s="22" t="s">
        <v>567</v>
      </c>
      <c r="B73" s="22"/>
    </row>
    <row r="74" spans="1:2" ht="15.95" customHeight="1">
      <c r="A74" s="11" t="s">
        <v>230</v>
      </c>
      <c r="B74" s="15" t="s">
        <v>371</v>
      </c>
    </row>
    <row r="75" spans="1:2" ht="15.95" customHeight="1">
      <c r="A75" s="11" t="s">
        <v>231</v>
      </c>
      <c r="B75" s="15" t="s">
        <v>372</v>
      </c>
    </row>
    <row r="76" spans="1:2" ht="15.95" customHeight="1">
      <c r="A76" s="22" t="s">
        <v>568</v>
      </c>
      <c r="B76" s="22"/>
    </row>
    <row r="77" spans="1:2" ht="15.95" customHeight="1">
      <c r="A77" s="11" t="s">
        <v>233</v>
      </c>
      <c r="B77" s="15" t="s">
        <v>373</v>
      </c>
    </row>
    <row r="78" spans="1:2" ht="15.95" customHeight="1">
      <c r="A78" s="11" t="s">
        <v>232</v>
      </c>
      <c r="B78" s="15" t="s">
        <v>374</v>
      </c>
    </row>
    <row r="79" spans="1:2" ht="15.95" customHeight="1">
      <c r="B79" s="16"/>
    </row>
    <row r="80" spans="1:2" ht="15.95" customHeight="1">
      <c r="A80" s="21" t="s">
        <v>375</v>
      </c>
      <c r="B80" s="21"/>
    </row>
    <row r="81" spans="1:2" ht="15.95" customHeight="1">
      <c r="A81" s="22" t="s">
        <v>569</v>
      </c>
      <c r="B81" s="22"/>
    </row>
    <row r="82" spans="1:2" ht="15.95" customHeight="1">
      <c r="A82" s="11" t="s">
        <v>308</v>
      </c>
      <c r="B82" s="15" t="s">
        <v>376</v>
      </c>
    </row>
    <row r="83" spans="1:2" ht="15.95" customHeight="1">
      <c r="A83" s="11" t="s">
        <v>309</v>
      </c>
      <c r="B83" s="15" t="s">
        <v>377</v>
      </c>
    </row>
    <row r="84" spans="1:2" ht="15.95" customHeight="1">
      <c r="A84" s="22" t="s">
        <v>570</v>
      </c>
      <c r="B84" s="22"/>
    </row>
    <row r="85" spans="1:2" ht="15.95" customHeight="1">
      <c r="A85" s="11" t="s">
        <v>310</v>
      </c>
      <c r="B85" s="15" t="s">
        <v>378</v>
      </c>
    </row>
    <row r="86" spans="1:2" ht="15.95" customHeight="1">
      <c r="A86" s="11" t="s">
        <v>311</v>
      </c>
      <c r="B86" s="15" t="s">
        <v>379</v>
      </c>
    </row>
    <row r="87" spans="1:2" ht="15.95" customHeight="1">
      <c r="B87" s="14"/>
    </row>
    <row r="88" spans="1:2" ht="15.95" customHeight="1">
      <c r="B88" s="14"/>
    </row>
    <row r="89" spans="1:2" ht="15.95" customHeight="1">
      <c r="B89" s="14"/>
    </row>
    <row r="90" spans="1:2" ht="15.95" customHeight="1">
      <c r="B90" s="14"/>
    </row>
    <row r="91" spans="1:2" ht="15.95" customHeight="1">
      <c r="B91" s="14"/>
    </row>
    <row r="92" spans="1:2" ht="15.95" customHeight="1">
      <c r="B92" s="14"/>
    </row>
    <row r="93" spans="1:2" ht="15.95" customHeight="1">
      <c r="B93" s="14"/>
    </row>
    <row r="94" spans="1:2" ht="15.95" customHeight="1">
      <c r="B94" s="14"/>
    </row>
    <row r="95" spans="1:2" ht="15.95" customHeight="1">
      <c r="B95" s="14"/>
    </row>
    <row r="96" spans="1:2" ht="15.95" customHeight="1">
      <c r="B96" s="14"/>
    </row>
    <row r="97" spans="2:2" ht="15.95" customHeight="1">
      <c r="B97" s="14"/>
    </row>
    <row r="98" spans="2:2" ht="15.95" customHeight="1">
      <c r="B98" s="14"/>
    </row>
    <row r="99" spans="2:2" ht="15.95" customHeight="1">
      <c r="B99" s="14"/>
    </row>
    <row r="100" spans="2:2" ht="15.95" customHeight="1">
      <c r="B100" s="14"/>
    </row>
  </sheetData>
  <hyperlinks>
    <hyperlink ref="B6" location="'1.1'!A1" display="'1.1'!A1" xr:uid="{00000000-0004-0000-0000-000000000000}"/>
    <hyperlink ref="B7" location="'1.1'!A1" display="'1.1'!A1" xr:uid="{00000000-0004-0000-0000-000001000000}"/>
    <hyperlink ref="B10" location="'2.1.1'!A1" display="2.1.1" xr:uid="{00000000-0004-0000-0000-000002000000}"/>
    <hyperlink ref="B11" location="'2.1.1'!A1" display="2.1.2" xr:uid="{00000000-0004-0000-0000-000003000000}"/>
    <hyperlink ref="B12" location="'2.1.3'!A1" display="2.1.3" xr:uid="{00000000-0004-0000-0000-000004000000}"/>
    <hyperlink ref="B13" location="'2.1.3'!A1" display="2.1.4" xr:uid="{00000000-0004-0000-0000-000005000000}"/>
    <hyperlink ref="B15" location="'2.2.1'!A1" display="2.2.1" xr:uid="{00000000-0004-0000-0000-000006000000}"/>
    <hyperlink ref="B16" location="'2.2.1'!A1" display="2.2.2" xr:uid="{00000000-0004-0000-0000-000007000000}"/>
    <hyperlink ref="B17" location="'2.2.3'!A1" display="2.2.3" xr:uid="{00000000-0004-0000-0000-000008000000}"/>
    <hyperlink ref="B18" location="'2.2.3'!A1" display="2.2.4" xr:uid="{00000000-0004-0000-0000-000009000000}"/>
    <hyperlink ref="B19" location="'2.2.5'!A1" display="2.2.5" xr:uid="{00000000-0004-0000-0000-00000A000000}"/>
    <hyperlink ref="B20" location="'2.2.6'!A1" display="2.2.6" xr:uid="{00000000-0004-0000-0000-00000B000000}"/>
    <hyperlink ref="B21" location="'2.2.7'!A1" display="2.2.7" xr:uid="{00000000-0004-0000-0000-00000C000000}"/>
    <hyperlink ref="B23" location="'2.3.1'!A1" display="2.3.1" xr:uid="{00000000-0004-0000-0000-00000D000000}"/>
    <hyperlink ref="B24" location="'2.3.1'!A1" display="2.3.2" xr:uid="{00000000-0004-0000-0000-00000E000000}"/>
    <hyperlink ref="B25" location="'2.3.3'!A1" display="2.3.3" xr:uid="{00000000-0004-0000-0000-00000F000000}"/>
    <hyperlink ref="B26" location="'2.3.3'!A1" display="2.3.4" xr:uid="{00000000-0004-0000-0000-000010000000}"/>
    <hyperlink ref="B28" location="'2.4.1'!A1" display="2.4.1" xr:uid="{00000000-0004-0000-0000-000011000000}"/>
    <hyperlink ref="B29" location="'2.4.1'!A1" display="2.4.2" xr:uid="{00000000-0004-0000-0000-000012000000}"/>
    <hyperlink ref="B30" location="'2.4.3'!A1" display="2.4.3" xr:uid="{00000000-0004-0000-0000-000013000000}"/>
    <hyperlink ref="B31" location="'2.4.3'!A1" display="2.4.4" xr:uid="{00000000-0004-0000-0000-000014000000}"/>
    <hyperlink ref="B33" location="'2.5.1'!A1" display="2.5.1" xr:uid="{00000000-0004-0000-0000-000015000000}"/>
    <hyperlink ref="B34" location="'2.5.1'!A1" display="2.5.2" xr:uid="{00000000-0004-0000-0000-000016000000}"/>
    <hyperlink ref="B36" location="'2.6.1'!A1" display="2.6.1" xr:uid="{00000000-0004-0000-0000-000017000000}"/>
    <hyperlink ref="B38" location="'2.8.1'!A1" display="2.8.1" xr:uid="{00000000-0004-0000-0000-000018000000}"/>
    <hyperlink ref="B40" location="'2.9.1'!A1" display="2.9.1" xr:uid="{00000000-0004-0000-0000-000019000000}"/>
    <hyperlink ref="B41" location="'2.9.1'!A1" display="2.9.2" xr:uid="{00000000-0004-0000-0000-00001A000000}"/>
    <hyperlink ref="B42" location="'2.9.3'!A1" display="2.9.3" xr:uid="{00000000-0004-0000-0000-00001B000000}"/>
    <hyperlink ref="B44" location="'2.10.1'!A1" display="2.10.1" xr:uid="{00000000-0004-0000-0000-00001C000000}"/>
    <hyperlink ref="B46" location="'2.11.1'!A1" display="2.11.1" xr:uid="{00000000-0004-0000-0000-00001D000000}"/>
    <hyperlink ref="B47" location="'2.11.1'!A1" display="2.11.2" xr:uid="{00000000-0004-0000-0000-00001E000000}"/>
    <hyperlink ref="B48" location="'2.11.3'!A1" display="2.11.3" xr:uid="{00000000-0004-0000-0000-00001F000000}"/>
    <hyperlink ref="B50" location="'2.13.1'!A1" display="2.13.1" xr:uid="{00000000-0004-0000-0000-000020000000}"/>
    <hyperlink ref="B51" location="'2.13.1'!A1" display="2.13.2" xr:uid="{00000000-0004-0000-0000-000021000000}"/>
    <hyperlink ref="B53" location="'2.14.1'!A1" display="2.14.1" xr:uid="{00000000-0004-0000-0000-000022000000}"/>
    <hyperlink ref="B54" location="'2.14.1'!A1" display="2.14.2" xr:uid="{00000000-0004-0000-0000-000023000000}"/>
    <hyperlink ref="B57" location="'3.1.1'!A1" display="3.1.1" xr:uid="{00000000-0004-0000-0000-000024000000}"/>
    <hyperlink ref="B58" location="'3.1.1'!A1" display="3.1.2" xr:uid="{00000000-0004-0000-0000-000025000000}"/>
    <hyperlink ref="B60" location="'3.2.1'!A1" display="3.2.1" xr:uid="{00000000-0004-0000-0000-000026000000}"/>
    <hyperlink ref="B61" location="'3.2.1'!A1" display="3.2.2" xr:uid="{00000000-0004-0000-0000-000027000000}"/>
    <hyperlink ref="B62" location="'3.2.3'!A1" display="3.2.3" xr:uid="{00000000-0004-0000-0000-000028000000}"/>
    <hyperlink ref="B64" location="'3.3.1'!A1" display="3.3.1" xr:uid="{00000000-0004-0000-0000-000029000000}"/>
    <hyperlink ref="B65" location="'3.3.1'!A1" display="3.3.2" xr:uid="{00000000-0004-0000-0000-00002A000000}"/>
    <hyperlink ref="B68" location="'4.1'!A1" display="4.1.1" xr:uid="{00000000-0004-0000-0000-00002B000000}"/>
    <hyperlink ref="B69" location="'4.1'!A1" display="4.1.2" xr:uid="{00000000-0004-0000-0000-00002C000000}"/>
    <hyperlink ref="B71" location="'4.2'!A1" display="4.2.1" xr:uid="{00000000-0004-0000-0000-00002D000000}"/>
    <hyperlink ref="B72" location="'4.2'!A1" display="4.2.2" xr:uid="{00000000-0004-0000-0000-00002E000000}"/>
    <hyperlink ref="B74" location="'4.3'!A1" display="4.3.1" xr:uid="{00000000-0004-0000-0000-00002F000000}"/>
    <hyperlink ref="B75" location="'4.3'!A1" display="4.3.2" xr:uid="{00000000-0004-0000-0000-000030000000}"/>
    <hyperlink ref="B77" location="'4.4'!A1" display="4.4.1" xr:uid="{00000000-0004-0000-0000-000031000000}"/>
    <hyperlink ref="B78" location="'4.4'!A1" display="4.4.2" xr:uid="{00000000-0004-0000-0000-000032000000}"/>
    <hyperlink ref="B82" location="'5.1'!A1" display="5.1.1" xr:uid="{00000000-0004-0000-0000-000033000000}"/>
    <hyperlink ref="B83" location="'5.1'!A1" display="5.1.2" xr:uid="{00000000-0004-0000-0000-000034000000}"/>
    <hyperlink ref="B85" location="'5.2'!A1" display="5.2.1" xr:uid="{00000000-0004-0000-0000-000035000000}"/>
    <hyperlink ref="B86" location="'5.2'!A1" display="5.2.2" xr:uid="{00000000-0004-0000-0000-000036000000}"/>
  </hyperlinks>
  <pageMargins left="0.7" right="0.7" top="0.78740157499999996" bottom="0.78740157499999996" header="0.3" footer="0.3"/>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37"/>
  <sheetViews>
    <sheetView zoomScaleNormal="100" workbookViewId="0"/>
  </sheetViews>
  <sheetFormatPr baseColWidth="10" defaultColWidth="13.7109375" defaultRowHeight="15.95" customHeight="1" outlineLevelCol="1"/>
  <cols>
    <col min="1" max="1" width="36.7109375" style="9" customWidth="1"/>
    <col min="2" max="19" width="14.28515625" style="9" hidden="1" customWidth="1" outlineLevel="1"/>
    <col min="20" max="20" width="14.28515625" style="9" customWidth="1" collapsed="1"/>
    <col min="21" max="21" width="14.28515625" style="9" customWidth="1"/>
    <col min="22" max="22" width="13.28515625" style="9" bestFit="1" customWidth="1"/>
    <col min="23" max="23" width="12.28515625" style="9" bestFit="1" customWidth="1"/>
    <col min="24" max="16384" width="13.7109375" style="9"/>
  </cols>
  <sheetData>
    <row r="1" spans="1:23" s="8" customFormat="1" ht="18" customHeight="1">
      <c r="A1" s="8" t="s">
        <v>278</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row>
    <row r="6" spans="1:23" ht="15.95" customHeight="1">
      <c r="A6" s="9" t="s">
        <v>425</v>
      </c>
    </row>
    <row r="8" spans="1:23" s="48" customFormat="1"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289</v>
      </c>
      <c r="B9" s="23">
        <v>170344235.69999999</v>
      </c>
      <c r="C9" s="23">
        <v>166786408.55000001</v>
      </c>
      <c r="D9" s="23">
        <v>173311700.41999999</v>
      </c>
      <c r="E9" s="23">
        <v>173953048.58000001</v>
      </c>
      <c r="F9" s="23">
        <v>176399562.74000001</v>
      </c>
      <c r="G9" s="23">
        <v>195023007.03</v>
      </c>
      <c r="H9" s="23">
        <v>212669456.97</v>
      </c>
      <c r="I9" s="23">
        <v>206602079.81999999</v>
      </c>
      <c r="J9" s="23">
        <v>227357057.06999999</v>
      </c>
      <c r="K9" s="23">
        <v>205809981.92000002</v>
      </c>
      <c r="L9" s="23">
        <v>206783016.96000001</v>
      </c>
      <c r="M9" s="23">
        <v>191768524.53999999</v>
      </c>
      <c r="N9" s="23">
        <v>175287888.24000001</v>
      </c>
      <c r="O9" s="23">
        <v>185812862.28</v>
      </c>
      <c r="P9" s="23">
        <v>214645357</v>
      </c>
      <c r="Q9" s="23">
        <v>201314828</v>
      </c>
      <c r="R9" s="23">
        <v>204923886</v>
      </c>
      <c r="S9" s="23">
        <v>223720682</v>
      </c>
      <c r="T9" s="23">
        <v>220301763</v>
      </c>
      <c r="U9" s="23">
        <v>226151176</v>
      </c>
      <c r="V9" s="23">
        <v>239541327</v>
      </c>
      <c r="W9" s="26">
        <f>V9/U9-1</f>
        <v>5.920884974748053E-2</v>
      </c>
    </row>
    <row r="12" spans="1:23" ht="15.95" customHeight="1">
      <c r="A12" s="8" t="s">
        <v>279</v>
      </c>
      <c r="B12" s="8"/>
      <c r="C12" s="8"/>
      <c r="D12" s="8"/>
      <c r="E12" s="8"/>
      <c r="F12" s="8"/>
      <c r="G12" s="8"/>
      <c r="H12" s="8"/>
      <c r="I12" s="8"/>
      <c r="J12" s="8"/>
      <c r="K12" s="8"/>
      <c r="L12" s="8"/>
      <c r="M12" s="8"/>
      <c r="N12" s="8"/>
      <c r="O12" s="8"/>
    </row>
    <row r="13" spans="1:23" ht="15.95" customHeight="1">
      <c r="A13" s="9" t="s">
        <v>220</v>
      </c>
    </row>
    <row r="15" spans="1:23" ht="15.95" customHeight="1">
      <c r="A15" s="9" t="s">
        <v>426</v>
      </c>
    </row>
    <row r="17" spans="1:24" ht="15.95" customHeight="1">
      <c r="A17" s="25"/>
      <c r="B17" s="25" t="s">
        <v>540</v>
      </c>
      <c r="C17" s="28" t="s">
        <v>497</v>
      </c>
      <c r="D17" s="25" t="s">
        <v>498</v>
      </c>
      <c r="E17" s="25" t="s">
        <v>499</v>
      </c>
      <c r="F17" s="28" t="s">
        <v>500</v>
      </c>
      <c r="G17" s="25" t="s">
        <v>501</v>
      </c>
      <c r="H17" s="25" t="s">
        <v>502</v>
      </c>
      <c r="I17" s="28" t="s">
        <v>503</v>
      </c>
      <c r="J17" s="25" t="s">
        <v>504</v>
      </c>
      <c r="K17" s="25" t="s">
        <v>495</v>
      </c>
      <c r="L17" s="28" t="s">
        <v>491</v>
      </c>
      <c r="M17" s="28" t="s">
        <v>487</v>
      </c>
      <c r="N17" s="28" t="s">
        <v>484</v>
      </c>
      <c r="O17" s="28" t="s">
        <v>479</v>
      </c>
      <c r="P17" s="25" t="s">
        <v>320</v>
      </c>
      <c r="Q17" s="25" t="s">
        <v>380</v>
      </c>
      <c r="R17" s="25" t="s">
        <v>383</v>
      </c>
      <c r="S17" s="25" t="s">
        <v>384</v>
      </c>
      <c r="T17" s="25" t="s">
        <v>393</v>
      </c>
      <c r="U17" s="25" t="s">
        <v>465</v>
      </c>
      <c r="V17" s="25" t="s">
        <v>581</v>
      </c>
      <c r="W17" s="25" t="s">
        <v>135</v>
      </c>
    </row>
    <row r="18" spans="1:24" ht="15.95" customHeight="1">
      <c r="A18" s="9" t="s">
        <v>604</v>
      </c>
      <c r="B18" s="23">
        <v>16889249617.76</v>
      </c>
      <c r="C18" s="23">
        <v>17218387398.02</v>
      </c>
      <c r="D18" s="23">
        <v>17730862413.77</v>
      </c>
      <c r="E18" s="23">
        <v>18235924495.119999</v>
      </c>
      <c r="F18" s="23">
        <v>19177702037.830002</v>
      </c>
      <c r="G18" s="23">
        <v>19880758540.629997</v>
      </c>
      <c r="H18" s="23">
        <v>20581206797.419998</v>
      </c>
      <c r="I18" s="23">
        <v>19735396081</v>
      </c>
      <c r="J18" s="23">
        <v>20790970755</v>
      </c>
      <c r="K18" s="23">
        <v>21758051855</v>
      </c>
      <c r="L18" s="23">
        <v>21995466041</v>
      </c>
      <c r="M18" s="23">
        <v>22517303612.18</v>
      </c>
      <c r="N18" s="23">
        <v>22571511316.939999</v>
      </c>
      <c r="O18" s="23">
        <v>22396761044.830002</v>
      </c>
      <c r="P18" s="23">
        <v>22432652066</v>
      </c>
      <c r="Q18" s="23">
        <v>23012418681</v>
      </c>
      <c r="R18" s="23">
        <v>22744492209</v>
      </c>
      <c r="S18" s="23">
        <v>22651688548</v>
      </c>
      <c r="T18" s="23">
        <v>22234908353</v>
      </c>
      <c r="U18" s="23">
        <v>23647049040</v>
      </c>
      <c r="V18" s="23">
        <v>24782801190</v>
      </c>
      <c r="W18" s="26">
        <f>V18/U18-1</f>
        <v>4.8029339647362557E-2</v>
      </c>
    </row>
    <row r="19" spans="1:24" ht="15.95" customHeight="1">
      <c r="A19" s="9" t="s">
        <v>605</v>
      </c>
      <c r="B19" s="23">
        <v>-3153716952.0599999</v>
      </c>
      <c r="C19" s="23">
        <v>-3359836248.5</v>
      </c>
      <c r="D19" s="23">
        <v>-3020614816.8099999</v>
      </c>
      <c r="E19" s="23">
        <v>-3278752434.3000002</v>
      </c>
      <c r="F19" s="23">
        <v>-3706333436.3400002</v>
      </c>
      <c r="G19" s="23">
        <v>-3818599021.1399999</v>
      </c>
      <c r="H19" s="23">
        <v>-4089427956.8899999</v>
      </c>
      <c r="I19" s="23">
        <v>-4188305466</v>
      </c>
      <c r="J19" s="23">
        <v>-4358583661</v>
      </c>
      <c r="K19" s="23">
        <v>-4491071204</v>
      </c>
      <c r="L19" s="23">
        <v>-4518924616</v>
      </c>
      <c r="M19" s="23">
        <v>-4755674952.3599997</v>
      </c>
      <c r="N19" s="23">
        <v>-5040137026.7700005</v>
      </c>
      <c r="O19" s="23">
        <v>-5329305534.0900002</v>
      </c>
      <c r="P19" s="23">
        <v>-5454152221</v>
      </c>
      <c r="Q19" s="23">
        <v>-5636565494</v>
      </c>
      <c r="R19" s="23">
        <v>-5772374115</v>
      </c>
      <c r="S19" s="23">
        <v>-5709973768</v>
      </c>
      <c r="T19" s="23">
        <v>-6022424436</v>
      </c>
      <c r="U19" s="23">
        <v>-6239280876</v>
      </c>
      <c r="V19" s="23">
        <v>-7030515540</v>
      </c>
      <c r="W19" s="26">
        <f>V19/U19-1</f>
        <v>0.1268150416249989</v>
      </c>
    </row>
    <row r="20" spans="1:24" ht="15.95" customHeight="1">
      <c r="A20" s="9" t="s">
        <v>80</v>
      </c>
      <c r="B20" s="23">
        <v>-53286274.340000004</v>
      </c>
      <c r="C20" s="23">
        <v>-54236796.68</v>
      </c>
      <c r="D20" s="23">
        <v>-55607684.289999999</v>
      </c>
      <c r="E20" s="23">
        <v>-72333961.180000007</v>
      </c>
      <c r="F20" s="23">
        <v>-81617901.379999995</v>
      </c>
      <c r="G20" s="23">
        <v>-80714120.670000002</v>
      </c>
      <c r="H20" s="23">
        <v>-85683985.939999998</v>
      </c>
      <c r="I20" s="23">
        <v>-69984893.769999996</v>
      </c>
      <c r="J20" s="23">
        <v>-77086630.129999995</v>
      </c>
      <c r="K20" s="23">
        <v>-80385464.760000005</v>
      </c>
      <c r="L20" s="23">
        <v>-79046168.900000006</v>
      </c>
      <c r="M20" s="23">
        <v>-79623768.099999994</v>
      </c>
      <c r="N20" s="23">
        <v>-85512705.739999995</v>
      </c>
      <c r="O20" s="23">
        <v>-81652008.469999999</v>
      </c>
      <c r="P20" s="23">
        <v>-87701819</v>
      </c>
      <c r="Q20" s="23">
        <v>-86598027</v>
      </c>
      <c r="R20" s="23">
        <v>-88429474</v>
      </c>
      <c r="S20" s="23">
        <v>-80003766</v>
      </c>
      <c r="T20" s="23">
        <v>-91145043</v>
      </c>
      <c r="U20" s="23">
        <v>-97302986</v>
      </c>
      <c r="V20" s="23">
        <v>-104403936</v>
      </c>
      <c r="W20" s="26">
        <f>V20/U20-1</f>
        <v>7.2977719306579036E-2</v>
      </c>
      <c r="X20" s="27"/>
    </row>
    <row r="21" spans="1:24" ht="15.95" customHeight="1">
      <c r="A21" s="9" t="s">
        <v>75</v>
      </c>
      <c r="B21" s="23">
        <v>13682246391.360001</v>
      </c>
      <c r="C21" s="23">
        <v>13804314352.84</v>
      </c>
      <c r="D21" s="23">
        <v>14654639912.67</v>
      </c>
      <c r="E21" s="23">
        <v>14884838099.639999</v>
      </c>
      <c r="F21" s="23">
        <v>15389750700.110003</v>
      </c>
      <c r="G21" s="23">
        <v>15981445398.819998</v>
      </c>
      <c r="H21" s="23">
        <v>16406094854.59</v>
      </c>
      <c r="I21" s="23">
        <v>15477105720.679998</v>
      </c>
      <c r="J21" s="23">
        <v>16355300464.020002</v>
      </c>
      <c r="K21" s="23">
        <v>17186595186.389999</v>
      </c>
      <c r="L21" s="23">
        <v>17397495256.700001</v>
      </c>
      <c r="M21" s="23">
        <v>17682004891.720001</v>
      </c>
      <c r="N21" s="23">
        <v>17445861584.43</v>
      </c>
      <c r="O21" s="23">
        <v>16985803502.27</v>
      </c>
      <c r="P21" s="23">
        <v>16890798026</v>
      </c>
      <c r="Q21" s="23">
        <f t="shared" ref="Q21:S21" si="0">SUM(Q18:Q20)</f>
        <v>17289255160</v>
      </c>
      <c r="R21" s="23">
        <f t="shared" si="0"/>
        <v>16883688620</v>
      </c>
      <c r="S21" s="23">
        <f t="shared" si="0"/>
        <v>16861711014</v>
      </c>
      <c r="T21" s="23">
        <f>SUM(T18:T20)</f>
        <v>16121338874</v>
      </c>
      <c r="U21" s="23">
        <f>SUM(U18:U20)</f>
        <v>17310465178</v>
      </c>
      <c r="V21" s="23">
        <f>SUM(V18:V20)</f>
        <v>17647881714</v>
      </c>
      <c r="W21" s="26">
        <f>V21/U21-1</f>
        <v>1.9492054807910275E-2</v>
      </c>
    </row>
    <row r="22" spans="1:24" ht="15.95" customHeight="1">
      <c r="B22" s="23"/>
      <c r="C22" s="23"/>
      <c r="D22" s="23"/>
      <c r="E22" s="23"/>
      <c r="F22" s="23"/>
      <c r="G22" s="23"/>
      <c r="H22" s="23"/>
      <c r="I22" s="23"/>
      <c r="J22" s="23"/>
      <c r="K22" s="23"/>
      <c r="L22" s="23"/>
      <c r="M22" s="23"/>
      <c r="N22" s="23"/>
      <c r="O22" s="23"/>
      <c r="P22" s="23"/>
      <c r="Q22" s="23"/>
      <c r="R22" s="23"/>
      <c r="S22" s="23"/>
      <c r="T22" s="23"/>
      <c r="U22" s="23"/>
      <c r="V22" s="23"/>
      <c r="W22" s="26"/>
    </row>
    <row r="23" spans="1:24" ht="15.95" customHeight="1">
      <c r="A23" s="9" t="s">
        <v>82</v>
      </c>
      <c r="B23" s="54">
        <v>8.5703499999999991E-3</v>
      </c>
      <c r="C23" s="54">
        <v>8.1532199999999992E-3</v>
      </c>
      <c r="D23" s="54">
        <v>8.03186E-3</v>
      </c>
      <c r="E23" s="54">
        <v>6.8270199999999996E-3</v>
      </c>
      <c r="F23" s="54">
        <v>6.65359E-3</v>
      </c>
      <c r="G23" s="54">
        <v>7.1526000000000003E-3</v>
      </c>
      <c r="H23" s="54">
        <v>7.7401400000000004E-3</v>
      </c>
      <c r="I23" s="54">
        <v>8.8270499999999995E-3</v>
      </c>
      <c r="J23" s="54">
        <v>9.0732499999999997E-3</v>
      </c>
      <c r="K23" s="54">
        <v>6.8676700000000002E-3</v>
      </c>
      <c r="L23" s="54">
        <v>6.7995835320000001E-3</v>
      </c>
      <c r="M23" s="54">
        <v>6.3423100000000003E-3</v>
      </c>
      <c r="N23" s="54">
        <v>5.1459299999999999E-3</v>
      </c>
      <c r="O23" s="54">
        <v>6.1322299999999998E-3</v>
      </c>
      <c r="P23" s="55">
        <v>6.8944100000000001E-3</v>
      </c>
      <c r="Q23" s="55">
        <v>6.6351500000000002E-3</v>
      </c>
      <c r="R23" s="55">
        <v>6.8998200000000001E-3</v>
      </c>
      <c r="S23" s="55">
        <v>8.5232699999999995E-3</v>
      </c>
      <c r="T23" s="55">
        <v>8.3169899999999998E-3</v>
      </c>
      <c r="U23" s="55">
        <v>7.4294000000000001E-3</v>
      </c>
      <c r="V23" s="55">
        <v>7.4546999999999999E-3</v>
      </c>
      <c r="W23" s="26">
        <f>V23/U23-1</f>
        <v>3.405389398874803E-3</v>
      </c>
    </row>
    <row r="24" spans="1:24" ht="15.95" customHeight="1">
      <c r="A24" s="9" t="s">
        <v>81</v>
      </c>
      <c r="B24" s="29">
        <f>B21*B23</f>
        <v>117261640.36019216</v>
      </c>
      <c r="C24" s="29">
        <v>112549611.86786214</v>
      </c>
      <c r="D24" s="29">
        <v>117704016.12897767</v>
      </c>
      <c r="E24" s="29">
        <v>101619087.40300426</v>
      </c>
      <c r="F24" s="29">
        <v>102397091.36074491</v>
      </c>
      <c r="G24" s="29">
        <v>114308886.35959992</v>
      </c>
      <c r="H24" s="29">
        <v>126985471.02780625</v>
      </c>
      <c r="I24" s="29">
        <v>136617186.05172837</v>
      </c>
      <c r="J24" s="29">
        <v>148395729.93516949</v>
      </c>
      <c r="K24" s="29">
        <v>118031864.163715</v>
      </c>
      <c r="L24" s="29">
        <f>L21*L23</f>
        <v>118295722.24550544</v>
      </c>
      <c r="M24" s="29">
        <v>112144756.44480468</v>
      </c>
      <c r="N24" s="29">
        <v>89775182.503165871</v>
      </c>
      <c r="O24" s="29">
        <v>104160853.81072517</v>
      </c>
      <c r="P24" s="34">
        <f>P21*P23</f>
        <v>116452086.81843466</v>
      </c>
      <c r="Q24" s="34">
        <v>114716801</v>
      </c>
      <c r="R24" s="34">
        <f>R21*R23</f>
        <v>116494412.4140484</v>
      </c>
      <c r="S24" s="34">
        <f>S21*S23</f>
        <v>143716915.63429576</v>
      </c>
      <c r="T24" s="34">
        <f>T21*T23</f>
        <v>134081014.20166926</v>
      </c>
      <c r="U24" s="34">
        <v>128606370</v>
      </c>
      <c r="V24" s="34">
        <v>131559664</v>
      </c>
      <c r="W24" s="26">
        <f>V24/U24-1</f>
        <v>2.2963823642639269E-2</v>
      </c>
      <c r="X24" s="27"/>
    </row>
    <row r="25" spans="1:24" ht="15.95" customHeight="1">
      <c r="A25" s="9" t="s">
        <v>396</v>
      </c>
      <c r="B25" s="34">
        <v>-203679.000192165</v>
      </c>
      <c r="C25" s="34">
        <v>0</v>
      </c>
      <c r="D25" s="34">
        <v>0</v>
      </c>
      <c r="E25" s="34">
        <v>0</v>
      </c>
      <c r="F25" s="34">
        <v>-7615430</v>
      </c>
      <c r="G25" s="34">
        <v>0</v>
      </c>
      <c r="H25" s="34">
        <v>0</v>
      </c>
      <c r="I25" s="34">
        <v>0</v>
      </c>
      <c r="J25" s="29">
        <v>1874697.0048305094</v>
      </c>
      <c r="K25" s="29">
        <v>7392653</v>
      </c>
      <c r="L25" s="29">
        <v>9441125.8100000005</v>
      </c>
      <c r="M25" s="34">
        <v>0</v>
      </c>
      <c r="N25" s="34">
        <v>0</v>
      </c>
      <c r="O25" s="34">
        <v>0</v>
      </c>
      <c r="P25" s="34">
        <v>10491451</v>
      </c>
      <c r="Q25" s="34">
        <v>0</v>
      </c>
      <c r="R25" s="34">
        <v>0</v>
      </c>
      <c r="S25" s="34">
        <v>0</v>
      </c>
      <c r="T25" s="34">
        <v>-4924294</v>
      </c>
      <c r="U25" s="34">
        <v>241820</v>
      </c>
      <c r="V25" s="34">
        <v>3577727</v>
      </c>
      <c r="W25" s="26" t="s">
        <v>76</v>
      </c>
    </row>
    <row r="26" spans="1:24" ht="15.95" customHeight="1">
      <c r="B26" s="34"/>
      <c r="C26" s="34"/>
      <c r="D26" s="34"/>
      <c r="E26" s="34"/>
      <c r="F26" s="34"/>
      <c r="G26" s="34"/>
      <c r="H26" s="34"/>
      <c r="I26" s="34"/>
      <c r="J26" s="29"/>
      <c r="K26" s="29"/>
      <c r="L26" s="29"/>
      <c r="M26" s="34"/>
      <c r="N26" s="34"/>
      <c r="O26" s="34"/>
      <c r="P26" s="34"/>
      <c r="Q26" s="34"/>
      <c r="R26" s="34"/>
      <c r="S26" s="34"/>
      <c r="T26" s="34"/>
      <c r="U26" s="34"/>
      <c r="V26" s="34"/>
      <c r="W26" s="26"/>
    </row>
    <row r="27" spans="1:24" ht="15.95" customHeight="1">
      <c r="A27" s="9" t="s">
        <v>83</v>
      </c>
      <c r="B27" s="34">
        <v>170344235.69999999</v>
      </c>
      <c r="C27" s="34">
        <v>166786408.54786214</v>
      </c>
      <c r="D27" s="34">
        <v>173311700.41897768</v>
      </c>
      <c r="E27" s="34">
        <v>173953048.58300427</v>
      </c>
      <c r="F27" s="34">
        <v>176399562.74074489</v>
      </c>
      <c r="G27" s="34">
        <v>195023007.02959991</v>
      </c>
      <c r="H27" s="34">
        <v>212669456.96780625</v>
      </c>
      <c r="I27" s="34">
        <v>206602079.82172835</v>
      </c>
      <c r="J27" s="34">
        <v>227357057.06999999</v>
      </c>
      <c r="K27" s="34">
        <v>205809981.923715</v>
      </c>
      <c r="L27" s="34">
        <f>L20*(-1)+L24+L25</f>
        <v>206783016.95550543</v>
      </c>
      <c r="M27" s="34">
        <v>191768524.54480469</v>
      </c>
      <c r="N27" s="34">
        <v>175287888.24316585</v>
      </c>
      <c r="O27" s="34">
        <v>185812862.28072518</v>
      </c>
      <c r="P27" s="34">
        <v>214645356.81843466</v>
      </c>
      <c r="Q27" s="34">
        <f>Q20*(-1)+Q24</f>
        <v>201314828</v>
      </c>
      <c r="R27" s="34">
        <f>R20*(-1)+R24</f>
        <v>204923886.4140484</v>
      </c>
      <c r="S27" s="34">
        <f>S20*(-1)+S24</f>
        <v>223720681.63429576</v>
      </c>
      <c r="T27" s="34">
        <f>T20*(-1)+T24+T25</f>
        <v>220301763.20166928</v>
      </c>
      <c r="U27" s="34">
        <f>U20*(-1)+U24+U25</f>
        <v>226151176</v>
      </c>
      <c r="V27" s="34">
        <f>V20*(-1)+V24+V25</f>
        <v>239541327</v>
      </c>
      <c r="W27" s="26">
        <f>V27/U27-1</f>
        <v>5.920884974748053E-2</v>
      </c>
    </row>
    <row r="28" spans="1:24" ht="15.95" customHeight="1">
      <c r="B28" s="34"/>
      <c r="C28" s="34"/>
      <c r="D28" s="34"/>
      <c r="E28" s="34"/>
      <c r="F28" s="34"/>
      <c r="G28" s="34"/>
      <c r="H28" s="34"/>
      <c r="I28" s="34"/>
      <c r="J28" s="34"/>
      <c r="K28" s="34"/>
      <c r="L28" s="34"/>
      <c r="M28" s="34"/>
      <c r="N28" s="34"/>
      <c r="O28" s="34"/>
      <c r="P28" s="34"/>
      <c r="Q28" s="34"/>
      <c r="R28" s="34"/>
      <c r="S28" s="34"/>
      <c r="T28" s="34"/>
      <c r="U28" s="34"/>
      <c r="V28" s="34"/>
      <c r="W28" s="26"/>
    </row>
    <row r="29" spans="1:24" ht="15.95" customHeight="1">
      <c r="A29" s="30" t="s">
        <v>573</v>
      </c>
      <c r="B29" s="34"/>
      <c r="C29" s="34"/>
      <c r="D29" s="34"/>
      <c r="E29" s="34"/>
      <c r="F29" s="34"/>
      <c r="G29" s="34"/>
      <c r="H29" s="34"/>
      <c r="I29" s="34"/>
      <c r="J29" s="34"/>
      <c r="K29" s="34"/>
      <c r="L29" s="34"/>
      <c r="M29" s="34"/>
      <c r="N29" s="34"/>
      <c r="O29" s="34"/>
      <c r="P29" s="34"/>
      <c r="Q29" s="34"/>
      <c r="R29" s="34"/>
      <c r="S29" s="34"/>
      <c r="T29" s="34"/>
      <c r="U29" s="34"/>
      <c r="V29" s="34"/>
      <c r="W29" s="26"/>
    </row>
    <row r="30" spans="1:24" ht="15.95" customHeight="1">
      <c r="B30" s="29"/>
      <c r="C30" s="29"/>
      <c r="D30" s="29"/>
      <c r="E30" s="29"/>
      <c r="F30" s="29"/>
      <c r="G30" s="29"/>
      <c r="H30" s="29"/>
      <c r="I30" s="29"/>
      <c r="J30" s="29"/>
      <c r="K30" s="29"/>
      <c r="L30" s="29"/>
      <c r="M30" s="29"/>
      <c r="N30" s="29"/>
      <c r="O30" s="29"/>
      <c r="P30" s="29"/>
      <c r="Q30" s="29"/>
      <c r="R30" s="29"/>
      <c r="S30" s="29"/>
      <c r="T30" s="29"/>
      <c r="U30" s="29"/>
      <c r="V30" s="29"/>
    </row>
    <row r="31" spans="1:24" ht="15.95" customHeight="1">
      <c r="A31" s="20" t="s">
        <v>261</v>
      </c>
      <c r="B31" s="20"/>
      <c r="C31" s="20"/>
      <c r="D31" s="20"/>
      <c r="E31" s="20"/>
      <c r="F31" s="20"/>
      <c r="G31" s="20"/>
      <c r="H31" s="20"/>
      <c r="I31" s="20"/>
      <c r="J31" s="20"/>
      <c r="K31" s="20"/>
      <c r="L31" s="20"/>
      <c r="M31" s="20"/>
      <c r="N31" s="20"/>
      <c r="O31" s="20"/>
      <c r="P31" s="20"/>
      <c r="Q31" s="20"/>
      <c r="R31" s="20"/>
    </row>
    <row r="32" spans="1:24" ht="15.95" customHeight="1">
      <c r="A32" s="9" t="s">
        <v>179</v>
      </c>
    </row>
    <row r="33" spans="1:18" ht="15.95" customHeight="1">
      <c r="A33" s="9" t="s">
        <v>298</v>
      </c>
      <c r="B33" s="4"/>
      <c r="C33" s="4"/>
      <c r="D33" s="4"/>
      <c r="E33" s="4"/>
      <c r="F33" s="4"/>
      <c r="G33" s="4"/>
      <c r="H33" s="4"/>
      <c r="I33" s="4"/>
      <c r="J33" s="4"/>
      <c r="K33" s="4"/>
      <c r="L33" s="4"/>
      <c r="M33" s="4"/>
      <c r="N33" s="4"/>
      <c r="O33" s="4"/>
      <c r="P33" s="4"/>
    </row>
    <row r="34" spans="1:18" ht="15.95" customHeight="1">
      <c r="A34" s="4"/>
      <c r="B34" s="4"/>
      <c r="C34" s="4"/>
      <c r="D34" s="4"/>
      <c r="E34" s="4"/>
      <c r="F34" s="4"/>
      <c r="G34" s="4"/>
      <c r="H34" s="4"/>
      <c r="I34" s="4"/>
      <c r="J34" s="4"/>
      <c r="K34" s="4"/>
      <c r="L34" s="4"/>
      <c r="M34" s="4"/>
      <c r="N34" s="4"/>
      <c r="O34" s="4"/>
      <c r="P34" s="4"/>
    </row>
    <row r="35" spans="1:18" ht="15.95" customHeight="1">
      <c r="B35" s="20"/>
      <c r="C35" s="20"/>
      <c r="D35" s="20"/>
      <c r="E35" s="20"/>
      <c r="F35" s="20"/>
      <c r="G35" s="20"/>
      <c r="H35" s="20"/>
      <c r="I35" s="20"/>
      <c r="J35" s="20"/>
      <c r="K35" s="20"/>
      <c r="L35" s="20"/>
      <c r="M35" s="20"/>
      <c r="N35" s="20"/>
      <c r="O35" s="20"/>
      <c r="P35" s="20"/>
      <c r="Q35" s="20"/>
      <c r="R35" s="20"/>
    </row>
    <row r="36" spans="1:18" ht="15.95" customHeight="1">
      <c r="A36" s="20" t="s">
        <v>128</v>
      </c>
    </row>
    <row r="37" spans="1:18" ht="15.95" customHeight="1">
      <c r="A37" s="9" t="s">
        <v>136</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EF4F05EB-A6F2-4F76-A4E0-51110E62C2BD}"/>
    <hyperlink ref="A29" location="Metadaten!A1" display="&lt;&lt;&lt; Metadaten" xr:uid="{A357D3DB-56C7-4F2A-8557-3B732615190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41"/>
  <sheetViews>
    <sheetView zoomScaleNormal="100" workbookViewId="0"/>
  </sheetViews>
  <sheetFormatPr baseColWidth="10" defaultColWidth="13.7109375" defaultRowHeight="15.95" customHeight="1" outlineLevelCol="1"/>
  <cols>
    <col min="1" max="1" width="41.7109375" style="9" customWidth="1"/>
    <col min="2" max="9" width="0" style="9" hidden="1" customWidth="1" outlineLevel="1"/>
    <col min="10" max="10" width="0" style="9" hidden="1" customWidth="1" outlineLevel="1" collapsed="1"/>
    <col min="11" max="21" width="0" style="9" hidden="1" customWidth="1" outlineLevel="1"/>
    <col min="22" max="22" width="13.7109375" style="9" collapsed="1"/>
    <col min="23" max="16384" width="13.7109375" style="9"/>
  </cols>
  <sheetData>
    <row r="1" spans="1:25" s="8" customFormat="1" ht="18" customHeight="1">
      <c r="A1" s="8" t="s">
        <v>280</v>
      </c>
    </row>
    <row r="2" spans="1:25" ht="15.95" customHeight="1">
      <c r="A2" s="9" t="s">
        <v>220</v>
      </c>
    </row>
    <row r="3" spans="1:25" ht="15.95" customHeight="1">
      <c r="A3" s="19"/>
    </row>
    <row r="4" spans="1:25" ht="15.95" customHeight="1">
      <c r="A4" s="24" t="s">
        <v>448</v>
      </c>
      <c r="B4" s="24"/>
      <c r="C4" s="24"/>
      <c r="D4" s="24"/>
      <c r="E4" s="24"/>
      <c r="F4" s="24"/>
      <c r="G4" s="24"/>
      <c r="H4" s="24"/>
      <c r="I4" s="24"/>
      <c r="J4" s="24"/>
      <c r="K4" s="24"/>
      <c r="L4" s="24"/>
      <c r="M4" s="24"/>
      <c r="N4" s="24"/>
      <c r="O4" s="24"/>
      <c r="P4" s="24"/>
      <c r="Q4" s="24"/>
      <c r="R4" s="24"/>
      <c r="S4" s="24"/>
      <c r="T4" s="24"/>
    </row>
    <row r="6" spans="1:25" ht="15.95" customHeight="1">
      <c r="A6" s="9" t="s">
        <v>430</v>
      </c>
    </row>
    <row r="7" spans="1:25" ht="15.95" customHeight="1">
      <c r="B7" s="56" t="s">
        <v>514</v>
      </c>
      <c r="C7" s="56"/>
      <c r="D7" s="57"/>
      <c r="E7" s="57"/>
      <c r="F7" s="57"/>
      <c r="G7" s="57"/>
      <c r="H7" s="57"/>
      <c r="I7" s="57"/>
    </row>
    <row r="8" spans="1:25" s="46" customFormat="1" ht="15.95" customHeight="1">
      <c r="A8" s="25"/>
      <c r="B8" s="58" t="s">
        <v>515</v>
      </c>
      <c r="C8" s="59" t="s">
        <v>540</v>
      </c>
      <c r="D8" s="60" t="s">
        <v>497</v>
      </c>
      <c r="E8" s="60" t="s">
        <v>498</v>
      </c>
      <c r="F8" s="60" t="s">
        <v>499</v>
      </c>
      <c r="G8" s="60" t="s">
        <v>500</v>
      </c>
      <c r="H8" s="60" t="s">
        <v>501</v>
      </c>
      <c r="I8" s="60" t="s">
        <v>502</v>
      </c>
      <c r="J8" s="61" t="s">
        <v>502</v>
      </c>
      <c r="K8" s="61" t="s">
        <v>503</v>
      </c>
      <c r="L8" s="61" t="s">
        <v>504</v>
      </c>
      <c r="M8" s="61" t="s">
        <v>495</v>
      </c>
      <c r="N8" s="61" t="s">
        <v>491</v>
      </c>
      <c r="O8" s="61" t="s">
        <v>487</v>
      </c>
      <c r="P8" s="61" t="s">
        <v>484</v>
      </c>
      <c r="Q8" s="61" t="s">
        <v>479</v>
      </c>
      <c r="R8" s="25" t="s">
        <v>320</v>
      </c>
      <c r="S8" s="25" t="s">
        <v>380</v>
      </c>
      <c r="T8" s="25" t="s">
        <v>383</v>
      </c>
      <c r="U8" s="25" t="s">
        <v>384</v>
      </c>
      <c r="V8" s="25" t="s">
        <v>393</v>
      </c>
      <c r="W8" s="25" t="s">
        <v>465</v>
      </c>
      <c r="X8" s="25" t="s">
        <v>581</v>
      </c>
      <c r="Y8" s="25" t="s">
        <v>135</v>
      </c>
    </row>
    <row r="9" spans="1:25" ht="15.95" customHeight="1">
      <c r="A9" s="9" t="s">
        <v>88</v>
      </c>
      <c r="B9" s="56" t="s">
        <v>88</v>
      </c>
      <c r="C9" s="62">
        <v>-29387356.520000026</v>
      </c>
      <c r="D9" s="62">
        <f>SUM(D11,D14,D28)</f>
        <v>-24611611.340000048</v>
      </c>
      <c r="E9" s="62">
        <f>SUM(E11,E14,E28)</f>
        <v>-61764334.189999998</v>
      </c>
      <c r="F9" s="62">
        <f>SUM(F11,F14,F28)</f>
        <v>-31523213.910000011</v>
      </c>
      <c r="G9" s="62">
        <f>SUM(G11,G14,G28)</f>
        <v>-43421019.230000034</v>
      </c>
      <c r="H9" s="62">
        <v>-19153812.88000004</v>
      </c>
      <c r="I9" s="62">
        <v>-55306289.159999967</v>
      </c>
      <c r="J9" s="34">
        <f t="shared" ref="J9:V9" si="0">SUM(J11,J14,J20)</f>
        <v>-55306289.159999967</v>
      </c>
      <c r="K9" s="34">
        <f t="shared" si="0"/>
        <v>-10745886.580000028</v>
      </c>
      <c r="L9" s="34">
        <f t="shared" si="0"/>
        <v>-34758448.040000007</v>
      </c>
      <c r="M9" s="34">
        <f t="shared" si="0"/>
        <v>-24967639.920000032</v>
      </c>
      <c r="N9" s="34">
        <f t="shared" si="0"/>
        <v>-30556124.889999986</v>
      </c>
      <c r="O9" s="34">
        <f t="shared" si="0"/>
        <v>-44226312.579999998</v>
      </c>
      <c r="P9" s="34">
        <f t="shared" si="0"/>
        <v>-44930370.289999992</v>
      </c>
      <c r="Q9" s="34">
        <f t="shared" si="0"/>
        <v>-39132088.690000027</v>
      </c>
      <c r="R9" s="34">
        <f t="shared" si="0"/>
        <v>-29653774</v>
      </c>
      <c r="S9" s="34">
        <f t="shared" si="0"/>
        <v>-36220411.060000002</v>
      </c>
      <c r="T9" s="34">
        <f t="shared" si="0"/>
        <v>-34065597.75000003</v>
      </c>
      <c r="U9" s="34">
        <f t="shared" si="0"/>
        <v>-34004496.140000001</v>
      </c>
      <c r="V9" s="34">
        <f t="shared" si="0"/>
        <v>9652166.2399999797</v>
      </c>
      <c r="W9" s="34">
        <f>SUM(W11,W14,W20)</f>
        <v>-5678189.4400000125</v>
      </c>
      <c r="X9" s="34">
        <f>SUM(X11,X14,X20)</f>
        <v>-5794592.2700000107</v>
      </c>
      <c r="Y9" s="26">
        <f>X9/W9-1</f>
        <v>2.0499990574459837E-2</v>
      </c>
    </row>
    <row r="10" spans="1:25" ht="15.95" customHeight="1">
      <c r="B10" s="57"/>
      <c r="C10" s="62"/>
      <c r="D10" s="62"/>
      <c r="E10" s="62"/>
      <c r="F10" s="62"/>
      <c r="G10" s="62"/>
      <c r="H10" s="62"/>
      <c r="I10" s="62"/>
      <c r="J10" s="29"/>
      <c r="L10" s="29"/>
      <c r="M10" s="29"/>
      <c r="O10" s="29"/>
      <c r="P10" s="29"/>
      <c r="Q10" s="29"/>
      <c r="R10" s="34"/>
      <c r="S10" s="34"/>
      <c r="T10" s="34"/>
      <c r="U10" s="34"/>
      <c r="V10" s="34"/>
      <c r="W10" s="34"/>
      <c r="X10" s="34"/>
      <c r="Y10" s="26"/>
    </row>
    <row r="11" spans="1:25" ht="15.95" customHeight="1">
      <c r="A11" s="9" t="s">
        <v>77</v>
      </c>
      <c r="B11" s="56" t="s">
        <v>77</v>
      </c>
      <c r="C11" s="62">
        <v>226050.8</v>
      </c>
      <c r="D11" s="62">
        <f>D12</f>
        <v>618141.34</v>
      </c>
      <c r="E11" s="62">
        <f>E12</f>
        <v>362539.9</v>
      </c>
      <c r="F11" s="62">
        <f>F12</f>
        <v>566743.80000000005</v>
      </c>
      <c r="G11" s="62">
        <f>G12</f>
        <v>582442.35</v>
      </c>
      <c r="H11" s="62">
        <v>-284112.40000000002</v>
      </c>
      <c r="I11" s="62">
        <v>-657371.44999999995</v>
      </c>
      <c r="J11" s="29">
        <v>-657371.44999999995</v>
      </c>
      <c r="K11" s="29">
        <v>-27153.01</v>
      </c>
      <c r="L11" s="29">
        <v>75389.7</v>
      </c>
      <c r="M11" s="29">
        <v>98543.95</v>
      </c>
      <c r="N11" s="29">
        <f>N12</f>
        <v>98948.050000000017</v>
      </c>
      <c r="O11" s="29">
        <v>479546.5</v>
      </c>
      <c r="P11" s="29">
        <v>-129880.6</v>
      </c>
      <c r="Q11" s="29">
        <v>13084.650000000023</v>
      </c>
      <c r="R11" s="34">
        <f t="shared" ref="R11:X11" si="1">R12</f>
        <v>-15185.85</v>
      </c>
      <c r="S11" s="34">
        <f t="shared" si="1"/>
        <v>20592.7</v>
      </c>
      <c r="T11" s="34">
        <f t="shared" si="1"/>
        <v>31930.6</v>
      </c>
      <c r="U11" s="34">
        <f t="shared" si="1"/>
        <v>4338.6000000000004</v>
      </c>
      <c r="V11" s="34">
        <f t="shared" si="1"/>
        <v>-112118.9</v>
      </c>
      <c r="W11" s="34">
        <f t="shared" si="1"/>
        <v>-99795.390000000014</v>
      </c>
      <c r="X11" s="34">
        <f t="shared" si="1"/>
        <v>222488.65</v>
      </c>
      <c r="Y11" s="26" t="s">
        <v>76</v>
      </c>
    </row>
    <row r="12" spans="1:25" ht="15.95" customHeight="1">
      <c r="A12" s="9" t="s">
        <v>109</v>
      </c>
      <c r="B12" s="63" t="s">
        <v>516</v>
      </c>
      <c r="C12" s="62">
        <v>226050.8</v>
      </c>
      <c r="D12" s="62">
        <v>618141.34</v>
      </c>
      <c r="E12" s="62">
        <v>362539.9</v>
      </c>
      <c r="F12" s="62">
        <v>566743.80000000005</v>
      </c>
      <c r="G12" s="62">
        <v>582442.35</v>
      </c>
      <c r="H12" s="62">
        <v>-284112.40000000002</v>
      </c>
      <c r="I12" s="62">
        <v>-657371.44999999995</v>
      </c>
      <c r="J12" s="29">
        <v>-657371.44999999995</v>
      </c>
      <c r="K12" s="29">
        <v>-27153.01</v>
      </c>
      <c r="L12" s="29">
        <v>75389.7</v>
      </c>
      <c r="M12" s="29">
        <v>98543.95</v>
      </c>
      <c r="N12" s="29">
        <v>98948.050000000017</v>
      </c>
      <c r="O12" s="29">
        <v>479546.5</v>
      </c>
      <c r="P12" s="29">
        <v>-129880.6</v>
      </c>
      <c r="Q12" s="29">
        <v>13084.650000000023</v>
      </c>
      <c r="R12" s="34">
        <v>-15185.85</v>
      </c>
      <c r="S12" s="34">
        <v>20592.7</v>
      </c>
      <c r="T12" s="34">
        <v>31930.6</v>
      </c>
      <c r="U12" s="34">
        <v>4338.6000000000004</v>
      </c>
      <c r="V12" s="34">
        <v>-112118.9</v>
      </c>
      <c r="W12" s="34">
        <v>-99795.390000000014</v>
      </c>
      <c r="X12" s="34">
        <v>222488.65</v>
      </c>
      <c r="Y12" s="26" t="s">
        <v>76</v>
      </c>
    </row>
    <row r="13" spans="1:25" ht="15.95" customHeight="1">
      <c r="B13" s="63"/>
      <c r="C13" s="62"/>
      <c r="D13" s="62"/>
      <c r="E13" s="62"/>
      <c r="F13" s="62"/>
      <c r="G13" s="62"/>
      <c r="H13" s="62"/>
      <c r="I13" s="62"/>
      <c r="J13" s="29"/>
      <c r="K13" s="29"/>
      <c r="L13" s="29"/>
      <c r="O13" s="29"/>
      <c r="P13" s="29"/>
      <c r="Q13" s="29"/>
      <c r="R13" s="34"/>
      <c r="S13" s="34"/>
      <c r="T13" s="34"/>
      <c r="U13" s="34"/>
      <c r="V13" s="34"/>
      <c r="W13" s="34"/>
      <c r="X13" s="34"/>
      <c r="Y13" s="26"/>
    </row>
    <row r="14" spans="1:25" ht="15.95" customHeight="1">
      <c r="A14" s="9" t="s">
        <v>78</v>
      </c>
      <c r="B14" s="56" t="s">
        <v>78</v>
      </c>
      <c r="C14" s="62">
        <v>-97822969.980000019</v>
      </c>
      <c r="D14" s="62">
        <f>SUM(D15:D26)</f>
        <v>-95274268.250000015</v>
      </c>
      <c r="E14" s="62">
        <f>SUM(E15:E26)</f>
        <v>-131604080.42000002</v>
      </c>
      <c r="F14" s="62">
        <f>SUM(F15:F26)</f>
        <v>-116539141.68000001</v>
      </c>
      <c r="G14" s="62">
        <f>SUM(G15:G26)</f>
        <v>-135418304.65000001</v>
      </c>
      <c r="H14" s="62">
        <v>-108031444.75000003</v>
      </c>
      <c r="I14" s="62">
        <v>-151885006</v>
      </c>
      <c r="J14" s="34">
        <f>SUM(J15:J18)</f>
        <v>-151885006</v>
      </c>
      <c r="K14" s="34">
        <f t="shared" ref="K14:V14" si="2">SUM(K15:K18)</f>
        <v>-96695264.890000015</v>
      </c>
      <c r="L14" s="34">
        <f t="shared" si="2"/>
        <v>-126526795.31</v>
      </c>
      <c r="M14" s="34">
        <f t="shared" si="2"/>
        <v>-120534113.56000002</v>
      </c>
      <c r="N14" s="34">
        <f t="shared" si="2"/>
        <v>-119502803.91999999</v>
      </c>
      <c r="O14" s="34">
        <f t="shared" si="2"/>
        <v>-120852290.65999998</v>
      </c>
      <c r="P14" s="34">
        <f t="shared" si="2"/>
        <v>-124038423.00000001</v>
      </c>
      <c r="Q14" s="34">
        <f t="shared" si="2"/>
        <v>-115685364.76000002</v>
      </c>
      <c r="R14" s="34">
        <f t="shared" si="2"/>
        <v>-114703822.54000001</v>
      </c>
      <c r="S14" s="34">
        <f t="shared" si="2"/>
        <v>-111493293.22</v>
      </c>
      <c r="T14" s="34">
        <f t="shared" si="2"/>
        <v>-114076940.15000002</v>
      </c>
      <c r="U14" s="34">
        <f t="shared" si="2"/>
        <v>-105131321.14</v>
      </c>
      <c r="V14" s="34">
        <f t="shared" si="2"/>
        <v>-83003770.910000011</v>
      </c>
      <c r="W14" s="34">
        <f>SUM(W15:W18)</f>
        <v>-108091434.67</v>
      </c>
      <c r="X14" s="34">
        <f>SUM(X15:X18)</f>
        <v>-108515782.25</v>
      </c>
      <c r="Y14" s="26">
        <f t="shared" ref="Y14:Y18" si="3">X14/W14-1</f>
        <v>3.9258205915715383E-3</v>
      </c>
    </row>
    <row r="15" spans="1:25" ht="15.95" customHeight="1">
      <c r="A15" s="9" t="s">
        <v>110</v>
      </c>
      <c r="B15" s="57" t="s">
        <v>517</v>
      </c>
      <c r="C15" s="62">
        <v>269051.40000000002</v>
      </c>
      <c r="D15" s="62">
        <v>228663.7</v>
      </c>
      <c r="E15" s="62">
        <v>297627.73</v>
      </c>
      <c r="F15" s="62">
        <v>338894.27</v>
      </c>
      <c r="G15" s="62">
        <v>394431.3</v>
      </c>
      <c r="H15" s="62">
        <v>418364.25</v>
      </c>
      <c r="I15" s="62">
        <v>415486.65</v>
      </c>
      <c r="J15" s="29">
        <v>415486.65</v>
      </c>
      <c r="K15" s="29">
        <v>293498.3</v>
      </c>
      <c r="L15" s="29">
        <v>355408.95</v>
      </c>
      <c r="M15" s="29">
        <v>459844.2</v>
      </c>
      <c r="N15" s="29">
        <v>425937.15</v>
      </c>
      <c r="O15" s="29">
        <v>266977.09999999998</v>
      </c>
      <c r="P15" s="29">
        <v>438355.85</v>
      </c>
      <c r="Q15" s="29">
        <v>392862.55</v>
      </c>
      <c r="R15" s="34">
        <v>450950.65</v>
      </c>
      <c r="S15" s="34">
        <v>507508.6</v>
      </c>
      <c r="T15" s="34">
        <v>487302.85</v>
      </c>
      <c r="U15" s="34">
        <v>381825.8</v>
      </c>
      <c r="V15" s="34">
        <v>676207</v>
      </c>
      <c r="W15" s="34">
        <v>399006.9</v>
      </c>
      <c r="X15" s="34">
        <v>589231.25</v>
      </c>
      <c r="Y15" s="26">
        <f t="shared" si="3"/>
        <v>0.47674451243825589</v>
      </c>
    </row>
    <row r="16" spans="1:25" ht="15.95" customHeight="1">
      <c r="A16" s="9" t="s">
        <v>258</v>
      </c>
      <c r="B16" s="57" t="s">
        <v>518</v>
      </c>
      <c r="C16" s="62">
        <v>-8894998.3200000003</v>
      </c>
      <c r="D16" s="62">
        <v>-7112208.8399999999</v>
      </c>
      <c r="E16" s="62">
        <v>-9650914.5199999996</v>
      </c>
      <c r="F16" s="62">
        <v>-13441974.680000002</v>
      </c>
      <c r="G16" s="62">
        <v>-15451986.450000001</v>
      </c>
      <c r="H16" s="62">
        <v>-11605600.050000001</v>
      </c>
      <c r="I16" s="62">
        <v>-13267705.550000001</v>
      </c>
      <c r="J16" s="29">
        <v>-172705184.46000001</v>
      </c>
      <c r="K16" s="29">
        <v>-119819773.56</v>
      </c>
      <c r="L16" s="29">
        <v>-149263170.94999999</v>
      </c>
      <c r="M16" s="29">
        <v>-145628049.78</v>
      </c>
      <c r="N16" s="29">
        <v>-143658246.78</v>
      </c>
      <c r="O16" s="29">
        <v>-145955305.35999998</v>
      </c>
      <c r="P16" s="29">
        <v>-148983507.58000001</v>
      </c>
      <c r="Q16" s="29">
        <v>-141006558.72000003</v>
      </c>
      <c r="R16" s="34">
        <v>-139950173.80000001</v>
      </c>
      <c r="S16" s="34">
        <v>-137231769.34999999</v>
      </c>
      <c r="T16" s="34">
        <v>-136322247.40000001</v>
      </c>
      <c r="U16" s="34">
        <v>-130883211.95</v>
      </c>
      <c r="V16" s="34">
        <v>-106497116.7</v>
      </c>
      <c r="W16" s="34">
        <v>-131665351.25</v>
      </c>
      <c r="X16" s="34">
        <v>-132821857.84</v>
      </c>
      <c r="Y16" s="26">
        <f t="shared" si="3"/>
        <v>8.7836821078621785E-3</v>
      </c>
    </row>
    <row r="17" spans="1:25" ht="15.95" customHeight="1">
      <c r="A17" s="9" t="s">
        <v>111</v>
      </c>
      <c r="B17" s="57" t="s">
        <v>519</v>
      </c>
      <c r="C17" s="62">
        <v>-566699.30000000005</v>
      </c>
      <c r="D17" s="62">
        <v>-364839.95</v>
      </c>
      <c r="E17" s="62">
        <v>-222487.25</v>
      </c>
      <c r="F17" s="62">
        <v>-61256.4</v>
      </c>
      <c r="G17" s="62">
        <v>-227340.9</v>
      </c>
      <c r="H17" s="62">
        <v>-135856.79999999999</v>
      </c>
      <c r="I17" s="62">
        <v>-116915.2</v>
      </c>
      <c r="J17" s="29">
        <v>3461921.1</v>
      </c>
      <c r="K17" s="29">
        <v>3983217.6</v>
      </c>
      <c r="L17" s="29">
        <v>3751413.75</v>
      </c>
      <c r="M17" s="29">
        <v>4779989</v>
      </c>
      <c r="N17" s="29">
        <v>3627680.15</v>
      </c>
      <c r="O17" s="29">
        <v>3631099.15</v>
      </c>
      <c r="P17" s="29">
        <v>3195522.15</v>
      </c>
      <c r="Q17" s="29">
        <v>4942580.3499999996</v>
      </c>
      <c r="R17" s="34">
        <v>5986814.2000000002</v>
      </c>
      <c r="S17" s="34">
        <v>5332748.05</v>
      </c>
      <c r="T17" s="34">
        <v>3414892.85</v>
      </c>
      <c r="U17" s="34">
        <v>5469234.7000000002</v>
      </c>
      <c r="V17" s="34">
        <v>3866928.3</v>
      </c>
      <c r="W17" s="34">
        <v>4065208.35</v>
      </c>
      <c r="X17" s="34">
        <v>3491952.15</v>
      </c>
      <c r="Y17" s="26">
        <f t="shared" si="3"/>
        <v>-0.14101520774451826</v>
      </c>
    </row>
    <row r="18" spans="1:25" ht="15.95" customHeight="1">
      <c r="A18" s="9" t="s">
        <v>112</v>
      </c>
      <c r="B18" s="57" t="s">
        <v>520</v>
      </c>
      <c r="C18" s="62">
        <v>1857979.2</v>
      </c>
      <c r="D18" s="62">
        <v>1993989.05</v>
      </c>
      <c r="E18" s="62">
        <v>1556309.66</v>
      </c>
      <c r="F18" s="62">
        <v>1250168.2</v>
      </c>
      <c r="G18" s="62">
        <v>1629233.47</v>
      </c>
      <c r="H18" s="62">
        <v>1544009.1</v>
      </c>
      <c r="I18" s="62">
        <v>1631451.8</v>
      </c>
      <c r="J18" s="29">
        <v>16942770.710000005</v>
      </c>
      <c r="K18" s="29">
        <v>18847792.770000003</v>
      </c>
      <c r="L18" s="29">
        <v>18629552.940000001</v>
      </c>
      <c r="M18" s="29">
        <v>19854103.02</v>
      </c>
      <c r="N18" s="29">
        <v>20101825.559999999</v>
      </c>
      <c r="O18" s="29">
        <v>21204938.450000003</v>
      </c>
      <c r="P18" s="29">
        <v>21311206.579999998</v>
      </c>
      <c r="Q18" s="29">
        <v>19985751.059999999</v>
      </c>
      <c r="R18" s="34">
        <v>18808586.41</v>
      </c>
      <c r="S18" s="34">
        <v>19898219.48</v>
      </c>
      <c r="T18" s="34">
        <v>18343111.550000001</v>
      </c>
      <c r="U18" s="34">
        <v>19900830.309999999</v>
      </c>
      <c r="V18" s="34">
        <v>18950210.489999998</v>
      </c>
      <c r="W18" s="34">
        <v>19109701.329999998</v>
      </c>
      <c r="X18" s="34">
        <v>20224892.190000005</v>
      </c>
      <c r="Y18" s="26">
        <f t="shared" si="3"/>
        <v>5.8357314996299259E-2</v>
      </c>
    </row>
    <row r="19" spans="1:25" ht="15.95" customHeight="1">
      <c r="B19" s="57" t="s">
        <v>521</v>
      </c>
      <c r="C19" s="62">
        <v>1509067.88</v>
      </c>
      <c r="D19" s="62">
        <v>1365948.18</v>
      </c>
      <c r="E19" s="62">
        <v>1309706</v>
      </c>
      <c r="F19" s="62">
        <v>1292784.23</v>
      </c>
      <c r="G19" s="62">
        <v>1625288.76</v>
      </c>
      <c r="H19" s="62">
        <v>1864020.81</v>
      </c>
      <c r="I19" s="62">
        <v>1701103.55</v>
      </c>
      <c r="O19" s="29"/>
      <c r="P19" s="29"/>
      <c r="Q19" s="29"/>
      <c r="R19" s="34"/>
      <c r="S19" s="34"/>
      <c r="T19" s="34"/>
      <c r="U19" s="34"/>
      <c r="V19" s="34"/>
      <c r="W19" s="34"/>
      <c r="X19" s="34"/>
      <c r="Y19" s="26"/>
    </row>
    <row r="20" spans="1:25" ht="15.95" customHeight="1">
      <c r="A20" s="9" t="s">
        <v>79</v>
      </c>
      <c r="B20" s="57" t="s">
        <v>522</v>
      </c>
      <c r="C20" s="62">
        <v>-83000.689999999799</v>
      </c>
      <c r="D20" s="62">
        <v>-134574.54</v>
      </c>
      <c r="E20" s="62">
        <v>144586.82999999999</v>
      </c>
      <c r="F20" s="62">
        <v>-690085.07</v>
      </c>
      <c r="G20" s="62">
        <v>421973.75</v>
      </c>
      <c r="H20" s="62">
        <v>-117028.71</v>
      </c>
      <c r="I20" s="62">
        <v>-821549.39</v>
      </c>
      <c r="J20" s="34">
        <v>97236088.290000021</v>
      </c>
      <c r="K20" s="34">
        <f t="shared" ref="K20:V20" si="4">SUM(K21:K31)</f>
        <v>85976531.319999993</v>
      </c>
      <c r="L20" s="34">
        <f t="shared" si="4"/>
        <v>91692957.569999993</v>
      </c>
      <c r="M20" s="34">
        <f t="shared" si="4"/>
        <v>95467929.689999983</v>
      </c>
      <c r="N20" s="34">
        <f t="shared" si="4"/>
        <v>88847730.980000004</v>
      </c>
      <c r="O20" s="34">
        <f t="shared" si="4"/>
        <v>76146431.579999983</v>
      </c>
      <c r="P20" s="34">
        <f t="shared" si="4"/>
        <v>79237933.310000017</v>
      </c>
      <c r="Q20" s="34">
        <f t="shared" si="4"/>
        <v>76540191.419999987</v>
      </c>
      <c r="R20" s="34">
        <f t="shared" si="4"/>
        <v>85065234.390000001</v>
      </c>
      <c r="S20" s="34">
        <f t="shared" si="4"/>
        <v>75252289.459999993</v>
      </c>
      <c r="T20" s="34">
        <f t="shared" si="4"/>
        <v>79979411.799999997</v>
      </c>
      <c r="U20" s="34">
        <f t="shared" si="4"/>
        <v>71122486.400000006</v>
      </c>
      <c r="V20" s="34">
        <f t="shared" si="4"/>
        <v>92768056.049999997</v>
      </c>
      <c r="W20" s="34">
        <f>SUM(W21:W31)</f>
        <v>102513040.61999999</v>
      </c>
      <c r="X20" s="34">
        <f>SUM(X21:X31)</f>
        <v>102498701.32999998</v>
      </c>
      <c r="Y20" s="26">
        <f t="shared" ref="Y20:Y31" si="5">X20/W20-1</f>
        <v>-1.3987771617429701E-4</v>
      </c>
    </row>
    <row r="21" spans="1:25" ht="15.95" customHeight="1">
      <c r="A21" s="9" t="s">
        <v>113</v>
      </c>
      <c r="B21" s="57" t="s">
        <v>523</v>
      </c>
      <c r="C21" s="62">
        <v>-65186028.870000005</v>
      </c>
      <c r="D21" s="62">
        <v>-70853979.650000006</v>
      </c>
      <c r="E21" s="62">
        <v>-87438036.200000003</v>
      </c>
      <c r="F21" s="62">
        <v>-91189907.039999992</v>
      </c>
      <c r="G21" s="62">
        <v>-108622207.50999999</v>
      </c>
      <c r="H21" s="62">
        <v>-62701714.200000018</v>
      </c>
      <c r="I21" s="62">
        <v>-91266033.800000012</v>
      </c>
      <c r="J21" s="34">
        <v>567077.27</v>
      </c>
      <c r="K21" s="34">
        <v>4818273.71</v>
      </c>
      <c r="L21" s="34">
        <v>3777719.62</v>
      </c>
      <c r="M21" s="34">
        <v>4597470.75</v>
      </c>
      <c r="N21" s="34">
        <v>-1395029.1599999997</v>
      </c>
      <c r="O21" s="34">
        <v>-12649844.350000005</v>
      </c>
      <c r="P21" s="34">
        <v>-16405404.799999997</v>
      </c>
      <c r="Q21" s="34">
        <v>-15140842.310000008</v>
      </c>
      <c r="R21" s="34">
        <v>-16272443.33</v>
      </c>
      <c r="S21" s="34">
        <v>-19412467.68</v>
      </c>
      <c r="T21" s="34">
        <v>-18394736.760000002</v>
      </c>
      <c r="U21" s="34">
        <v>-19013990.940000001</v>
      </c>
      <c r="V21" s="34">
        <v>-6810194.8499999996</v>
      </c>
      <c r="W21" s="34">
        <v>-2934279.9600000004</v>
      </c>
      <c r="X21" s="34">
        <v>-12515388.989999998</v>
      </c>
      <c r="Y21" s="26">
        <f t="shared" si="5"/>
        <v>3.2652334339631306</v>
      </c>
    </row>
    <row r="22" spans="1:25" ht="15.95" customHeight="1">
      <c r="A22" s="9" t="s">
        <v>114</v>
      </c>
      <c r="B22" s="57" t="s">
        <v>524</v>
      </c>
      <c r="C22" s="62">
        <v>-30782935.599999998</v>
      </c>
      <c r="D22" s="62">
        <v>-40533189.600000001</v>
      </c>
      <c r="E22" s="62">
        <v>-55587183.719999991</v>
      </c>
      <c r="F22" s="62">
        <v>-33318179</v>
      </c>
      <c r="G22" s="62">
        <v>-34219770.350000001</v>
      </c>
      <c r="H22" s="62">
        <v>-37546545.450000003</v>
      </c>
      <c r="I22" s="62">
        <v>-48929749.199999996</v>
      </c>
      <c r="J22" s="34" t="s">
        <v>73</v>
      </c>
      <c r="K22" s="34">
        <v>3092471.12</v>
      </c>
      <c r="L22" s="34">
        <v>4542506.4000000004</v>
      </c>
      <c r="M22" s="34">
        <v>3855560.5</v>
      </c>
      <c r="N22" s="34">
        <v>3370500.7500000005</v>
      </c>
      <c r="O22" s="34">
        <v>2657163.9500000002</v>
      </c>
      <c r="P22" s="34">
        <v>4290350.7699999996</v>
      </c>
      <c r="Q22" s="34">
        <v>4066345.61</v>
      </c>
      <c r="R22" s="34">
        <v>4092394.45</v>
      </c>
      <c r="S22" s="34">
        <v>4434369.7</v>
      </c>
      <c r="T22" s="34">
        <v>3500751</v>
      </c>
      <c r="U22" s="34">
        <v>4132747.05</v>
      </c>
      <c r="V22" s="34">
        <v>3260455.05</v>
      </c>
      <c r="W22" s="34">
        <v>3296570.6999999997</v>
      </c>
      <c r="X22" s="34">
        <v>4067721.7</v>
      </c>
      <c r="Y22" s="26">
        <f t="shared" si="5"/>
        <v>0.23392521203928696</v>
      </c>
    </row>
    <row r="23" spans="1:25" ht="15.95" customHeight="1">
      <c r="A23" s="9" t="s">
        <v>115</v>
      </c>
      <c r="B23" s="57" t="s">
        <v>525</v>
      </c>
      <c r="C23" s="62">
        <v>-185772.9</v>
      </c>
      <c r="D23" s="62">
        <v>-796879.2</v>
      </c>
      <c r="E23" s="62">
        <v>-667536.15</v>
      </c>
      <c r="F23" s="62">
        <v>-468708.6</v>
      </c>
      <c r="G23" s="62">
        <v>-892580.3</v>
      </c>
      <c r="H23" s="62">
        <v>-1134626.7</v>
      </c>
      <c r="I23" s="62">
        <v>-1462604.45</v>
      </c>
      <c r="J23" s="36">
        <v>4143250.3</v>
      </c>
      <c r="K23" s="29">
        <v>3485029.82</v>
      </c>
      <c r="L23" s="29">
        <v>3411219.22</v>
      </c>
      <c r="M23" s="29">
        <v>3539442.63</v>
      </c>
      <c r="N23" s="29">
        <v>4036811.34</v>
      </c>
      <c r="O23" s="29">
        <v>3582572.1799999997</v>
      </c>
      <c r="P23" s="29">
        <v>3784529.5</v>
      </c>
      <c r="Q23" s="29">
        <v>3581888.95</v>
      </c>
      <c r="R23" s="34">
        <v>3959911.2</v>
      </c>
      <c r="S23" s="34">
        <v>3544627.15</v>
      </c>
      <c r="T23" s="34">
        <v>3686465.15</v>
      </c>
      <c r="U23" s="34">
        <v>3527327.06</v>
      </c>
      <c r="V23" s="34">
        <v>2875960.38</v>
      </c>
      <c r="W23" s="34">
        <v>1415610.05</v>
      </c>
      <c r="X23" s="34">
        <v>2936694.4799999995</v>
      </c>
      <c r="Y23" s="26">
        <f t="shared" si="5"/>
        <v>1.0745080751581266</v>
      </c>
    </row>
    <row r="24" spans="1:25" ht="15.95" customHeight="1">
      <c r="A24" s="9" t="s">
        <v>116</v>
      </c>
      <c r="B24" s="57" t="s">
        <v>526</v>
      </c>
      <c r="C24" s="62">
        <v>991233.8</v>
      </c>
      <c r="D24" s="62">
        <v>873565.5</v>
      </c>
      <c r="E24" s="62">
        <v>927504.91</v>
      </c>
      <c r="F24" s="62">
        <v>1026635.35</v>
      </c>
      <c r="G24" s="62">
        <v>1183079.1399999999</v>
      </c>
      <c r="H24" s="62">
        <v>1218410.25</v>
      </c>
      <c r="I24" s="62">
        <v>1002075.85</v>
      </c>
      <c r="J24" s="36" t="s">
        <v>73</v>
      </c>
      <c r="K24" s="29">
        <v>9810128.9500000011</v>
      </c>
      <c r="L24" s="29">
        <v>7983521.2000000002</v>
      </c>
      <c r="M24" s="29">
        <v>8800239.379999999</v>
      </c>
      <c r="N24" s="29">
        <v>7717278.0500000007</v>
      </c>
      <c r="O24" s="29">
        <v>9503221.8499999996</v>
      </c>
      <c r="P24" s="29">
        <v>6197884.7199999988</v>
      </c>
      <c r="Q24" s="29">
        <v>8198421.6099999994</v>
      </c>
      <c r="R24" s="34">
        <v>8137049.5099999998</v>
      </c>
      <c r="S24" s="34">
        <v>8286931.4000000004</v>
      </c>
      <c r="T24" s="34">
        <v>7199048.4100000001</v>
      </c>
      <c r="U24" s="34">
        <v>8806184.2799999993</v>
      </c>
      <c r="V24" s="34">
        <v>10326125.1</v>
      </c>
      <c r="W24" s="34">
        <v>13981813.600000001</v>
      </c>
      <c r="X24" s="34">
        <v>10971887.49</v>
      </c>
      <c r="Y24" s="26">
        <f t="shared" si="5"/>
        <v>-0.21527436969979352</v>
      </c>
    </row>
    <row r="25" spans="1:25" ht="15.95" customHeight="1">
      <c r="A25" s="9" t="s">
        <v>117</v>
      </c>
      <c r="B25" s="57" t="s">
        <v>527</v>
      </c>
      <c r="C25" s="62">
        <v>1513707.3</v>
      </c>
      <c r="D25" s="62">
        <v>1925618.1</v>
      </c>
      <c r="E25" s="62">
        <v>1692578.5</v>
      </c>
      <c r="F25" s="62">
        <v>2101697.2000000002</v>
      </c>
      <c r="G25" s="62">
        <v>2787166.7</v>
      </c>
      <c r="H25" s="62">
        <v>4466683.45</v>
      </c>
      <c r="I25" s="62">
        <v>3461921.1</v>
      </c>
      <c r="J25" s="36">
        <v>11407408.099999998</v>
      </c>
      <c r="K25" s="29">
        <v>8332310.6600000001</v>
      </c>
      <c r="L25" s="29">
        <v>11294534.24</v>
      </c>
      <c r="M25" s="29">
        <v>10062058.549999999</v>
      </c>
      <c r="N25" s="29">
        <v>12622435.900000002</v>
      </c>
      <c r="O25" s="29">
        <v>13914817.65</v>
      </c>
      <c r="P25" s="29">
        <v>17676171.650000002</v>
      </c>
      <c r="Q25" s="29">
        <v>17326484.249999996</v>
      </c>
      <c r="R25" s="34">
        <v>16122581.5</v>
      </c>
      <c r="S25" s="34">
        <v>21214808.5</v>
      </c>
      <c r="T25" s="34">
        <v>23490949.359999999</v>
      </c>
      <c r="U25" s="34">
        <v>15684090.07</v>
      </c>
      <c r="V25" s="34">
        <v>21273923.59</v>
      </c>
      <c r="W25" s="34">
        <v>23710170.75</v>
      </c>
      <c r="X25" s="34">
        <v>29323736.5</v>
      </c>
      <c r="Y25" s="26">
        <f t="shared" si="5"/>
        <v>0.23675771082331831</v>
      </c>
    </row>
    <row r="26" spans="1:25" ht="15.95" customHeight="1">
      <c r="A26" s="9" t="s">
        <v>121</v>
      </c>
      <c r="B26" s="57" t="s">
        <v>528</v>
      </c>
      <c r="C26" s="62">
        <v>16420071.220000003</v>
      </c>
      <c r="D26" s="62">
        <v>18133618.999999996</v>
      </c>
      <c r="E26" s="62">
        <v>16033763.789999999</v>
      </c>
      <c r="F26" s="62">
        <v>16620789.859999999</v>
      </c>
      <c r="G26" s="62">
        <v>15954407.740000002</v>
      </c>
      <c r="H26" s="62">
        <v>17199867.110000003</v>
      </c>
      <c r="I26" s="62">
        <v>16942770.710000005</v>
      </c>
      <c r="J26" s="36" t="s">
        <v>73</v>
      </c>
      <c r="K26" s="29">
        <v>-3416584.7</v>
      </c>
      <c r="L26" s="29">
        <v>-1282663.6299999999</v>
      </c>
      <c r="M26" s="29">
        <v>-827930.45</v>
      </c>
      <c r="N26" s="29">
        <v>632013.55000000005</v>
      </c>
      <c r="O26" s="29">
        <v>-1670883.3499999999</v>
      </c>
      <c r="P26" s="29">
        <v>145225.09999999998</v>
      </c>
      <c r="Q26" s="29">
        <v>-1134151.3999999997</v>
      </c>
      <c r="R26" s="34">
        <v>-589801.65</v>
      </c>
      <c r="S26" s="34">
        <v>546303.69999999995</v>
      </c>
      <c r="T26" s="34">
        <v>1727729.95</v>
      </c>
      <c r="U26" s="34">
        <v>907759.79</v>
      </c>
      <c r="V26" s="34">
        <v>3269506</v>
      </c>
      <c r="W26" s="34">
        <v>2251672.2000000002</v>
      </c>
      <c r="X26" s="34">
        <v>2313650.5499999998</v>
      </c>
      <c r="Y26" s="26">
        <f t="shared" si="5"/>
        <v>2.7525476399273163E-2</v>
      </c>
    </row>
    <row r="27" spans="1:25" ht="15.95" customHeight="1">
      <c r="A27" s="9" t="s">
        <v>118</v>
      </c>
      <c r="B27" s="57"/>
      <c r="C27" s="62"/>
      <c r="D27" s="62"/>
      <c r="E27" s="62"/>
      <c r="F27" s="62"/>
      <c r="G27" s="62"/>
      <c r="H27" s="62"/>
      <c r="I27" s="62"/>
      <c r="J27" s="36">
        <v>34891577.600000001</v>
      </c>
      <c r="K27" s="29">
        <v>33534231.100000001</v>
      </c>
      <c r="L27" s="29">
        <v>35321902.120000005</v>
      </c>
      <c r="M27" s="29">
        <v>34323598.050000004</v>
      </c>
      <c r="N27" s="29">
        <v>31799822.300000001</v>
      </c>
      <c r="O27" s="29">
        <v>32119381.75</v>
      </c>
      <c r="P27" s="29">
        <v>32502408.060000002</v>
      </c>
      <c r="Q27" s="29">
        <v>30164540.739999998</v>
      </c>
      <c r="R27" s="34">
        <v>34877175.689999998</v>
      </c>
      <c r="S27" s="34">
        <v>30361883.260000002</v>
      </c>
      <c r="T27" s="34">
        <v>30332478.98</v>
      </c>
      <c r="U27" s="34">
        <v>30641572.02</v>
      </c>
      <c r="V27" s="34">
        <v>29512037.969999999</v>
      </c>
      <c r="W27" s="34">
        <v>30891142.91</v>
      </c>
      <c r="X27" s="34">
        <v>31783211.169999998</v>
      </c>
      <c r="Y27" s="26">
        <f t="shared" si="5"/>
        <v>2.887780042968946E-2</v>
      </c>
    </row>
    <row r="28" spans="1:25" ht="15.95" customHeight="1">
      <c r="A28" s="9" t="s">
        <v>122</v>
      </c>
      <c r="B28" s="56" t="s">
        <v>79</v>
      </c>
      <c r="C28" s="62">
        <v>68209562.659999996</v>
      </c>
      <c r="D28" s="62">
        <f>SUM(D29:D41)</f>
        <v>70044515.569999963</v>
      </c>
      <c r="E28" s="62">
        <f>SUM(E29:E41)</f>
        <v>69477206.330000013</v>
      </c>
      <c r="F28" s="62">
        <f>SUM(F29:F41)</f>
        <v>84449183.969999999</v>
      </c>
      <c r="G28" s="62">
        <f>SUM(G29:G41)</f>
        <v>91414843.069999978</v>
      </c>
      <c r="H28" s="62">
        <v>89161744.269999996</v>
      </c>
      <c r="I28" s="62">
        <v>97236088.290000021</v>
      </c>
      <c r="J28" s="36" t="s">
        <v>73</v>
      </c>
      <c r="K28" s="29">
        <v>24070473.040000003</v>
      </c>
      <c r="L28" s="29">
        <v>24500285.069999997</v>
      </c>
      <c r="M28" s="29">
        <v>28777463.739999998</v>
      </c>
      <c r="N28" s="29">
        <v>27860592.900000002</v>
      </c>
      <c r="O28" s="29">
        <v>26492435.599999998</v>
      </c>
      <c r="P28" s="29">
        <v>28568900.460000005</v>
      </c>
      <c r="Q28" s="29">
        <v>27099397.020000003</v>
      </c>
      <c r="R28" s="34">
        <v>32354420.02</v>
      </c>
      <c r="S28" s="34">
        <v>23792635.879999999</v>
      </c>
      <c r="T28" s="34">
        <v>26001728.550000001</v>
      </c>
      <c r="U28" s="34">
        <v>23647660.57</v>
      </c>
      <c r="V28" s="34">
        <v>26286123.510000002</v>
      </c>
      <c r="W28" s="34">
        <v>27239041.32</v>
      </c>
      <c r="X28" s="34">
        <v>30484838.68</v>
      </c>
      <c r="Y28" s="26">
        <f t="shared" si="5"/>
        <v>0.11915975022280989</v>
      </c>
    </row>
    <row r="29" spans="1:25" ht="15.95" customHeight="1">
      <c r="A29" s="9" t="s">
        <v>119</v>
      </c>
      <c r="B29" s="57" t="s">
        <v>529</v>
      </c>
      <c r="C29" s="62">
        <v>8606266.7100000009</v>
      </c>
      <c r="D29" s="62">
        <v>7283900.7800000021</v>
      </c>
      <c r="E29" s="62">
        <v>4601595.38</v>
      </c>
      <c r="F29" s="62">
        <v>3921617.03</v>
      </c>
      <c r="G29" s="62">
        <v>823484.75</v>
      </c>
      <c r="H29" s="62">
        <v>666136.41000000061</v>
      </c>
      <c r="I29" s="62">
        <v>567077.26999999862</v>
      </c>
      <c r="J29" s="36">
        <v>69634.899999999994</v>
      </c>
      <c r="K29" s="29">
        <v>59588.25</v>
      </c>
      <c r="L29" s="29">
        <v>122389.65</v>
      </c>
      <c r="M29" s="29">
        <v>94007.6</v>
      </c>
      <c r="N29" s="29">
        <v>97782.949999999983</v>
      </c>
      <c r="O29" s="29">
        <v>58148.149999999994</v>
      </c>
      <c r="P29" s="29">
        <v>32958</v>
      </c>
      <c r="Q29" s="29">
        <v>67961.55</v>
      </c>
      <c r="R29" s="34">
        <v>66515.55</v>
      </c>
      <c r="S29" s="34">
        <v>75248.7</v>
      </c>
      <c r="T29" s="34">
        <v>95451.25</v>
      </c>
      <c r="U29" s="34">
        <v>89038.3</v>
      </c>
      <c r="V29" s="34">
        <v>75551.05</v>
      </c>
      <c r="W29" s="34">
        <v>75764.049999999988</v>
      </c>
      <c r="X29" s="34">
        <v>77296.45</v>
      </c>
      <c r="Y29" s="26">
        <f t="shared" si="5"/>
        <v>2.022595149018569E-2</v>
      </c>
    </row>
    <row r="30" spans="1:25" ht="15.95" customHeight="1">
      <c r="A30" s="9" t="s">
        <v>120</v>
      </c>
      <c r="B30" s="57" t="s">
        <v>530</v>
      </c>
      <c r="C30" s="62">
        <v>3716489.93</v>
      </c>
      <c r="D30" s="62">
        <v>3920245.24</v>
      </c>
      <c r="E30" s="62">
        <v>3599194.55</v>
      </c>
      <c r="F30" s="62">
        <v>3760259.59</v>
      </c>
      <c r="G30" s="62">
        <v>3962546.39</v>
      </c>
      <c r="H30" s="62">
        <v>4025281.05</v>
      </c>
      <c r="I30" s="62">
        <v>4143250.3</v>
      </c>
      <c r="J30" s="36">
        <v>269426.90000000002</v>
      </c>
      <c r="K30" s="29">
        <v>206920.8</v>
      </c>
      <c r="L30" s="29">
        <v>240021.85</v>
      </c>
      <c r="M30" s="29">
        <v>232126.2</v>
      </c>
      <c r="N30" s="29">
        <v>207704.85</v>
      </c>
      <c r="O30" s="29">
        <v>235967.55000000002</v>
      </c>
      <c r="P30" s="29">
        <v>239699.95</v>
      </c>
      <c r="Q30" s="29">
        <v>258011.3</v>
      </c>
      <c r="R30" s="34">
        <v>312515.3</v>
      </c>
      <c r="S30" s="34">
        <v>450861.05</v>
      </c>
      <c r="T30" s="34">
        <v>326467.55</v>
      </c>
      <c r="U30" s="34">
        <v>335268.5</v>
      </c>
      <c r="V30" s="34">
        <v>361942.85</v>
      </c>
      <c r="W30" s="34">
        <v>339770.6</v>
      </c>
      <c r="X30" s="34">
        <v>519720.30000000005</v>
      </c>
      <c r="Y30" s="26">
        <f t="shared" si="5"/>
        <v>0.52962116204286103</v>
      </c>
    </row>
    <row r="31" spans="1:25" ht="15.95" customHeight="1">
      <c r="A31" s="9" t="s">
        <v>85</v>
      </c>
      <c r="B31" s="57" t="s">
        <v>531</v>
      </c>
      <c r="C31" s="62">
        <v>1170637.98</v>
      </c>
      <c r="D31" s="62">
        <v>3031365.08</v>
      </c>
      <c r="E31" s="62">
        <v>4186105.3</v>
      </c>
      <c r="F31" s="62">
        <v>3302774.34</v>
      </c>
      <c r="G31" s="62">
        <v>3791222.22</v>
      </c>
      <c r="H31" s="62">
        <v>2017815.45</v>
      </c>
      <c r="I31" s="62">
        <v>5016742.63</v>
      </c>
      <c r="J31" s="36">
        <v>2602933.15</v>
      </c>
      <c r="K31" s="29">
        <v>1983688.57</v>
      </c>
      <c r="L31" s="29">
        <v>1781521.83</v>
      </c>
      <c r="M31" s="29">
        <v>2013892.74</v>
      </c>
      <c r="N31" s="29">
        <v>1897817.5500000003</v>
      </c>
      <c r="O31" s="29">
        <v>1903450.5999999999</v>
      </c>
      <c r="P31" s="29">
        <v>2205209.9</v>
      </c>
      <c r="Q31" s="29">
        <v>2052134.0999999996</v>
      </c>
      <c r="R31" s="34">
        <v>2004916.15</v>
      </c>
      <c r="S31" s="34">
        <v>1957087.8</v>
      </c>
      <c r="T31" s="34">
        <v>2013078.36</v>
      </c>
      <c r="U31" s="34">
        <v>2364829.7000000002</v>
      </c>
      <c r="V31" s="34">
        <v>2336625.4</v>
      </c>
      <c r="W31" s="34">
        <v>2245764.4</v>
      </c>
      <c r="X31" s="34">
        <v>2535333</v>
      </c>
      <c r="Y31" s="26">
        <f t="shared" si="5"/>
        <v>0.12893988345349139</v>
      </c>
    </row>
    <row r="32" spans="1:25" ht="15.95" customHeight="1">
      <c r="B32" s="57"/>
      <c r="C32" s="62"/>
      <c r="D32" s="62"/>
      <c r="E32" s="62"/>
      <c r="F32" s="62"/>
      <c r="G32" s="62"/>
      <c r="H32" s="62"/>
      <c r="I32" s="62"/>
      <c r="J32" s="36"/>
      <c r="K32" s="29"/>
      <c r="L32" s="29"/>
      <c r="M32" s="29"/>
      <c r="N32" s="29"/>
      <c r="O32" s="29"/>
      <c r="P32" s="29"/>
      <c r="Q32" s="29"/>
      <c r="R32" s="34"/>
      <c r="S32" s="34"/>
      <c r="T32" s="34"/>
      <c r="U32" s="34"/>
      <c r="V32" s="34"/>
      <c r="W32" s="34"/>
      <c r="X32" s="34"/>
      <c r="Y32" s="26"/>
    </row>
    <row r="33" spans="1:25" ht="15.95" customHeight="1">
      <c r="A33" s="30" t="s">
        <v>573</v>
      </c>
      <c r="B33" s="57"/>
      <c r="C33" s="62"/>
      <c r="D33" s="62"/>
      <c r="E33" s="62"/>
      <c r="F33" s="62"/>
      <c r="G33" s="62"/>
      <c r="H33" s="62"/>
      <c r="I33" s="62"/>
      <c r="J33" s="36"/>
      <c r="K33" s="29"/>
      <c r="L33" s="29"/>
      <c r="M33" s="29"/>
      <c r="N33" s="29"/>
      <c r="O33" s="29"/>
      <c r="P33" s="29"/>
      <c r="Q33" s="29"/>
      <c r="R33" s="34"/>
      <c r="S33" s="34"/>
      <c r="T33" s="34"/>
      <c r="U33" s="34"/>
      <c r="V33" s="34"/>
      <c r="W33" s="34"/>
      <c r="X33" s="34"/>
      <c r="Y33" s="26"/>
    </row>
    <row r="34" spans="1:25" ht="15.95" customHeight="1">
      <c r="B34" s="57" t="s">
        <v>532</v>
      </c>
      <c r="C34" s="62">
        <v>6752427.6499999994</v>
      </c>
      <c r="D34" s="62">
        <v>8591440.9200000018</v>
      </c>
      <c r="E34" s="62">
        <v>7155298.6500000004</v>
      </c>
      <c r="F34" s="62">
        <v>9481943.9400000013</v>
      </c>
      <c r="G34" s="62">
        <v>11343214.549999999</v>
      </c>
      <c r="H34" s="62">
        <v>10970424.949999999</v>
      </c>
      <c r="I34" s="62">
        <v>11407408.099999998</v>
      </c>
      <c r="J34" s="29"/>
      <c r="K34" s="29"/>
    </row>
    <row r="35" spans="1:25" ht="15.95" customHeight="1">
      <c r="A35" s="20" t="s">
        <v>285</v>
      </c>
      <c r="B35" s="57" t="s">
        <v>533</v>
      </c>
      <c r="C35" s="62"/>
      <c r="D35" s="62"/>
      <c r="E35" s="57"/>
      <c r="F35" s="57"/>
      <c r="G35" s="57"/>
      <c r="H35" s="57"/>
      <c r="I35" s="57"/>
      <c r="J35" s="20"/>
      <c r="K35" s="20"/>
      <c r="L35" s="20"/>
      <c r="M35" s="20"/>
      <c r="N35" s="20"/>
      <c r="O35" s="20"/>
      <c r="P35" s="20"/>
      <c r="Q35" s="20"/>
      <c r="R35" s="20"/>
      <c r="S35" s="20"/>
      <c r="T35" s="20"/>
    </row>
    <row r="36" spans="1:25" ht="15.95" customHeight="1">
      <c r="A36" s="9" t="s">
        <v>180</v>
      </c>
      <c r="B36" s="57" t="s">
        <v>534</v>
      </c>
      <c r="C36" s="62">
        <v>19995534.590000007</v>
      </c>
      <c r="D36" s="62">
        <v>16430765.369999986</v>
      </c>
      <c r="E36" s="62">
        <v>17751356.870000008</v>
      </c>
      <c r="F36" s="62">
        <v>31547627.480000004</v>
      </c>
      <c r="G36" s="62">
        <v>34534520.139999986</v>
      </c>
      <c r="H36" s="62">
        <v>33970007.699999996</v>
      </c>
      <c r="I36" s="62">
        <v>38268037.440000005</v>
      </c>
    </row>
    <row r="37" spans="1:25" ht="15.95" customHeight="1">
      <c r="A37" s="9" t="s">
        <v>181</v>
      </c>
      <c r="B37" s="57" t="s">
        <v>535</v>
      </c>
      <c r="C37" s="62">
        <v>25442318.279999997</v>
      </c>
      <c r="D37" s="62">
        <v>28073146.16</v>
      </c>
      <c r="E37" s="62">
        <v>29568420.239999998</v>
      </c>
      <c r="F37" s="62">
        <v>30127407.359999999</v>
      </c>
      <c r="G37" s="62">
        <v>34658131.090000004</v>
      </c>
      <c r="H37" s="62">
        <v>34645551.57</v>
      </c>
      <c r="I37" s="62">
        <v>34891577.600000001</v>
      </c>
    </row>
    <row r="38" spans="1:25" ht="15.95" customHeight="1">
      <c r="A38" s="9" t="s">
        <v>260</v>
      </c>
      <c r="B38" s="57" t="s">
        <v>536</v>
      </c>
      <c r="C38" s="62">
        <v>29309.95</v>
      </c>
      <c r="D38" s="62">
        <v>-9732.9</v>
      </c>
      <c r="E38" s="62">
        <v>-9514.5499999999993</v>
      </c>
      <c r="F38" s="62">
        <v>11734.3</v>
      </c>
      <c r="G38" s="62">
        <v>6307.55</v>
      </c>
      <c r="H38" s="64">
        <v>0</v>
      </c>
      <c r="I38" s="64">
        <v>0</v>
      </c>
    </row>
    <row r="39" spans="1:25" ht="15.95" customHeight="1">
      <c r="B39" s="57" t="s">
        <v>537</v>
      </c>
      <c r="C39" s="62">
        <v>11332.15</v>
      </c>
      <c r="D39" s="62">
        <v>45091.35</v>
      </c>
      <c r="E39" s="62">
        <v>32582.1</v>
      </c>
      <c r="F39" s="62">
        <v>16653.830000000002</v>
      </c>
      <c r="G39" s="62">
        <v>28770.52</v>
      </c>
      <c r="H39" s="62">
        <v>47170.95</v>
      </c>
      <c r="I39" s="62">
        <v>69634.899999999994</v>
      </c>
    </row>
    <row r="40" spans="1:25" ht="15.95" customHeight="1">
      <c r="A40" s="20" t="s">
        <v>128</v>
      </c>
      <c r="B40" s="57" t="s">
        <v>538</v>
      </c>
      <c r="C40" s="62">
        <v>350550.05</v>
      </c>
      <c r="D40" s="62">
        <v>389493.8</v>
      </c>
      <c r="E40" s="62">
        <v>425270.1</v>
      </c>
      <c r="F40" s="62">
        <v>309186.8</v>
      </c>
      <c r="G40" s="62">
        <v>261010.7</v>
      </c>
      <c r="H40" s="62">
        <v>261375.35</v>
      </c>
      <c r="I40" s="62">
        <v>269426.90000000002</v>
      </c>
      <c r="J40" s="20"/>
      <c r="K40" s="20"/>
      <c r="L40" s="20"/>
      <c r="M40" s="20"/>
      <c r="N40" s="20"/>
      <c r="O40" s="20"/>
      <c r="P40" s="20"/>
      <c r="Q40" s="20"/>
      <c r="R40" s="20"/>
      <c r="S40" s="20"/>
      <c r="T40" s="20"/>
    </row>
    <row r="41" spans="1:25" ht="15.95" customHeight="1">
      <c r="A41" s="9" t="s">
        <v>136</v>
      </c>
      <c r="B41" s="57" t="s">
        <v>539</v>
      </c>
      <c r="C41" s="62">
        <v>2134695.37</v>
      </c>
      <c r="D41" s="62">
        <v>2288799.77</v>
      </c>
      <c r="E41" s="62">
        <v>2166897.69</v>
      </c>
      <c r="F41" s="62">
        <v>1969979.3</v>
      </c>
      <c r="G41" s="62">
        <v>2005635.16</v>
      </c>
      <c r="H41" s="62">
        <v>2557980.84</v>
      </c>
      <c r="I41" s="62">
        <v>2602933.15</v>
      </c>
    </row>
  </sheetData>
  <phoneticPr fontId="2" type="noConversion"/>
  <hyperlinks>
    <hyperlink ref="A4" location="Inhalt!A1" display="&lt;&lt;&lt; Inhalt" xr:uid="{7BF4ADB8-3396-4F33-A777-F6C5A995CD80}"/>
    <hyperlink ref="A33" location="Metadaten!A1" display="&lt;&lt;&lt; Metadaten" xr:uid="{B45905F2-709B-4D28-86C3-BA7D0A63991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6"/>
  <sheetViews>
    <sheetView zoomScaleNormal="100" workbookViewId="0"/>
  </sheetViews>
  <sheetFormatPr baseColWidth="10" defaultColWidth="13.7109375" defaultRowHeight="15.95" customHeight="1" outlineLevelCol="1"/>
  <cols>
    <col min="1" max="1" width="33.5703125" style="9" customWidth="1"/>
    <col min="2" max="4" width="8.85546875" style="9" hidden="1" customWidth="1" outlineLevel="1"/>
    <col min="5" max="19" width="9.85546875" style="9" hidden="1" customWidth="1" outlineLevel="1"/>
    <col min="20" max="20" width="9.85546875" style="9" bestFit="1" customWidth="1" collapsed="1"/>
    <col min="21" max="22" width="9.85546875" style="9" bestFit="1" customWidth="1"/>
    <col min="23" max="23" width="12.28515625" style="9" bestFit="1" customWidth="1"/>
    <col min="24" max="16384" width="13.7109375" style="9"/>
  </cols>
  <sheetData>
    <row r="1" spans="1:23" s="8" customFormat="1" ht="18" customHeight="1">
      <c r="A1" s="8" t="s">
        <v>281</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c r="S4" s="24"/>
    </row>
    <row r="6" spans="1:23" ht="15.95" customHeight="1">
      <c r="A6" s="9" t="s">
        <v>427</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86</v>
      </c>
      <c r="B9" s="23">
        <v>9474061.9499999993</v>
      </c>
      <c r="C9" s="23">
        <v>9550099.6500000004</v>
      </c>
      <c r="D9" s="23">
        <v>9808121.8000000007</v>
      </c>
      <c r="E9" s="23">
        <v>10051297.4</v>
      </c>
      <c r="F9" s="23">
        <v>10334784</v>
      </c>
      <c r="G9" s="23">
        <v>10698409.949999999</v>
      </c>
      <c r="H9" s="23">
        <v>11058876</v>
      </c>
      <c r="I9" s="23">
        <v>11470974</v>
      </c>
      <c r="J9" s="23">
        <v>11236312</v>
      </c>
      <c r="K9" s="23">
        <v>11804927</v>
      </c>
      <c r="L9" s="23">
        <v>12145761</v>
      </c>
      <c r="M9" s="23">
        <v>12318327</v>
      </c>
      <c r="N9" s="23">
        <v>14300274</v>
      </c>
      <c r="O9" s="23">
        <v>14542343</v>
      </c>
      <c r="P9" s="23">
        <v>14814130</v>
      </c>
      <c r="Q9" s="23">
        <v>15088995</v>
      </c>
      <c r="R9" s="23">
        <v>15314609</v>
      </c>
      <c r="S9" s="23">
        <v>15434413</v>
      </c>
      <c r="T9" s="23">
        <v>15426852</v>
      </c>
      <c r="U9" s="23">
        <v>15304926</v>
      </c>
      <c r="V9" s="23">
        <v>15090495</v>
      </c>
      <c r="W9" s="26">
        <f>V9/U9-1</f>
        <v>-1.4010587179578704E-2</v>
      </c>
    </row>
    <row r="10" spans="1:23" ht="15.95" customHeight="1">
      <c r="A10" s="9" t="s">
        <v>20</v>
      </c>
      <c r="B10" s="23">
        <v>33542</v>
      </c>
      <c r="C10" s="23">
        <v>33827</v>
      </c>
      <c r="D10" s="23">
        <v>34365</v>
      </c>
      <c r="E10" s="23">
        <v>34956</v>
      </c>
      <c r="F10" s="23">
        <v>34782</v>
      </c>
      <c r="G10" s="23">
        <v>35039</v>
      </c>
      <c r="H10" s="23">
        <v>36680</v>
      </c>
      <c r="I10" s="23">
        <v>37469</v>
      </c>
      <c r="J10" s="23">
        <v>38836</v>
      </c>
      <c r="K10" s="23">
        <v>39490</v>
      </c>
      <c r="L10" s="23">
        <v>40611</v>
      </c>
      <c r="M10" s="23">
        <v>40901</v>
      </c>
      <c r="N10" s="23">
        <v>41563</v>
      </c>
      <c r="O10" s="23">
        <v>42188</v>
      </c>
      <c r="P10" s="23">
        <v>42982</v>
      </c>
      <c r="Q10" s="23">
        <v>43717</v>
      </c>
      <c r="R10" s="23">
        <v>44290</v>
      </c>
      <c r="S10" s="23">
        <v>44789</v>
      </c>
      <c r="T10" s="23">
        <v>45141</v>
      </c>
      <c r="U10" s="23">
        <v>45612</v>
      </c>
      <c r="V10" s="23">
        <v>45800</v>
      </c>
      <c r="W10" s="26">
        <f>V10/U10-1</f>
        <v>4.1217223537666214E-3</v>
      </c>
    </row>
    <row r="11" spans="1:23" ht="15.95" customHeight="1">
      <c r="A11" s="9" t="s">
        <v>10</v>
      </c>
      <c r="B11" s="23">
        <v>282.4536983483394</v>
      </c>
      <c r="C11" s="23">
        <v>282.32180358884915</v>
      </c>
      <c r="D11" s="23">
        <v>285.41020806052671</v>
      </c>
      <c r="E11" s="23">
        <v>287.54140633939812</v>
      </c>
      <c r="F11" s="23">
        <v>297.13023977919613</v>
      </c>
      <c r="G11" s="23">
        <v>305.32863238106108</v>
      </c>
      <c r="H11" s="23">
        <v>301.49607415485281</v>
      </c>
      <c r="I11" s="23">
        <v>306.14572046224879</v>
      </c>
      <c r="J11" s="23">
        <v>289.32722216500156</v>
      </c>
      <c r="K11" s="23">
        <v>298.93459103570524</v>
      </c>
      <c r="L11" s="23">
        <v>299.07564452980722</v>
      </c>
      <c r="M11" s="23">
        <v>301.174225569057</v>
      </c>
      <c r="N11" s="23">
        <v>344.06260375815026</v>
      </c>
      <c r="O11" s="23">
        <v>344.70330425713473</v>
      </c>
      <c r="P11" s="23">
        <v>344.6589269926946</v>
      </c>
      <c r="Q11" s="23">
        <v>345.15165725004005</v>
      </c>
      <c r="R11" s="23">
        <v>345.7802890042899</v>
      </c>
      <c r="S11" s="23">
        <f>S9/S$10</f>
        <v>344.60275960615331</v>
      </c>
      <c r="T11" s="23">
        <f>T9/T$10</f>
        <v>341.7481225493454</v>
      </c>
      <c r="U11" s="23">
        <f>U9/U$10</f>
        <v>335.54604051565377</v>
      </c>
      <c r="V11" s="23">
        <f>V9/V$10</f>
        <v>329.48679039301311</v>
      </c>
      <c r="W11" s="26">
        <f>V11/U11-1</f>
        <v>-1.8057879965828416E-2</v>
      </c>
    </row>
    <row r="14" spans="1:23" ht="15.95" customHeight="1">
      <c r="A14" s="8" t="s">
        <v>282</v>
      </c>
      <c r="B14" s="8"/>
      <c r="C14" s="8"/>
      <c r="D14" s="8"/>
      <c r="E14" s="8"/>
      <c r="F14" s="8"/>
      <c r="G14" s="8"/>
      <c r="H14" s="8"/>
      <c r="I14" s="8"/>
      <c r="J14" s="8"/>
      <c r="K14" s="8"/>
      <c r="L14" s="8"/>
      <c r="M14" s="8"/>
      <c r="N14" s="8"/>
      <c r="O14" s="8"/>
      <c r="P14" s="8"/>
    </row>
    <row r="15" spans="1:23" ht="15.95" customHeight="1">
      <c r="A15" s="9" t="s">
        <v>220</v>
      </c>
    </row>
    <row r="16" spans="1:23" ht="15.95" customHeight="1">
      <c r="A16" s="25"/>
      <c r="B16" s="25" t="s">
        <v>540</v>
      </c>
      <c r="C16" s="25" t="s">
        <v>497</v>
      </c>
      <c r="D16" s="25" t="s">
        <v>498</v>
      </c>
      <c r="E16" s="25" t="s">
        <v>499</v>
      </c>
      <c r="F16" s="25" t="s">
        <v>500</v>
      </c>
      <c r="G16" s="25" t="s">
        <v>501</v>
      </c>
      <c r="H16" s="25" t="s">
        <v>502</v>
      </c>
      <c r="I16" s="25" t="s">
        <v>503</v>
      </c>
      <c r="J16" s="25" t="s">
        <v>504</v>
      </c>
      <c r="K16" s="25" t="s">
        <v>495</v>
      </c>
      <c r="L16" s="28" t="s">
        <v>491</v>
      </c>
      <c r="M16" s="28" t="s">
        <v>487</v>
      </c>
      <c r="N16" s="28" t="s">
        <v>484</v>
      </c>
      <c r="O16" s="28" t="s">
        <v>479</v>
      </c>
      <c r="P16" s="25" t="s">
        <v>320</v>
      </c>
      <c r="Q16" s="25" t="s">
        <v>380</v>
      </c>
      <c r="R16" s="25" t="s">
        <v>383</v>
      </c>
      <c r="S16" s="25" t="s">
        <v>384</v>
      </c>
      <c r="T16" s="25" t="s">
        <v>393</v>
      </c>
      <c r="U16" s="25" t="s">
        <v>465</v>
      </c>
      <c r="V16" s="25" t="s">
        <v>581</v>
      </c>
      <c r="W16" s="25" t="s">
        <v>148</v>
      </c>
    </row>
    <row r="17" spans="1:23" ht="15.95" customHeight="1">
      <c r="A17" s="9" t="s">
        <v>86</v>
      </c>
      <c r="B17" s="23">
        <v>9474061.9499999993</v>
      </c>
      <c r="C17" s="23">
        <v>9550099.6500000004</v>
      </c>
      <c r="D17" s="23">
        <v>9808121.8000000007</v>
      </c>
      <c r="E17" s="23">
        <v>10051297.4</v>
      </c>
      <c r="F17" s="23">
        <v>10334784</v>
      </c>
      <c r="G17" s="23">
        <v>10698410</v>
      </c>
      <c r="H17" s="23">
        <v>11058876</v>
      </c>
      <c r="I17" s="23">
        <v>11470974</v>
      </c>
      <c r="J17" s="23">
        <v>11236312</v>
      </c>
      <c r="K17" s="23">
        <v>11804927</v>
      </c>
      <c r="L17" s="23">
        <v>12145761</v>
      </c>
      <c r="M17" s="23">
        <v>12318327</v>
      </c>
      <c r="N17" s="23">
        <v>14300274</v>
      </c>
      <c r="O17" s="23">
        <v>14542343</v>
      </c>
      <c r="P17" s="23">
        <f>SUM(P18:P26)</f>
        <v>14814130</v>
      </c>
      <c r="Q17" s="23">
        <f>SUM(Q18:Q26)</f>
        <v>15088995</v>
      </c>
      <c r="R17" s="23">
        <v>15314610</v>
      </c>
      <c r="S17" s="23">
        <f>SUM(S18:S26)</f>
        <v>15434413</v>
      </c>
      <c r="T17" s="23">
        <f>SUM(T18:T26)</f>
        <v>15426852</v>
      </c>
      <c r="U17" s="23">
        <f>SUM(U18:U26)</f>
        <v>15304927</v>
      </c>
      <c r="V17" s="23">
        <f>SUM(V18:V26)</f>
        <v>15090495</v>
      </c>
      <c r="W17" s="26">
        <f>SUM(W18:W26)</f>
        <v>1</v>
      </c>
    </row>
    <row r="18" spans="1:23" ht="15.95" customHeight="1">
      <c r="A18" s="9" t="s">
        <v>11</v>
      </c>
      <c r="B18" s="23">
        <v>7569039</v>
      </c>
      <c r="C18" s="23">
        <v>7777169</v>
      </c>
      <c r="D18" s="23">
        <v>8037756</v>
      </c>
      <c r="E18" s="23">
        <v>8279456</v>
      </c>
      <c r="F18" s="23">
        <v>8587622</v>
      </c>
      <c r="G18" s="23">
        <v>8927122</v>
      </c>
      <c r="H18" s="23">
        <v>9221951</v>
      </c>
      <c r="I18" s="23">
        <v>9624753</v>
      </c>
      <c r="J18" s="23">
        <v>9405766</v>
      </c>
      <c r="K18" s="23">
        <v>9905498</v>
      </c>
      <c r="L18" s="23">
        <v>10186444</v>
      </c>
      <c r="M18" s="23">
        <v>10360970</v>
      </c>
      <c r="N18" s="23">
        <v>12033422</v>
      </c>
      <c r="O18" s="23">
        <v>12229521</v>
      </c>
      <c r="P18" s="23">
        <v>12458162</v>
      </c>
      <c r="Q18" s="23">
        <v>12688008</v>
      </c>
      <c r="R18" s="23">
        <v>12893837</v>
      </c>
      <c r="S18" s="23">
        <v>13016003</v>
      </c>
      <c r="T18" s="23">
        <v>13022416</v>
      </c>
      <c r="U18" s="23">
        <v>12905488</v>
      </c>
      <c r="V18" s="23">
        <v>12691759</v>
      </c>
      <c r="W18" s="26">
        <f>V18/V$17</f>
        <v>0.84104325272298885</v>
      </c>
    </row>
    <row r="19" spans="1:23" ht="15.95" customHeight="1">
      <c r="A19" s="9" t="s">
        <v>12</v>
      </c>
      <c r="B19" s="23">
        <v>1030623</v>
      </c>
      <c r="C19" s="23">
        <v>920550</v>
      </c>
      <c r="D19" s="23">
        <v>910785</v>
      </c>
      <c r="E19" s="23">
        <v>898131</v>
      </c>
      <c r="F19" s="23">
        <v>868115</v>
      </c>
      <c r="G19" s="23">
        <v>872820</v>
      </c>
      <c r="H19" s="23">
        <v>908604</v>
      </c>
      <c r="I19" s="23">
        <v>887511</v>
      </c>
      <c r="J19" s="23">
        <v>865040</v>
      </c>
      <c r="K19" s="23">
        <v>895550</v>
      </c>
      <c r="L19" s="23">
        <v>907028</v>
      </c>
      <c r="M19" s="23">
        <v>893448</v>
      </c>
      <c r="N19" s="23">
        <v>1022286</v>
      </c>
      <c r="O19" s="23">
        <v>1031106</v>
      </c>
      <c r="P19" s="23">
        <v>1025988</v>
      </c>
      <c r="Q19" s="23">
        <v>1028725</v>
      </c>
      <c r="R19" s="23">
        <v>1026685</v>
      </c>
      <c r="S19" s="23">
        <v>1010075</v>
      </c>
      <c r="T19" s="23">
        <v>998063</v>
      </c>
      <c r="U19" s="23">
        <v>957196</v>
      </c>
      <c r="V19" s="23">
        <v>943576</v>
      </c>
      <c r="W19" s="26">
        <f t="shared" ref="W19:W26" si="0">V19/V$17</f>
        <v>6.2527836230686931E-2</v>
      </c>
    </row>
    <row r="20" spans="1:23" ht="15.95" customHeight="1">
      <c r="A20" s="9" t="s">
        <v>13</v>
      </c>
      <c r="B20" s="23">
        <v>54514</v>
      </c>
      <c r="C20" s="23">
        <v>57403</v>
      </c>
      <c r="D20" s="23">
        <v>60521</v>
      </c>
      <c r="E20" s="23">
        <v>61754</v>
      </c>
      <c r="F20" s="23">
        <v>59709</v>
      </c>
      <c r="G20" s="23">
        <v>52458</v>
      </c>
      <c r="H20" s="23">
        <v>48614</v>
      </c>
      <c r="I20" s="23">
        <v>50594</v>
      </c>
      <c r="J20" s="23">
        <v>53120</v>
      </c>
      <c r="K20" s="23">
        <v>58669</v>
      </c>
      <c r="L20" s="23">
        <v>82041</v>
      </c>
      <c r="M20" s="23">
        <v>84271</v>
      </c>
      <c r="N20" s="23">
        <v>95430</v>
      </c>
      <c r="O20" s="23">
        <v>99048</v>
      </c>
      <c r="P20" s="23">
        <v>107368</v>
      </c>
      <c r="Q20" s="23">
        <v>119258</v>
      </c>
      <c r="R20" s="23">
        <v>120070</v>
      </c>
      <c r="S20" s="23">
        <v>125491</v>
      </c>
      <c r="T20" s="23">
        <v>103361</v>
      </c>
      <c r="U20" s="23">
        <v>114378</v>
      </c>
      <c r="V20" s="23">
        <v>130506</v>
      </c>
      <c r="W20" s="26">
        <f t="shared" si="0"/>
        <v>8.6482252570243712E-3</v>
      </c>
    </row>
    <row r="21" spans="1:23" ht="15.95" customHeight="1">
      <c r="A21" s="9" t="s">
        <v>14</v>
      </c>
      <c r="B21" s="23">
        <v>363102</v>
      </c>
      <c r="C21" s="23">
        <v>327675</v>
      </c>
      <c r="D21" s="23">
        <v>325655</v>
      </c>
      <c r="E21" s="23">
        <v>318694</v>
      </c>
      <c r="F21" s="23">
        <v>317613</v>
      </c>
      <c r="G21" s="23">
        <v>321009</v>
      </c>
      <c r="H21" s="23">
        <v>341647</v>
      </c>
      <c r="I21" s="23">
        <v>350408</v>
      </c>
      <c r="J21" s="23">
        <v>354943</v>
      </c>
      <c r="K21" s="23">
        <v>364373</v>
      </c>
      <c r="L21" s="23">
        <v>371352</v>
      </c>
      <c r="M21" s="23">
        <v>369512</v>
      </c>
      <c r="N21" s="23">
        <v>429739</v>
      </c>
      <c r="O21" s="23">
        <v>440252</v>
      </c>
      <c r="P21" s="23">
        <v>452447</v>
      </c>
      <c r="Q21" s="23">
        <v>462183</v>
      </c>
      <c r="R21" s="23">
        <v>460990</v>
      </c>
      <c r="S21" s="23">
        <v>462428</v>
      </c>
      <c r="T21" s="23">
        <v>458427</v>
      </c>
      <c r="U21" s="23">
        <v>453454</v>
      </c>
      <c r="V21" s="23">
        <v>442695</v>
      </c>
      <c r="W21" s="26">
        <f t="shared" si="0"/>
        <v>2.9336015816578583E-2</v>
      </c>
    </row>
    <row r="22" spans="1:23" ht="15.95" customHeight="1">
      <c r="A22" s="9" t="s">
        <v>15</v>
      </c>
      <c r="B22" s="23">
        <v>243598</v>
      </c>
      <c r="C22" s="23">
        <v>256096</v>
      </c>
      <c r="D22" s="23">
        <v>265668</v>
      </c>
      <c r="E22" s="23">
        <v>277979</v>
      </c>
      <c r="F22" s="23">
        <v>287720</v>
      </c>
      <c r="G22" s="23">
        <v>301944</v>
      </c>
      <c r="H22" s="23">
        <v>319327</v>
      </c>
      <c r="I22" s="23">
        <v>334647</v>
      </c>
      <c r="J22" s="23">
        <v>342797</v>
      </c>
      <c r="K22" s="23">
        <v>356515</v>
      </c>
      <c r="L22" s="23">
        <v>369544</v>
      </c>
      <c r="M22" s="23">
        <v>376528</v>
      </c>
      <c r="N22" s="23">
        <v>444064</v>
      </c>
      <c r="O22" s="23">
        <v>458263</v>
      </c>
      <c r="P22" s="23">
        <v>477458</v>
      </c>
      <c r="Q22" s="23">
        <v>491044</v>
      </c>
      <c r="R22" s="23">
        <v>502931</v>
      </c>
      <c r="S22" s="23">
        <v>505155</v>
      </c>
      <c r="T22" s="23">
        <v>521721</v>
      </c>
      <c r="U22" s="23">
        <v>542222</v>
      </c>
      <c r="V22" s="23">
        <v>540533</v>
      </c>
      <c r="W22" s="26">
        <f t="shared" si="0"/>
        <v>3.5819434683885452E-2</v>
      </c>
    </row>
    <row r="23" spans="1:23" ht="15.95" customHeight="1">
      <c r="A23" s="9" t="s">
        <v>16</v>
      </c>
      <c r="B23" s="23">
        <v>48602</v>
      </c>
      <c r="C23" s="23">
        <v>49557</v>
      </c>
      <c r="D23" s="23">
        <v>50020</v>
      </c>
      <c r="E23" s="23">
        <v>51779</v>
      </c>
      <c r="F23" s="23">
        <v>52694</v>
      </c>
      <c r="G23" s="23">
        <v>52937</v>
      </c>
      <c r="H23" s="23">
        <v>54683</v>
      </c>
      <c r="I23" s="23">
        <v>56268</v>
      </c>
      <c r="J23" s="23">
        <v>57494</v>
      </c>
      <c r="K23" s="23">
        <v>58293</v>
      </c>
      <c r="L23" s="23">
        <v>60089</v>
      </c>
      <c r="M23" s="23">
        <v>61348</v>
      </c>
      <c r="N23" s="23">
        <v>70594</v>
      </c>
      <c r="O23" s="23">
        <v>70517</v>
      </c>
      <c r="P23" s="23">
        <v>70664</v>
      </c>
      <c r="Q23" s="23">
        <v>71111</v>
      </c>
      <c r="R23" s="23">
        <v>71745</v>
      </c>
      <c r="S23" s="23">
        <v>71313</v>
      </c>
      <c r="T23" s="23">
        <v>71695</v>
      </c>
      <c r="U23" s="23">
        <v>72069</v>
      </c>
      <c r="V23" s="23">
        <v>71741</v>
      </c>
      <c r="W23" s="26">
        <f t="shared" si="0"/>
        <v>4.7540521367920672E-3</v>
      </c>
    </row>
    <row r="24" spans="1:23" ht="15.95" customHeight="1">
      <c r="A24" s="9" t="s">
        <v>17</v>
      </c>
      <c r="B24" s="23">
        <v>50531</v>
      </c>
      <c r="C24" s="23">
        <v>51956</v>
      </c>
      <c r="D24" s="23">
        <v>50219</v>
      </c>
      <c r="E24" s="23">
        <v>48897</v>
      </c>
      <c r="F24" s="23">
        <v>51339</v>
      </c>
      <c r="G24" s="23">
        <v>54316</v>
      </c>
      <c r="H24" s="23">
        <v>55188</v>
      </c>
      <c r="I24" s="23">
        <v>59317</v>
      </c>
      <c r="J24" s="23">
        <v>62300</v>
      </c>
      <c r="K24" s="23">
        <v>67514</v>
      </c>
      <c r="L24" s="23">
        <v>69151</v>
      </c>
      <c r="M24" s="23">
        <v>72321</v>
      </c>
      <c r="N24" s="23">
        <v>89492</v>
      </c>
      <c r="O24" s="23">
        <v>98705</v>
      </c>
      <c r="P24" s="23">
        <v>103629</v>
      </c>
      <c r="Q24" s="23">
        <v>109165</v>
      </c>
      <c r="R24" s="23">
        <v>113374</v>
      </c>
      <c r="S24" s="23">
        <v>118587</v>
      </c>
      <c r="T24" s="23">
        <v>123057</v>
      </c>
      <c r="U24" s="23">
        <v>131824</v>
      </c>
      <c r="V24" s="23">
        <v>137302</v>
      </c>
      <c r="W24" s="26">
        <f t="shared" si="0"/>
        <v>9.0985749639094018E-3</v>
      </c>
    </row>
    <row r="25" spans="1:23" ht="15.95" customHeight="1">
      <c r="A25" s="9" t="s">
        <v>18</v>
      </c>
      <c r="B25" s="23">
        <v>91340.75</v>
      </c>
      <c r="C25" s="23">
        <v>88553.15</v>
      </c>
      <c r="D25" s="23">
        <v>87307.15</v>
      </c>
      <c r="E25" s="23">
        <v>85651.1</v>
      </c>
      <c r="F25" s="23">
        <v>87979</v>
      </c>
      <c r="G25" s="23">
        <v>84790</v>
      </c>
      <c r="H25" s="23">
        <v>82283</v>
      </c>
      <c r="I25" s="23">
        <v>82898</v>
      </c>
      <c r="J25" s="23">
        <v>84552</v>
      </c>
      <c r="K25" s="23">
        <v>88855</v>
      </c>
      <c r="L25" s="23">
        <v>90772</v>
      </c>
      <c r="M25" s="23">
        <v>91609</v>
      </c>
      <c r="N25" s="23">
        <v>105748</v>
      </c>
      <c r="O25" s="23">
        <v>104329</v>
      </c>
      <c r="P25" s="23">
        <v>107379</v>
      </c>
      <c r="Q25" s="23">
        <v>108306</v>
      </c>
      <c r="R25" s="23">
        <v>112415</v>
      </c>
      <c r="S25" s="23">
        <v>111499</v>
      </c>
      <c r="T25" s="23">
        <v>112220</v>
      </c>
      <c r="U25" s="23">
        <v>110580</v>
      </c>
      <c r="V25" s="23">
        <v>113345</v>
      </c>
      <c r="W25" s="26">
        <f t="shared" si="0"/>
        <v>7.5110193535732261E-3</v>
      </c>
    </row>
    <row r="26" spans="1:23" ht="15.95" customHeight="1">
      <c r="A26" s="9" t="s">
        <v>19</v>
      </c>
      <c r="B26" s="23">
        <v>9100</v>
      </c>
      <c r="C26" s="23">
        <v>9320</v>
      </c>
      <c r="D26" s="23">
        <v>9300</v>
      </c>
      <c r="E26" s="23">
        <v>9200</v>
      </c>
      <c r="F26" s="23">
        <v>9260</v>
      </c>
      <c r="G26" s="23">
        <v>9580</v>
      </c>
      <c r="H26" s="23">
        <v>9920</v>
      </c>
      <c r="I26" s="23">
        <v>10220</v>
      </c>
      <c r="J26" s="23">
        <v>10300</v>
      </c>
      <c r="K26" s="23">
        <v>9660</v>
      </c>
      <c r="L26" s="23">
        <v>9340</v>
      </c>
      <c r="M26" s="23">
        <v>8320</v>
      </c>
      <c r="N26" s="23">
        <v>9499</v>
      </c>
      <c r="O26" s="23">
        <v>10602</v>
      </c>
      <c r="P26" s="23">
        <v>11035</v>
      </c>
      <c r="Q26" s="23">
        <v>11195</v>
      </c>
      <c r="R26" s="23">
        <v>12563</v>
      </c>
      <c r="S26" s="23">
        <v>13862</v>
      </c>
      <c r="T26" s="23">
        <v>15892</v>
      </c>
      <c r="U26" s="23">
        <v>17716</v>
      </c>
      <c r="V26" s="23">
        <v>19038</v>
      </c>
      <c r="W26" s="26">
        <f t="shared" si="0"/>
        <v>1.2615888345610929E-3</v>
      </c>
    </row>
    <row r="27" spans="1:23" ht="15.95" customHeight="1">
      <c r="A27" s="9" t="s">
        <v>542</v>
      </c>
      <c r="B27" s="23">
        <f t="shared" ref="B27:I27" si="1">B17-SUM(B18:B26)</f>
        <v>13612.199999999255</v>
      </c>
      <c r="C27" s="23">
        <f t="shared" si="1"/>
        <v>11820.5</v>
      </c>
      <c r="D27" s="23">
        <f t="shared" si="1"/>
        <v>10890.650000000373</v>
      </c>
      <c r="E27" s="23">
        <f t="shared" si="1"/>
        <v>19756.300000000745</v>
      </c>
      <c r="F27" s="23">
        <f t="shared" si="1"/>
        <v>12733</v>
      </c>
      <c r="G27" s="23">
        <f t="shared" si="1"/>
        <v>21434</v>
      </c>
      <c r="H27" s="23">
        <f t="shared" si="1"/>
        <v>16659</v>
      </c>
      <c r="I27" s="23">
        <f t="shared" si="1"/>
        <v>14358</v>
      </c>
      <c r="J27" s="23" t="s">
        <v>76</v>
      </c>
      <c r="K27" s="23" t="s">
        <v>76</v>
      </c>
      <c r="L27" s="23" t="s">
        <v>76</v>
      </c>
      <c r="M27" s="23" t="s">
        <v>76</v>
      </c>
      <c r="N27" s="23" t="s">
        <v>76</v>
      </c>
      <c r="O27" s="23" t="s">
        <v>76</v>
      </c>
      <c r="P27" s="23" t="s">
        <v>76</v>
      </c>
      <c r="Q27" s="23" t="s">
        <v>76</v>
      </c>
      <c r="R27" s="23" t="s">
        <v>76</v>
      </c>
      <c r="S27" s="23" t="s">
        <v>76</v>
      </c>
      <c r="T27" s="23" t="s">
        <v>76</v>
      </c>
      <c r="U27" s="23" t="s">
        <v>76</v>
      </c>
      <c r="V27" s="23" t="s">
        <v>76</v>
      </c>
      <c r="W27" s="23" t="s">
        <v>76</v>
      </c>
    </row>
    <row r="28" spans="1:23" ht="15.95" customHeight="1">
      <c r="B28" s="29"/>
      <c r="C28" s="29"/>
      <c r="D28" s="29"/>
      <c r="E28" s="29"/>
      <c r="F28" s="29"/>
      <c r="G28" s="29"/>
      <c r="H28" s="29"/>
      <c r="I28" s="29"/>
      <c r="J28" s="65"/>
      <c r="K28" s="65"/>
      <c r="L28" s="65"/>
      <c r="M28" s="65"/>
      <c r="N28" s="65"/>
      <c r="O28" s="65"/>
      <c r="P28" s="65"/>
      <c r="Q28" s="65"/>
      <c r="R28" s="65"/>
      <c r="S28" s="65"/>
      <c r="T28" s="65"/>
      <c r="U28" s="65"/>
      <c r="V28" s="65"/>
      <c r="W28" s="65"/>
    </row>
    <row r="29" spans="1:23" ht="15.95" customHeight="1">
      <c r="A29" s="30" t="s">
        <v>573</v>
      </c>
      <c r="B29" s="29"/>
      <c r="C29" s="29"/>
      <c r="D29" s="29"/>
      <c r="E29" s="29"/>
      <c r="F29" s="29"/>
      <c r="G29" s="29"/>
      <c r="H29" s="29"/>
      <c r="I29" s="29"/>
      <c r="J29" s="65"/>
      <c r="K29" s="65"/>
      <c r="L29" s="65"/>
      <c r="M29" s="65"/>
      <c r="N29" s="65"/>
      <c r="O29" s="65"/>
      <c r="P29" s="65"/>
      <c r="Q29" s="65"/>
      <c r="R29" s="65"/>
      <c r="S29" s="65"/>
      <c r="T29" s="65"/>
      <c r="U29" s="65"/>
      <c r="V29" s="65"/>
      <c r="W29" s="65"/>
    </row>
    <row r="31" spans="1:23" ht="15.95" customHeight="1">
      <c r="A31" s="20" t="s">
        <v>261</v>
      </c>
      <c r="B31" s="20"/>
      <c r="C31" s="20"/>
      <c r="D31" s="20"/>
      <c r="E31" s="20"/>
      <c r="F31" s="20"/>
      <c r="G31" s="20"/>
      <c r="H31" s="20"/>
      <c r="I31" s="20"/>
      <c r="J31" s="20"/>
      <c r="K31" s="20"/>
      <c r="L31" s="20"/>
      <c r="M31" s="20"/>
      <c r="N31" s="20"/>
      <c r="O31" s="20"/>
      <c r="P31" s="20"/>
      <c r="Q31" s="20"/>
      <c r="R31" s="20"/>
      <c r="S31" s="20"/>
    </row>
    <row r="32" spans="1:23" ht="15.95" customHeight="1">
      <c r="A32" s="9" t="s">
        <v>96</v>
      </c>
    </row>
    <row r="33" spans="1:19" ht="15.95" customHeight="1">
      <c r="A33" s="9" t="s">
        <v>543</v>
      </c>
    </row>
    <row r="35" spans="1:19" ht="15.95" customHeight="1">
      <c r="A35" s="20" t="s">
        <v>128</v>
      </c>
      <c r="B35" s="20"/>
      <c r="C35" s="20"/>
      <c r="D35" s="20"/>
      <c r="E35" s="20"/>
      <c r="F35" s="20"/>
      <c r="G35" s="20"/>
      <c r="H35" s="20"/>
      <c r="I35" s="20"/>
      <c r="J35" s="20"/>
      <c r="K35" s="20"/>
      <c r="L35" s="20"/>
      <c r="M35" s="20"/>
      <c r="N35" s="20"/>
      <c r="O35" s="20"/>
      <c r="P35" s="20"/>
      <c r="Q35" s="20"/>
      <c r="R35" s="20"/>
      <c r="S35" s="20"/>
    </row>
    <row r="36" spans="1:19" ht="15.95" customHeight="1">
      <c r="A36" s="9" t="s">
        <v>387</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CF4F067-6138-4C0C-BE1A-A31AEBF7C3B5}"/>
    <hyperlink ref="A29" location="Metadaten!A1" display="&lt;&lt;&lt; Metadaten" xr:uid="{EC4D3A1B-5E9E-4FF6-9A37-6D1E5CC9023E}"/>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45"/>
  <sheetViews>
    <sheetView zoomScaleNormal="100" workbookViewId="0"/>
  </sheetViews>
  <sheetFormatPr baseColWidth="10" defaultColWidth="13.7109375" defaultRowHeight="15.95" customHeight="1" outlineLevelCol="1"/>
  <cols>
    <col min="1" max="1" width="33.5703125" style="9" customWidth="1"/>
    <col min="2" max="19" width="0" style="9" hidden="1" customWidth="1" outlineLevel="1"/>
    <col min="20" max="20" width="13.7109375" style="9" collapsed="1"/>
    <col min="21" max="16384" width="13.7109375" style="9"/>
  </cols>
  <sheetData>
    <row r="1" spans="1:23" s="8" customFormat="1" ht="18" customHeight="1">
      <c r="A1" s="8" t="s">
        <v>283</v>
      </c>
    </row>
    <row r="2" spans="1:23" ht="15.95" customHeight="1">
      <c r="A2" s="9" t="s">
        <v>220</v>
      </c>
    </row>
    <row r="3" spans="1:23" ht="15.95" customHeight="1">
      <c r="A3" s="19"/>
    </row>
    <row r="4" spans="1:23" ht="15.95" customHeight="1">
      <c r="A4" s="24" t="s">
        <v>448</v>
      </c>
      <c r="B4" s="24"/>
      <c r="C4" s="24"/>
      <c r="D4" s="24"/>
      <c r="E4" s="24"/>
      <c r="F4" s="24"/>
      <c r="G4" s="24"/>
      <c r="H4" s="24"/>
      <c r="I4" s="24"/>
      <c r="J4" s="24"/>
      <c r="K4" s="24"/>
      <c r="L4" s="24"/>
      <c r="M4" s="24"/>
      <c r="N4" s="24"/>
      <c r="O4" s="24"/>
      <c r="P4" s="24"/>
      <c r="Q4" s="24"/>
      <c r="R4" s="24"/>
    </row>
    <row r="6" spans="1:23" ht="15.95" customHeight="1">
      <c r="A6" s="9" t="s">
        <v>428</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86</v>
      </c>
      <c r="B9" s="23">
        <f>SUM(B21:B35)</f>
        <v>101641539.74000001</v>
      </c>
      <c r="C9" s="23">
        <f t="shared" ref="C9:U9" si="0">SUM(C21:C35)</f>
        <v>114776804.19999999</v>
      </c>
      <c r="D9" s="23">
        <f t="shared" si="0"/>
        <v>78242079.889999986</v>
      </c>
      <c r="E9" s="23">
        <f t="shared" si="0"/>
        <v>79712537.910000011</v>
      </c>
      <c r="F9" s="23">
        <f t="shared" si="0"/>
        <v>78268941.400000021</v>
      </c>
      <c r="G9" s="23">
        <f t="shared" si="0"/>
        <v>89921004.779999986</v>
      </c>
      <c r="H9" s="23">
        <f t="shared" si="0"/>
        <v>98229860.749999985</v>
      </c>
      <c r="I9" s="23">
        <f t="shared" si="0"/>
        <v>94146396.986000001</v>
      </c>
      <c r="J9" s="23">
        <f t="shared" si="0"/>
        <v>79656002.720799997</v>
      </c>
      <c r="K9" s="23">
        <f t="shared" si="0"/>
        <v>112246593.79000001</v>
      </c>
      <c r="L9" s="23">
        <f t="shared" si="0"/>
        <v>219046483.31999999</v>
      </c>
      <c r="M9" s="23">
        <f t="shared" si="0"/>
        <v>87805131.939999998</v>
      </c>
      <c r="N9" s="23">
        <f t="shared" si="0"/>
        <v>61130054.670000002</v>
      </c>
      <c r="O9" s="23">
        <f t="shared" si="0"/>
        <v>122170122.08</v>
      </c>
      <c r="P9" s="23">
        <f t="shared" si="0"/>
        <v>56627947</v>
      </c>
      <c r="Q9" s="23">
        <f t="shared" si="0"/>
        <v>59649827</v>
      </c>
      <c r="R9" s="23">
        <f t="shared" si="0"/>
        <v>69817153</v>
      </c>
      <c r="S9" s="23">
        <f t="shared" si="0"/>
        <v>84605855.979999989</v>
      </c>
      <c r="T9" s="23">
        <f t="shared" si="0"/>
        <v>80440888.710000008</v>
      </c>
      <c r="U9" s="23">
        <f t="shared" si="0"/>
        <v>82965860.239999995</v>
      </c>
      <c r="V9" s="23">
        <f t="shared" ref="V9" si="1">SUM(V21:V35)</f>
        <v>103431106.92</v>
      </c>
      <c r="W9" s="26">
        <f>V9/U9-1</f>
        <v>0.24667069829444355</v>
      </c>
    </row>
    <row r="10" spans="1:23" ht="15.95" customHeight="1">
      <c r="A10" s="9" t="s">
        <v>131</v>
      </c>
      <c r="B10" s="23" t="s">
        <v>73</v>
      </c>
      <c r="C10" s="23" t="s">
        <v>73</v>
      </c>
      <c r="D10" s="23" t="s">
        <v>73</v>
      </c>
      <c r="E10" s="23" t="s">
        <v>73</v>
      </c>
      <c r="F10" s="23" t="s">
        <v>73</v>
      </c>
      <c r="G10" s="23" t="s">
        <v>73</v>
      </c>
      <c r="H10" s="23">
        <f t="shared" ref="H10" si="2">SUM(H21:H33)</f>
        <v>95685608.549999982</v>
      </c>
      <c r="I10" s="23">
        <f t="shared" ref="I10:U10" si="3">SUM(I21:I33)</f>
        <v>92079233.736000001</v>
      </c>
      <c r="J10" s="23">
        <f t="shared" si="3"/>
        <v>77654191.870800003</v>
      </c>
      <c r="K10" s="23">
        <f t="shared" si="3"/>
        <v>109961310.54000001</v>
      </c>
      <c r="L10" s="23">
        <f t="shared" si="3"/>
        <v>217058492.31999999</v>
      </c>
      <c r="M10" s="23">
        <f t="shared" si="3"/>
        <v>85953574.390000001</v>
      </c>
      <c r="N10" s="23">
        <f t="shared" si="3"/>
        <v>58462137.920000002</v>
      </c>
      <c r="O10" s="23">
        <f t="shared" si="3"/>
        <v>119291214</v>
      </c>
      <c r="P10" s="23">
        <f t="shared" si="3"/>
        <v>54013334</v>
      </c>
      <c r="Q10" s="23">
        <f t="shared" si="3"/>
        <v>56312354</v>
      </c>
      <c r="R10" s="23">
        <f t="shared" si="3"/>
        <v>67131915</v>
      </c>
      <c r="S10" s="23">
        <f t="shared" si="3"/>
        <v>81487312.979999989</v>
      </c>
      <c r="T10" s="23">
        <f t="shared" si="3"/>
        <v>76225752.710000008</v>
      </c>
      <c r="U10" s="23">
        <f t="shared" si="3"/>
        <v>79576071.120000005</v>
      </c>
      <c r="V10" s="23">
        <f>SUM(V21:V33)</f>
        <v>100276537</v>
      </c>
      <c r="W10" s="26">
        <f t="shared" ref="W10:W11" si="4">V10/U10-1</f>
        <v>0.2601343040520796</v>
      </c>
    </row>
    <row r="11" spans="1:23" ht="15.95" customHeight="1">
      <c r="A11" s="9" t="s">
        <v>132</v>
      </c>
      <c r="B11" s="23" t="s">
        <v>73</v>
      </c>
      <c r="C11" s="23" t="s">
        <v>73</v>
      </c>
      <c r="D11" s="23" t="s">
        <v>73</v>
      </c>
      <c r="E11" s="23" t="s">
        <v>73</v>
      </c>
      <c r="F11" s="23" t="s">
        <v>73</v>
      </c>
      <c r="G11" s="23" t="s">
        <v>73</v>
      </c>
      <c r="H11" s="23">
        <f t="shared" ref="H11" si="5">SUM(H34:H35)</f>
        <v>2544252.1999999997</v>
      </c>
      <c r="I11" s="23">
        <f t="shared" ref="I11:U11" si="6">SUM(I34:I35)</f>
        <v>2067163.25</v>
      </c>
      <c r="J11" s="23">
        <f t="shared" si="6"/>
        <v>2001810.85</v>
      </c>
      <c r="K11" s="23">
        <f t="shared" si="6"/>
        <v>2285283.25</v>
      </c>
      <c r="L11" s="23">
        <f t="shared" si="6"/>
        <v>1987991</v>
      </c>
      <c r="M11" s="23">
        <f t="shared" si="6"/>
        <v>1851557.5499999998</v>
      </c>
      <c r="N11" s="23">
        <f t="shared" si="6"/>
        <v>2667916.75</v>
      </c>
      <c r="O11" s="23">
        <f t="shared" si="6"/>
        <v>2878908.0799999996</v>
      </c>
      <c r="P11" s="23">
        <f t="shared" si="6"/>
        <v>2614613</v>
      </c>
      <c r="Q11" s="23">
        <f t="shared" si="6"/>
        <v>3337473</v>
      </c>
      <c r="R11" s="23">
        <f t="shared" si="6"/>
        <v>2685238</v>
      </c>
      <c r="S11" s="23">
        <f t="shared" si="6"/>
        <v>3118543</v>
      </c>
      <c r="T11" s="23">
        <f t="shared" si="6"/>
        <v>4215136</v>
      </c>
      <c r="U11" s="23">
        <f t="shared" si="6"/>
        <v>3389789.12</v>
      </c>
      <c r="V11" s="23">
        <f t="shared" ref="V11" si="7">SUM(V34:V35)</f>
        <v>3154569.92</v>
      </c>
      <c r="W11" s="26">
        <f t="shared" si="4"/>
        <v>-6.9390511230385976E-2</v>
      </c>
    </row>
    <row r="14" spans="1:23" ht="15.95" customHeight="1">
      <c r="A14" s="8" t="s">
        <v>284</v>
      </c>
      <c r="B14" s="8"/>
      <c r="C14" s="8"/>
      <c r="D14" s="8"/>
      <c r="E14" s="8"/>
      <c r="F14" s="8"/>
      <c r="G14" s="8"/>
      <c r="H14" s="8"/>
      <c r="I14" s="8"/>
      <c r="J14" s="8"/>
      <c r="K14" s="8"/>
      <c r="L14" s="8"/>
      <c r="N14" s="8"/>
      <c r="O14" s="8"/>
      <c r="P14" s="8"/>
      <c r="Q14" s="8"/>
      <c r="R14" s="8"/>
    </row>
    <row r="15" spans="1:23" ht="15.95" customHeight="1">
      <c r="A15" s="9" t="s">
        <v>220</v>
      </c>
    </row>
    <row r="17" spans="1:29" ht="15.95" customHeight="1">
      <c r="A17" s="9" t="s">
        <v>429</v>
      </c>
    </row>
    <row r="19" spans="1:29" ht="15.95" customHeight="1">
      <c r="A19" s="25"/>
      <c r="B19" s="25" t="s">
        <v>540</v>
      </c>
      <c r="C19" s="25" t="s">
        <v>497</v>
      </c>
      <c r="D19" s="25" t="s">
        <v>498</v>
      </c>
      <c r="E19" s="25" t="s">
        <v>499</v>
      </c>
      <c r="F19" s="25" t="s">
        <v>500</v>
      </c>
      <c r="G19" s="25" t="s">
        <v>501</v>
      </c>
      <c r="H19" s="25" t="s">
        <v>502</v>
      </c>
      <c r="I19" s="25" t="s">
        <v>503</v>
      </c>
      <c r="J19" s="25" t="s">
        <v>504</v>
      </c>
      <c r="K19" s="25" t="s">
        <v>495</v>
      </c>
      <c r="L19" s="25" t="s">
        <v>491</v>
      </c>
      <c r="M19" s="25" t="s">
        <v>487</v>
      </c>
      <c r="N19" s="25" t="s">
        <v>484</v>
      </c>
      <c r="O19" s="25" t="s">
        <v>479</v>
      </c>
      <c r="P19" s="25" t="s">
        <v>320</v>
      </c>
      <c r="Q19" s="25" t="s">
        <v>380</v>
      </c>
      <c r="R19" s="25" t="s">
        <v>383</v>
      </c>
      <c r="S19" s="25" t="s">
        <v>384</v>
      </c>
      <c r="T19" s="25" t="s">
        <v>393</v>
      </c>
      <c r="U19" s="25" t="s">
        <v>465</v>
      </c>
      <c r="V19" s="25" t="s">
        <v>581</v>
      </c>
      <c r="W19" s="25" t="s">
        <v>135</v>
      </c>
    </row>
    <row r="20" spans="1:29" ht="15.95" customHeight="1">
      <c r="A20" s="9" t="s">
        <v>86</v>
      </c>
      <c r="B20" s="23">
        <f>SUM(B21:B35)</f>
        <v>101641539.74000001</v>
      </c>
      <c r="C20" s="23">
        <f t="shared" ref="C20:U20" si="8">SUM(C21:C35)</f>
        <v>114776804.19999999</v>
      </c>
      <c r="D20" s="23">
        <f t="shared" si="8"/>
        <v>78242079.889999986</v>
      </c>
      <c r="E20" s="23">
        <f t="shared" si="8"/>
        <v>79712537.910000011</v>
      </c>
      <c r="F20" s="23">
        <f t="shared" si="8"/>
        <v>78268941.400000021</v>
      </c>
      <c r="G20" s="23">
        <f t="shared" si="8"/>
        <v>89921004.779999986</v>
      </c>
      <c r="H20" s="23">
        <f t="shared" si="8"/>
        <v>98229860.749999985</v>
      </c>
      <c r="I20" s="23">
        <f t="shared" si="8"/>
        <v>94146396.986000001</v>
      </c>
      <c r="J20" s="23">
        <f t="shared" si="8"/>
        <v>79656002.720799997</v>
      </c>
      <c r="K20" s="23">
        <f t="shared" si="8"/>
        <v>112246593.79000001</v>
      </c>
      <c r="L20" s="23">
        <f t="shared" si="8"/>
        <v>219046483.31999999</v>
      </c>
      <c r="M20" s="23">
        <f t="shared" si="8"/>
        <v>87805131.939999998</v>
      </c>
      <c r="N20" s="23">
        <f t="shared" si="8"/>
        <v>61130054.670000002</v>
      </c>
      <c r="O20" s="23">
        <f t="shared" si="8"/>
        <v>122170122.08</v>
      </c>
      <c r="P20" s="23">
        <f t="shared" si="8"/>
        <v>56627947</v>
      </c>
      <c r="Q20" s="23">
        <f t="shared" si="8"/>
        <v>59649827</v>
      </c>
      <c r="R20" s="23">
        <f t="shared" si="8"/>
        <v>69817153</v>
      </c>
      <c r="S20" s="23">
        <f t="shared" si="8"/>
        <v>84605855.979999989</v>
      </c>
      <c r="T20" s="23">
        <f t="shared" si="8"/>
        <v>80440888.710000008</v>
      </c>
      <c r="U20" s="23">
        <f t="shared" si="8"/>
        <v>82965860.239999995</v>
      </c>
      <c r="V20" s="23">
        <f>SUM(V21:V35)</f>
        <v>103431106.92</v>
      </c>
      <c r="W20" s="26">
        <f>V20/U20-1</f>
        <v>0.24667069829444355</v>
      </c>
    </row>
    <row r="21" spans="1:29" ht="15.95" customHeight="1">
      <c r="A21" s="9" t="s">
        <v>480</v>
      </c>
      <c r="B21" s="23" t="s">
        <v>76</v>
      </c>
      <c r="C21" s="23" t="s">
        <v>76</v>
      </c>
      <c r="D21" s="23" t="s">
        <v>76</v>
      </c>
      <c r="E21" s="23" t="s">
        <v>76</v>
      </c>
      <c r="F21" s="23">
        <v>1007343.6</v>
      </c>
      <c r="G21" s="23">
        <v>3704949.04</v>
      </c>
      <c r="H21" s="23">
        <v>4968463.18</v>
      </c>
      <c r="I21" s="23">
        <v>5986564.4299999997</v>
      </c>
      <c r="J21" s="23">
        <v>3607794.86</v>
      </c>
      <c r="K21" s="23">
        <v>2414735.96</v>
      </c>
      <c r="L21" s="23">
        <v>3325138.64</v>
      </c>
      <c r="M21" s="23">
        <v>4022211.97</v>
      </c>
      <c r="N21" s="23">
        <v>3555448.92</v>
      </c>
      <c r="O21" s="23">
        <v>3134025</v>
      </c>
      <c r="P21" s="23">
        <v>2314235</v>
      </c>
      <c r="Q21" s="23">
        <v>0</v>
      </c>
      <c r="R21" s="23">
        <v>0</v>
      </c>
      <c r="S21" s="23">
        <v>0</v>
      </c>
      <c r="T21" s="23">
        <v>0</v>
      </c>
      <c r="U21" s="23">
        <v>0</v>
      </c>
      <c r="V21" s="23">
        <v>0</v>
      </c>
      <c r="W21" s="26" t="s">
        <v>76</v>
      </c>
      <c r="AA21" s="66"/>
    </row>
    <row r="22" spans="1:29" ht="15.95" customHeight="1">
      <c r="A22" s="9" t="s">
        <v>288</v>
      </c>
      <c r="B22" s="23" t="s">
        <v>76</v>
      </c>
      <c r="C22" s="23" t="s">
        <v>76</v>
      </c>
      <c r="D22" s="23" t="s">
        <v>76</v>
      </c>
      <c r="E22" s="23" t="s">
        <v>76</v>
      </c>
      <c r="F22" s="23" t="s">
        <v>76</v>
      </c>
      <c r="G22" s="23" t="s">
        <v>76</v>
      </c>
      <c r="H22" s="23" t="s">
        <v>76</v>
      </c>
      <c r="I22" s="23" t="s">
        <v>76</v>
      </c>
      <c r="J22" s="23" t="s">
        <v>76</v>
      </c>
      <c r="K22" s="23" t="s">
        <v>76</v>
      </c>
      <c r="L22" s="23" t="s">
        <v>76</v>
      </c>
      <c r="M22" s="23" t="s">
        <v>76</v>
      </c>
      <c r="N22" s="23">
        <v>4892800</v>
      </c>
      <c r="O22" s="23">
        <v>254705</v>
      </c>
      <c r="P22" s="23">
        <v>88986</v>
      </c>
      <c r="Q22" s="23">
        <v>121922</v>
      </c>
      <c r="R22" s="23">
        <v>87349</v>
      </c>
      <c r="S22" s="23">
        <v>121054</v>
      </c>
      <c r="T22" s="23">
        <v>81075</v>
      </c>
      <c r="U22" s="23">
        <v>93473</v>
      </c>
      <c r="V22" s="23">
        <v>136397</v>
      </c>
      <c r="W22" s="26">
        <f t="shared" ref="W22:W35" si="9">V22/U22-1</f>
        <v>0.45921282081456671</v>
      </c>
    </row>
    <row r="23" spans="1:29" ht="15.95" customHeight="1">
      <c r="A23" s="9" t="s">
        <v>91</v>
      </c>
      <c r="B23" s="23" t="s">
        <v>76</v>
      </c>
      <c r="C23" s="23" t="s">
        <v>76</v>
      </c>
      <c r="D23" s="23" t="s">
        <v>76</v>
      </c>
      <c r="E23" s="23" t="s">
        <v>76</v>
      </c>
      <c r="F23" s="23" t="s">
        <v>76</v>
      </c>
      <c r="G23" s="23" t="s">
        <v>76</v>
      </c>
      <c r="H23" s="23" t="s">
        <v>76</v>
      </c>
      <c r="I23" s="23">
        <v>1085310.4360000002</v>
      </c>
      <c r="J23" s="23">
        <v>2513257.2108</v>
      </c>
      <c r="K23" s="23">
        <v>3646286.87</v>
      </c>
      <c r="L23" s="23">
        <v>1867256</v>
      </c>
      <c r="M23" s="23">
        <v>1149486</v>
      </c>
      <c r="N23" s="23">
        <v>3984739</v>
      </c>
      <c r="O23" s="23">
        <v>4501044</v>
      </c>
      <c r="P23" s="23">
        <f>6058744-1658922</f>
        <v>4399822</v>
      </c>
      <c r="Q23" s="23">
        <v>5672603</v>
      </c>
      <c r="R23" s="23">
        <v>3476681</v>
      </c>
      <c r="S23" s="23">
        <v>6632949</v>
      </c>
      <c r="T23" s="23">
        <v>5392595</v>
      </c>
      <c r="U23" s="23">
        <v>4973040</v>
      </c>
      <c r="V23" s="23">
        <v>4714883</v>
      </c>
      <c r="W23" s="26">
        <f t="shared" si="9"/>
        <v>-5.1911305760661497E-2</v>
      </c>
      <c r="Z23"/>
    </row>
    <row r="24" spans="1:29" ht="15.95" customHeight="1">
      <c r="A24" s="9" t="s">
        <v>293</v>
      </c>
      <c r="B24" s="23" t="s">
        <v>76</v>
      </c>
      <c r="C24" s="23" t="s">
        <v>76</v>
      </c>
      <c r="D24" s="23" t="s">
        <v>76</v>
      </c>
      <c r="E24" s="23" t="s">
        <v>76</v>
      </c>
      <c r="F24" s="23" t="s">
        <v>76</v>
      </c>
      <c r="G24" s="23" t="s">
        <v>76</v>
      </c>
      <c r="H24" s="23" t="s">
        <v>76</v>
      </c>
      <c r="I24" s="23" t="s">
        <v>76</v>
      </c>
      <c r="J24" s="23" t="s">
        <v>76</v>
      </c>
      <c r="K24" s="23" t="s">
        <v>76</v>
      </c>
      <c r="L24" s="23" t="s">
        <v>76</v>
      </c>
      <c r="M24" s="23" t="s">
        <v>76</v>
      </c>
      <c r="N24" s="23">
        <v>664767</v>
      </c>
      <c r="O24" s="23">
        <v>653540</v>
      </c>
      <c r="P24" s="23">
        <v>554659</v>
      </c>
      <c r="Q24" s="23">
        <v>450777</v>
      </c>
      <c r="R24" s="23">
        <v>460367</v>
      </c>
      <c r="S24" s="23">
        <v>765189</v>
      </c>
      <c r="T24" s="23">
        <v>734639</v>
      </c>
      <c r="U24" s="23">
        <v>680223</v>
      </c>
      <c r="V24" s="23">
        <v>1068188</v>
      </c>
      <c r="W24" s="26">
        <f t="shared" si="9"/>
        <v>0.5703497235465429</v>
      </c>
    </row>
    <row r="25" spans="1:29" ht="15.95" customHeight="1">
      <c r="A25" s="9" t="s">
        <v>494</v>
      </c>
      <c r="B25" s="23" t="s">
        <v>76</v>
      </c>
      <c r="C25" s="23" t="s">
        <v>76</v>
      </c>
      <c r="D25" s="23" t="s">
        <v>76</v>
      </c>
      <c r="E25" s="23">
        <v>109794.7</v>
      </c>
      <c r="F25" s="23">
        <v>460108.3</v>
      </c>
      <c r="G25" s="23">
        <v>469928.5</v>
      </c>
      <c r="H25" s="23">
        <v>484976.48</v>
      </c>
      <c r="I25" s="23">
        <v>488017.48</v>
      </c>
      <c r="J25" s="23">
        <v>476807.56</v>
      </c>
      <c r="K25" s="23">
        <v>458414.27</v>
      </c>
      <c r="L25" s="23">
        <v>303942.05</v>
      </c>
      <c r="M25" s="23">
        <v>0</v>
      </c>
      <c r="N25" s="23">
        <v>0</v>
      </c>
      <c r="O25" s="23">
        <v>0</v>
      </c>
      <c r="P25" s="23">
        <v>0</v>
      </c>
      <c r="Q25" s="23">
        <v>0</v>
      </c>
      <c r="R25" s="23">
        <v>0</v>
      </c>
      <c r="S25" s="23">
        <v>0</v>
      </c>
      <c r="T25" s="23">
        <v>0</v>
      </c>
      <c r="U25" s="23">
        <v>0</v>
      </c>
      <c r="V25" s="23">
        <v>0</v>
      </c>
      <c r="W25" s="26" t="s">
        <v>76</v>
      </c>
    </row>
    <row r="26" spans="1:29" ht="15.95" customHeight="1">
      <c r="A26" s="9" t="s">
        <v>0</v>
      </c>
      <c r="B26" s="23">
        <v>58551631.810000002</v>
      </c>
      <c r="C26" s="23">
        <v>74934232.560000002</v>
      </c>
      <c r="D26" s="23">
        <v>35256206.060000002</v>
      </c>
      <c r="E26" s="23">
        <v>37622721.829999998</v>
      </c>
      <c r="F26" s="23">
        <v>33965778.530000001</v>
      </c>
      <c r="G26" s="23">
        <v>41401202.509999998</v>
      </c>
      <c r="H26" s="23">
        <v>48155868.950000003</v>
      </c>
      <c r="I26" s="23">
        <v>44694510.020000003</v>
      </c>
      <c r="J26" s="23">
        <v>26494511.649999999</v>
      </c>
      <c r="K26" s="23">
        <v>59377933</v>
      </c>
      <c r="L26" s="23">
        <v>170144804.05000001</v>
      </c>
      <c r="M26" s="23">
        <v>36590552.420000002</v>
      </c>
      <c r="N26" s="23">
        <v>1299779</v>
      </c>
      <c r="O26" s="23">
        <v>66601128</v>
      </c>
      <c r="P26" s="23">
        <v>2301490</v>
      </c>
      <c r="Q26" s="23">
        <v>1286597</v>
      </c>
      <c r="R26" s="23">
        <v>875878</v>
      </c>
      <c r="S26" s="23">
        <v>1150727</v>
      </c>
      <c r="T26" s="23">
        <v>574539</v>
      </c>
      <c r="U26" s="23">
        <v>523488</v>
      </c>
      <c r="V26" s="23">
        <v>3637</v>
      </c>
      <c r="W26" s="26">
        <f t="shared" si="9"/>
        <v>-0.99305237178311634</v>
      </c>
      <c r="AC26" s="67"/>
    </row>
    <row r="27" spans="1:29" ht="15.95" customHeight="1">
      <c r="A27" s="9" t="s">
        <v>84</v>
      </c>
      <c r="B27" s="23">
        <v>36043822</v>
      </c>
      <c r="C27" s="23">
        <v>33233664.289999999</v>
      </c>
      <c r="D27" s="23">
        <v>35326707.539999999</v>
      </c>
      <c r="E27" s="23">
        <v>34576139.670000002</v>
      </c>
      <c r="F27" s="23">
        <v>35764704.840000004</v>
      </c>
      <c r="G27" s="23">
        <v>36464778.909999996</v>
      </c>
      <c r="H27" s="23">
        <v>36230289.240000002</v>
      </c>
      <c r="I27" s="23">
        <v>34323008.759999998</v>
      </c>
      <c r="J27" s="23">
        <v>36973914.729999997</v>
      </c>
      <c r="K27" s="23">
        <v>35457116.509999998</v>
      </c>
      <c r="L27" s="23">
        <v>36240031.850000001</v>
      </c>
      <c r="M27" s="23">
        <v>36087639</v>
      </c>
      <c r="N27" s="23">
        <v>35659886</v>
      </c>
      <c r="O27" s="23">
        <v>34081189</v>
      </c>
      <c r="P27" s="23">
        <v>33788156</v>
      </c>
      <c r="Q27" s="23">
        <v>32641350</v>
      </c>
      <c r="R27" s="23">
        <v>33566194</v>
      </c>
      <c r="S27" s="23">
        <v>33641460.979999997</v>
      </c>
      <c r="T27" s="23">
        <v>31935593.710000001</v>
      </c>
      <c r="U27" s="23">
        <v>33769625.119999997</v>
      </c>
      <c r="V27" s="23">
        <v>32511104</v>
      </c>
      <c r="W27" s="26">
        <f t="shared" si="9"/>
        <v>-3.7267843973033621E-2</v>
      </c>
      <c r="AC27" s="68"/>
    </row>
    <row r="28" spans="1:29" ht="15.95" customHeight="1">
      <c r="A28" s="9" t="s">
        <v>172</v>
      </c>
      <c r="B28" s="23">
        <v>69603.429999999993</v>
      </c>
      <c r="C28" s="23">
        <v>151819.25</v>
      </c>
      <c r="D28" s="23">
        <v>85145.85</v>
      </c>
      <c r="E28" s="23">
        <v>166974.19</v>
      </c>
      <c r="F28" s="23">
        <v>123365.51</v>
      </c>
      <c r="G28" s="23">
        <v>149524.76999999999</v>
      </c>
      <c r="H28" s="23">
        <v>148469.35</v>
      </c>
      <c r="I28" s="23">
        <v>122073.26</v>
      </c>
      <c r="J28" s="23">
        <v>150354.46</v>
      </c>
      <c r="K28" s="23">
        <v>133238.93</v>
      </c>
      <c r="L28" s="23">
        <v>136619.73000000001</v>
      </c>
      <c r="M28" s="23">
        <v>131187</v>
      </c>
      <c r="N28" s="23">
        <v>130356</v>
      </c>
      <c r="O28" s="23">
        <v>133307</v>
      </c>
      <c r="P28" s="23">
        <v>126460</v>
      </c>
      <c r="Q28" s="23">
        <v>123707</v>
      </c>
      <c r="R28" s="23">
        <v>127743</v>
      </c>
      <c r="S28" s="23">
        <v>118290</v>
      </c>
      <c r="T28" s="23">
        <v>119807</v>
      </c>
      <c r="U28" s="23">
        <v>117773</v>
      </c>
      <c r="V28" s="23">
        <v>117655</v>
      </c>
      <c r="W28" s="26">
        <f t="shared" si="9"/>
        <v>-1.0019274366790398E-3</v>
      </c>
      <c r="AA28" s="66"/>
    </row>
    <row r="29" spans="1:29" ht="15.95" customHeight="1">
      <c r="A29" s="9" t="s">
        <v>173</v>
      </c>
      <c r="B29" s="23">
        <v>75000</v>
      </c>
      <c r="C29" s="23">
        <v>75000</v>
      </c>
      <c r="D29" s="23">
        <v>75000</v>
      </c>
      <c r="E29" s="23">
        <v>75000</v>
      </c>
      <c r="F29" s="23">
        <v>75000</v>
      </c>
      <c r="G29" s="23">
        <v>75000</v>
      </c>
      <c r="H29" s="23">
        <v>75000</v>
      </c>
      <c r="I29" s="23">
        <v>75000</v>
      </c>
      <c r="J29" s="23">
        <v>75000</v>
      </c>
      <c r="K29" s="23">
        <v>75000</v>
      </c>
      <c r="L29" s="23">
        <v>75000</v>
      </c>
      <c r="M29" s="23">
        <v>75000</v>
      </c>
      <c r="N29" s="23">
        <v>75000</v>
      </c>
      <c r="O29" s="23">
        <v>75000</v>
      </c>
      <c r="P29" s="23">
        <v>75000</v>
      </c>
      <c r="Q29" s="23">
        <v>75000</v>
      </c>
      <c r="R29" s="23">
        <v>75000</v>
      </c>
      <c r="S29" s="23">
        <v>75000</v>
      </c>
      <c r="T29" s="23">
        <v>75000</v>
      </c>
      <c r="U29" s="23">
        <v>75000</v>
      </c>
      <c r="V29" s="23">
        <v>75000</v>
      </c>
      <c r="W29" s="26">
        <f t="shared" si="9"/>
        <v>0</v>
      </c>
    </row>
    <row r="30" spans="1:29" ht="15.95" customHeight="1">
      <c r="A30" s="9" t="s">
        <v>476</v>
      </c>
      <c r="B30" s="23">
        <v>2650</v>
      </c>
      <c r="C30" s="23">
        <v>2650</v>
      </c>
      <c r="D30" s="23">
        <v>2950</v>
      </c>
      <c r="E30" s="23">
        <v>2250</v>
      </c>
      <c r="F30" s="23">
        <v>1850</v>
      </c>
      <c r="G30" s="23">
        <v>1850</v>
      </c>
      <c r="H30" s="23">
        <v>1850</v>
      </c>
      <c r="I30" s="23">
        <v>1131</v>
      </c>
      <c r="J30" s="23">
        <v>1450</v>
      </c>
      <c r="K30" s="23">
        <v>75000</v>
      </c>
      <c r="L30" s="23">
        <v>3000</v>
      </c>
      <c r="M30" s="23">
        <v>3000</v>
      </c>
      <c r="N30" s="23">
        <v>3000</v>
      </c>
      <c r="O30" s="23">
        <v>2500</v>
      </c>
      <c r="P30" s="23">
        <v>1500</v>
      </c>
      <c r="Q30" s="23">
        <v>-9000</v>
      </c>
      <c r="R30" s="23">
        <v>0</v>
      </c>
      <c r="S30" s="23">
        <v>0</v>
      </c>
      <c r="T30" s="23">
        <v>0</v>
      </c>
      <c r="U30" s="23">
        <v>0</v>
      </c>
      <c r="V30" s="23">
        <v>0</v>
      </c>
      <c r="W30" s="26" t="s">
        <v>76</v>
      </c>
    </row>
    <row r="31" spans="1:29" ht="15.95" customHeight="1">
      <c r="A31" s="9" t="s">
        <v>314</v>
      </c>
      <c r="B31" s="23">
        <v>2471041.85</v>
      </c>
      <c r="C31" s="23">
        <v>1645268</v>
      </c>
      <c r="D31" s="23">
        <v>2724820.95</v>
      </c>
      <c r="E31" s="23">
        <v>2625566.65</v>
      </c>
      <c r="F31" s="23">
        <v>2355890</v>
      </c>
      <c r="G31" s="23">
        <v>3298789.1</v>
      </c>
      <c r="H31" s="23">
        <v>2516700</v>
      </c>
      <c r="I31" s="23">
        <v>2763200</v>
      </c>
      <c r="J31" s="23">
        <v>3895389</v>
      </c>
      <c r="K31" s="23">
        <v>5357701</v>
      </c>
      <c r="L31" s="23">
        <v>4962700</v>
      </c>
      <c r="M31" s="23">
        <v>7867700</v>
      </c>
      <c r="N31" s="23">
        <v>8081011</v>
      </c>
      <c r="O31" s="23">
        <v>9854776</v>
      </c>
      <c r="P31" s="23">
        <v>10363000</v>
      </c>
      <c r="Q31" s="23">
        <v>10867000</v>
      </c>
      <c r="R31" s="23">
        <v>9137500</v>
      </c>
      <c r="S31" s="23">
        <v>9175000</v>
      </c>
      <c r="T31" s="23">
        <v>10400000</v>
      </c>
      <c r="U31" s="23">
        <v>11100000</v>
      </c>
      <c r="V31" s="23">
        <v>12045833</v>
      </c>
      <c r="W31" s="26">
        <f t="shared" si="9"/>
        <v>8.5210180180180117E-2</v>
      </c>
    </row>
    <row r="32" spans="1:29" ht="15.95" customHeight="1">
      <c r="A32" s="9" t="s">
        <v>481</v>
      </c>
      <c r="B32" s="23">
        <v>2918625.65</v>
      </c>
      <c r="C32" s="23">
        <v>3101648.05</v>
      </c>
      <c r="D32" s="23">
        <v>2820952.32</v>
      </c>
      <c r="E32" s="23">
        <v>2836380.8</v>
      </c>
      <c r="F32" s="23">
        <v>2996129.45</v>
      </c>
      <c r="G32" s="23">
        <v>2693132.39</v>
      </c>
      <c r="H32" s="23">
        <v>3103991.35</v>
      </c>
      <c r="I32" s="23">
        <v>2540418.35</v>
      </c>
      <c r="J32" s="23">
        <v>3465712.4</v>
      </c>
      <c r="K32" s="23">
        <v>2965884</v>
      </c>
      <c r="L32" s="23">
        <v>0</v>
      </c>
      <c r="M32" s="23">
        <v>26798</v>
      </c>
      <c r="N32" s="23">
        <v>115351</v>
      </c>
      <c r="O32" s="23">
        <v>0</v>
      </c>
      <c r="P32" s="23">
        <v>26</v>
      </c>
      <c r="Q32" s="23">
        <v>0</v>
      </c>
      <c r="R32" s="23">
        <v>0</v>
      </c>
      <c r="S32" s="23">
        <v>0</v>
      </c>
      <c r="T32" s="23">
        <v>0</v>
      </c>
      <c r="U32" s="23">
        <v>0</v>
      </c>
      <c r="V32" s="23">
        <v>0</v>
      </c>
      <c r="W32" s="26" t="s">
        <v>76</v>
      </c>
    </row>
    <row r="33" spans="1:27" ht="15.95" customHeight="1">
      <c r="A33" s="9" t="s">
        <v>381</v>
      </c>
      <c r="B33" s="23" t="s">
        <v>76</v>
      </c>
      <c r="C33" s="23" t="s">
        <v>76</v>
      </c>
      <c r="D33" s="23" t="s">
        <v>76</v>
      </c>
      <c r="E33" s="23" t="s">
        <v>76</v>
      </c>
      <c r="F33" s="23" t="s">
        <v>76</v>
      </c>
      <c r="G33" s="23" t="s">
        <v>76</v>
      </c>
      <c r="H33" s="23" t="s">
        <v>76</v>
      </c>
      <c r="I33" s="23" t="s">
        <v>76</v>
      </c>
      <c r="J33" s="23" t="s">
        <v>76</v>
      </c>
      <c r="K33" s="23" t="s">
        <v>76</v>
      </c>
      <c r="L33" s="23" t="s">
        <v>76</v>
      </c>
      <c r="M33" s="23" t="s">
        <v>76</v>
      </c>
      <c r="N33" s="23" t="s">
        <v>76</v>
      </c>
      <c r="O33" s="23" t="s">
        <v>76</v>
      </c>
      <c r="P33" s="23" t="s">
        <v>76</v>
      </c>
      <c r="Q33" s="23">
        <v>5082398</v>
      </c>
      <c r="R33" s="23">
        <v>19325203</v>
      </c>
      <c r="S33" s="23">
        <v>29807643</v>
      </c>
      <c r="T33" s="23">
        <v>26912504</v>
      </c>
      <c r="U33" s="23">
        <v>28243449</v>
      </c>
      <c r="V33" s="23">
        <v>49603840</v>
      </c>
      <c r="W33" s="26">
        <f t="shared" si="9"/>
        <v>0.7562954156200965</v>
      </c>
      <c r="AA33" s="69"/>
    </row>
    <row r="34" spans="1:27" ht="15.95" customHeight="1">
      <c r="A34" s="9" t="s">
        <v>21</v>
      </c>
      <c r="B34" s="23">
        <v>1384546</v>
      </c>
      <c r="C34" s="23">
        <v>1497282.6</v>
      </c>
      <c r="D34" s="23">
        <v>1822402.92</v>
      </c>
      <c r="E34" s="23">
        <v>1567470.17</v>
      </c>
      <c r="F34" s="23">
        <v>1386146.92</v>
      </c>
      <c r="G34" s="23">
        <v>1496470.31</v>
      </c>
      <c r="H34" s="23">
        <v>2377548.7999999998</v>
      </c>
      <c r="I34" s="23">
        <v>1823391.65</v>
      </c>
      <c r="J34" s="23">
        <v>1749789.1</v>
      </c>
      <c r="K34" s="23">
        <v>2097485.4500000002</v>
      </c>
      <c r="L34" s="23">
        <v>1791742</v>
      </c>
      <c r="M34" s="23">
        <v>1641443.5999999999</v>
      </c>
      <c r="N34" s="23">
        <v>2450414.75</v>
      </c>
      <c r="O34" s="23">
        <v>2653534.5299999998</v>
      </c>
      <c r="P34" s="23">
        <v>2378972</v>
      </c>
      <c r="Q34" s="23">
        <v>3096290</v>
      </c>
      <c r="R34" s="23">
        <v>2435048</v>
      </c>
      <c r="S34" s="23">
        <v>2858662</v>
      </c>
      <c r="T34" s="23">
        <v>3946554</v>
      </c>
      <c r="U34" s="23">
        <v>3102839.96</v>
      </c>
      <c r="V34" s="23">
        <v>2858919.51</v>
      </c>
      <c r="W34" s="26">
        <f t="shared" si="9"/>
        <v>-7.8611998409354067E-2</v>
      </c>
      <c r="AA34" s="69"/>
    </row>
    <row r="35" spans="1:27" ht="15.95" customHeight="1">
      <c r="A35" s="9" t="s">
        <v>64</v>
      </c>
      <c r="B35" s="23">
        <v>124619</v>
      </c>
      <c r="C35" s="23">
        <v>135239.45000000065</v>
      </c>
      <c r="D35" s="23">
        <v>127894.25</v>
      </c>
      <c r="E35" s="23">
        <v>130239.9</v>
      </c>
      <c r="F35" s="23">
        <v>132624.25</v>
      </c>
      <c r="G35" s="23">
        <v>165379.25</v>
      </c>
      <c r="H35" s="23">
        <v>166703.4</v>
      </c>
      <c r="I35" s="23">
        <v>243771.6</v>
      </c>
      <c r="J35" s="23">
        <v>252021.75</v>
      </c>
      <c r="K35" s="23">
        <v>187797.8</v>
      </c>
      <c r="L35" s="23">
        <v>196249</v>
      </c>
      <c r="M35" s="23">
        <v>210113.94999999998</v>
      </c>
      <c r="N35" s="23">
        <v>217502</v>
      </c>
      <c r="O35" s="23">
        <v>225373.55000000002</v>
      </c>
      <c r="P35" s="23">
        <v>235641</v>
      </c>
      <c r="Q35" s="23">
        <v>241183</v>
      </c>
      <c r="R35" s="23">
        <v>250190</v>
      </c>
      <c r="S35" s="23">
        <v>259881</v>
      </c>
      <c r="T35" s="23">
        <v>268582</v>
      </c>
      <c r="U35" s="23">
        <v>286949.16000000003</v>
      </c>
      <c r="V35" s="23">
        <v>295650.40999999997</v>
      </c>
      <c r="W35" s="26">
        <f t="shared" si="9"/>
        <v>3.0323315809671403E-2</v>
      </c>
    </row>
    <row r="36" spans="1:27" ht="15.95" customHeight="1">
      <c r="B36" s="29"/>
      <c r="C36" s="29"/>
      <c r="D36" s="29"/>
      <c r="E36" s="29"/>
      <c r="F36" s="29"/>
      <c r="G36" s="29"/>
      <c r="H36" s="29"/>
      <c r="I36" s="29"/>
      <c r="J36" s="29"/>
      <c r="K36" s="29"/>
      <c r="L36" s="29"/>
      <c r="M36" s="29"/>
      <c r="N36" s="29"/>
      <c r="O36" s="29"/>
      <c r="P36" s="34"/>
      <c r="Q36" s="34"/>
      <c r="R36" s="34"/>
      <c r="S36" s="34"/>
      <c r="T36" s="34"/>
      <c r="U36" s="34"/>
      <c r="V36" s="34"/>
      <c r="W36" s="26"/>
    </row>
    <row r="37" spans="1:27" ht="15.95" customHeight="1">
      <c r="A37" s="30" t="s">
        <v>573</v>
      </c>
      <c r="B37" s="29"/>
      <c r="C37" s="29"/>
      <c r="D37" s="29"/>
      <c r="E37" s="29"/>
      <c r="F37" s="29"/>
      <c r="G37" s="29"/>
      <c r="H37" s="29"/>
      <c r="I37" s="29"/>
      <c r="J37" s="29"/>
      <c r="K37" s="29"/>
      <c r="L37" s="29"/>
      <c r="M37" s="29"/>
      <c r="N37" s="29"/>
      <c r="O37" s="29"/>
      <c r="P37" s="34"/>
      <c r="Q37" s="34"/>
      <c r="R37" s="34"/>
      <c r="S37" s="34"/>
      <c r="T37" s="34"/>
      <c r="U37" s="34"/>
      <c r="V37" s="34"/>
      <c r="W37" s="26"/>
    </row>
    <row r="38" spans="1:27" ht="15.95" customHeight="1">
      <c r="P38" s="40"/>
      <c r="Q38" s="40"/>
      <c r="R38" s="40"/>
    </row>
    <row r="39" spans="1:27" ht="15.95" customHeight="1">
      <c r="A39" s="20" t="s">
        <v>261</v>
      </c>
      <c r="B39" s="20"/>
      <c r="C39" s="20"/>
      <c r="D39" s="20"/>
      <c r="E39" s="20"/>
      <c r="F39" s="20"/>
      <c r="G39" s="20"/>
      <c r="H39" s="20"/>
      <c r="I39" s="20"/>
      <c r="J39" s="20"/>
      <c r="K39" s="20"/>
      <c r="L39" s="20"/>
      <c r="M39" s="20"/>
      <c r="N39" s="20"/>
      <c r="O39" s="20"/>
      <c r="P39" s="40"/>
      <c r="Q39" s="40"/>
      <c r="R39" s="40"/>
    </row>
    <row r="40" spans="1:27" ht="15.95" customHeight="1">
      <c r="A40" s="9" t="s">
        <v>182</v>
      </c>
    </row>
    <row r="41" spans="1:27" ht="15.95" customHeight="1">
      <c r="A41" s="9" t="s">
        <v>468</v>
      </c>
    </row>
    <row r="42" spans="1:27" ht="15.95" customHeight="1">
      <c r="A42" s="9" t="s">
        <v>71</v>
      </c>
    </row>
    <row r="44" spans="1:27" ht="15.95" customHeight="1">
      <c r="A44" s="20" t="s">
        <v>128</v>
      </c>
      <c r="B44" s="20"/>
      <c r="C44" s="20"/>
      <c r="D44" s="20"/>
      <c r="E44" s="20"/>
      <c r="F44" s="20"/>
      <c r="G44" s="20"/>
      <c r="H44" s="20"/>
      <c r="I44" s="20"/>
      <c r="J44" s="20"/>
      <c r="K44" s="20"/>
      <c r="L44" s="20"/>
      <c r="M44" s="20"/>
      <c r="N44" s="20"/>
      <c r="O44" s="20"/>
      <c r="P44" s="20"/>
      <c r="Q44" s="20"/>
      <c r="R44" s="20"/>
    </row>
    <row r="45" spans="1:27" ht="15.95" customHeight="1">
      <c r="A45" s="9" t="s">
        <v>62</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F29F48C-36FC-406C-8E49-D706A9624759}"/>
    <hyperlink ref="A37" location="Metadaten!A1" display="&lt;&lt;&lt; Metadaten" xr:uid="{97668F18-8269-4351-83D3-716F25A7EFB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606</v>
      </c>
    </row>
    <row r="3" spans="1:1" ht="15.95" customHeight="1">
      <c r="A3" s="6" t="s">
        <v>575</v>
      </c>
    </row>
    <row r="23" s="7" customFormat="1" ht="15.95" customHeight="1"/>
  </sheetData>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28"/>
  <sheetViews>
    <sheetView zoomScaleNormal="100" workbookViewId="0"/>
  </sheetViews>
  <sheetFormatPr baseColWidth="10" defaultColWidth="13.7109375" defaultRowHeight="15.95" customHeight="1" outlineLevelCol="1"/>
  <cols>
    <col min="1" max="1" width="14.5703125" style="9" customWidth="1"/>
    <col min="2" max="23" width="10.85546875" style="9" hidden="1" customWidth="1" outlineLevel="1"/>
    <col min="24" max="24" width="12.28515625" style="9" bestFit="1" customWidth="1" collapsed="1"/>
    <col min="25" max="25" width="10.85546875" style="9" bestFit="1" customWidth="1"/>
    <col min="26" max="26" width="12.28515625" style="9" bestFit="1" customWidth="1"/>
    <col min="27" max="16384" width="13.7109375" style="9"/>
  </cols>
  <sheetData>
    <row r="1" spans="1:27" s="8" customFormat="1" ht="18" customHeight="1">
      <c r="A1" s="8" t="s">
        <v>235</v>
      </c>
    </row>
    <row r="2" spans="1:27" ht="15.95" customHeight="1">
      <c r="A2" s="9" t="s">
        <v>220</v>
      </c>
    </row>
    <row r="3" spans="1:27" ht="15.95" customHeight="1">
      <c r="A3" s="19"/>
    </row>
    <row r="4" spans="1:27" ht="15.95" customHeight="1">
      <c r="A4" s="24" t="s">
        <v>448</v>
      </c>
    </row>
    <row r="6" spans="1:27" ht="15.95" customHeight="1">
      <c r="A6" s="9" t="s">
        <v>431</v>
      </c>
    </row>
    <row r="8" spans="1:27" ht="15.95" customHeight="1">
      <c r="A8" s="25"/>
      <c r="B8" s="25" t="s">
        <v>546</v>
      </c>
      <c r="C8" s="25" t="s">
        <v>547</v>
      </c>
      <c r="D8" s="25" t="s">
        <v>544</v>
      </c>
      <c r="E8" s="25" t="s">
        <v>545</v>
      </c>
      <c r="F8" s="25" t="s">
        <v>540</v>
      </c>
      <c r="G8" s="25" t="s">
        <v>497</v>
      </c>
      <c r="H8" s="25" t="s">
        <v>498</v>
      </c>
      <c r="I8" s="25" t="s">
        <v>499</v>
      </c>
      <c r="J8" s="25" t="s">
        <v>500</v>
      </c>
      <c r="K8" s="25" t="s">
        <v>501</v>
      </c>
      <c r="L8" s="25" t="s">
        <v>502</v>
      </c>
      <c r="M8" s="25" t="s">
        <v>503</v>
      </c>
      <c r="N8" s="25" t="s">
        <v>504</v>
      </c>
      <c r="O8" s="25" t="s">
        <v>495</v>
      </c>
      <c r="P8" s="25" t="s">
        <v>491</v>
      </c>
      <c r="Q8" s="25" t="s">
        <v>487</v>
      </c>
      <c r="R8" s="25" t="s">
        <v>484</v>
      </c>
      <c r="S8" s="25" t="s">
        <v>479</v>
      </c>
      <c r="T8" s="25" t="s">
        <v>320</v>
      </c>
      <c r="U8" s="25" t="s">
        <v>380</v>
      </c>
      <c r="V8" s="25" t="s">
        <v>383</v>
      </c>
      <c r="W8" s="25" t="s">
        <v>384</v>
      </c>
      <c r="X8" s="25" t="s">
        <v>393</v>
      </c>
      <c r="Y8" s="25" t="s">
        <v>465</v>
      </c>
      <c r="Z8" s="25" t="s">
        <v>581</v>
      </c>
      <c r="AA8" s="25" t="s">
        <v>135</v>
      </c>
    </row>
    <row r="9" spans="1:27" ht="15.95" customHeight="1">
      <c r="A9" s="9" t="s">
        <v>133</v>
      </c>
      <c r="B9" s="34">
        <f t="shared" ref="B9:X9" si="0">SUM(B10:B11)</f>
        <v>562328583.47000003</v>
      </c>
      <c r="C9" s="34">
        <f t="shared" si="0"/>
        <v>615730383.47000003</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911134487.95000005</v>
      </c>
      <c r="M9" s="34">
        <f t="shared" si="0"/>
        <v>820885569.96000004</v>
      </c>
      <c r="N9" s="34">
        <f t="shared" si="0"/>
        <v>840475760.5999999</v>
      </c>
      <c r="O9" s="34">
        <f t="shared" si="0"/>
        <v>815899037.82999992</v>
      </c>
      <c r="P9" s="34">
        <f t="shared" si="0"/>
        <v>899169033.18000007</v>
      </c>
      <c r="Q9" s="34">
        <f t="shared" si="0"/>
        <v>658248191.23000002</v>
      </c>
      <c r="R9" s="34">
        <f t="shared" si="0"/>
        <v>780375694.32000005</v>
      </c>
      <c r="S9" s="34">
        <f t="shared" si="0"/>
        <v>867474114.67000008</v>
      </c>
      <c r="T9" s="34">
        <f t="shared" si="0"/>
        <v>851982812</v>
      </c>
      <c r="U9" s="34">
        <f t="shared" si="0"/>
        <v>860991956.5</v>
      </c>
      <c r="V9" s="34">
        <f t="shared" si="0"/>
        <v>909821749</v>
      </c>
      <c r="W9" s="34">
        <f t="shared" si="0"/>
        <v>957943208.98000002</v>
      </c>
      <c r="X9" s="34">
        <f t="shared" si="0"/>
        <v>1271287848.71</v>
      </c>
      <c r="Y9" s="34">
        <f>SUM(Y10:Y11)</f>
        <v>969415992</v>
      </c>
      <c r="Z9" s="34">
        <f>SUM(Z10:Z11)</f>
        <v>1038689003.99</v>
      </c>
      <c r="AA9" s="26">
        <f>Y9/X9-1</f>
        <v>-0.23745358458064014</v>
      </c>
    </row>
    <row r="10" spans="1:27" ht="15.95" customHeight="1">
      <c r="A10" s="9" t="s">
        <v>22</v>
      </c>
      <c r="B10" s="34">
        <v>392515725.19</v>
      </c>
      <c r="C10" s="34">
        <v>427946949.71999997</v>
      </c>
      <c r="D10" s="34">
        <v>529279182.71999997</v>
      </c>
      <c r="E10" s="34">
        <v>531626655.66000003</v>
      </c>
      <c r="F10" s="34">
        <v>491002253.17999995</v>
      </c>
      <c r="G10" s="34">
        <v>455336113.93000007</v>
      </c>
      <c r="H10" s="34">
        <v>435402121.06999993</v>
      </c>
      <c r="I10" s="34">
        <v>481231683.72999996</v>
      </c>
      <c r="J10" s="34">
        <v>535107567.95999998</v>
      </c>
      <c r="K10" s="34">
        <v>602451324.63999999</v>
      </c>
      <c r="L10" s="34">
        <v>633764374.61000001</v>
      </c>
      <c r="M10" s="34">
        <v>553345418.21000004</v>
      </c>
      <c r="N10" s="34">
        <v>545517148.38999999</v>
      </c>
      <c r="O10" s="34">
        <v>541446170.41999996</v>
      </c>
      <c r="P10" s="34">
        <v>632759905.63</v>
      </c>
      <c r="Q10" s="34">
        <v>406664481.33999997</v>
      </c>
      <c r="R10" s="34">
        <v>539404221.73000002</v>
      </c>
      <c r="S10" s="34">
        <v>617065410.36000001</v>
      </c>
      <c r="T10" s="34">
        <v>573247806</v>
      </c>
      <c r="U10" s="34">
        <v>590209609.5</v>
      </c>
      <c r="V10" s="34">
        <v>622843909</v>
      </c>
      <c r="W10" s="34">
        <v>637180837</v>
      </c>
      <c r="X10" s="34">
        <v>958644988</v>
      </c>
      <c r="Y10" s="34">
        <v>649431063.91999996</v>
      </c>
      <c r="Z10" s="34">
        <v>685381877.38999999</v>
      </c>
      <c r="AA10" s="26">
        <f>Y10/X10-1</f>
        <v>-0.3225531118929712</v>
      </c>
    </row>
    <row r="11" spans="1:27" ht="15.95" customHeight="1">
      <c r="A11" s="9" t="s">
        <v>23</v>
      </c>
      <c r="B11" s="34">
        <v>169812858.28</v>
      </c>
      <c r="C11" s="34">
        <v>187783433.75</v>
      </c>
      <c r="D11" s="34">
        <v>210562077.77000001</v>
      </c>
      <c r="E11" s="34">
        <v>227494444.59</v>
      </c>
      <c r="F11" s="34">
        <v>224657162.72999999</v>
      </c>
      <c r="G11" s="34">
        <v>219505397.65000001</v>
      </c>
      <c r="H11" s="34">
        <v>229250254.13</v>
      </c>
      <c r="I11" s="34">
        <v>232802997.22999999</v>
      </c>
      <c r="J11" s="34">
        <v>236186976.34</v>
      </c>
      <c r="K11" s="34">
        <v>255541955.11000001</v>
      </c>
      <c r="L11" s="34">
        <v>277370113.33999997</v>
      </c>
      <c r="M11" s="34">
        <v>267540151.75</v>
      </c>
      <c r="N11" s="34">
        <v>294958612.20999998</v>
      </c>
      <c r="O11" s="34">
        <v>274452867.41000003</v>
      </c>
      <c r="P11" s="34">
        <v>266409127.55000001</v>
      </c>
      <c r="Q11" s="34">
        <v>251583709.88999999</v>
      </c>
      <c r="R11" s="34">
        <v>240971472.59</v>
      </c>
      <c r="S11" s="34">
        <v>250408704.31</v>
      </c>
      <c r="T11" s="34">
        <v>278735006</v>
      </c>
      <c r="U11" s="34">
        <v>270782347</v>
      </c>
      <c r="V11" s="34">
        <v>286977840</v>
      </c>
      <c r="W11" s="34">
        <v>320762371.98000002</v>
      </c>
      <c r="X11" s="34">
        <v>312642860.70999998</v>
      </c>
      <c r="Y11" s="34">
        <v>319984928.07999998</v>
      </c>
      <c r="Z11" s="34">
        <v>353307126.60000002</v>
      </c>
      <c r="AA11" s="26">
        <f>Y11/X11-1</f>
        <v>2.3483879828013476E-2</v>
      </c>
    </row>
    <row r="14" spans="1:27" ht="15.95" customHeight="1">
      <c r="A14" s="8" t="s">
        <v>221</v>
      </c>
    </row>
    <row r="15" spans="1:27" ht="15.95" customHeight="1">
      <c r="A15" s="9" t="s">
        <v>219</v>
      </c>
    </row>
    <row r="17" spans="1:27" ht="15.95" customHeight="1">
      <c r="A17" s="9" t="s">
        <v>432</v>
      </c>
    </row>
    <row r="19" spans="1:27" ht="15.95" customHeight="1">
      <c r="A19" s="25"/>
      <c r="B19" s="25" t="s">
        <v>546</v>
      </c>
      <c r="C19" s="25" t="s">
        <v>547</v>
      </c>
      <c r="D19" s="25" t="s">
        <v>544</v>
      </c>
      <c r="E19" s="25" t="s">
        <v>545</v>
      </c>
      <c r="F19" s="25" t="s">
        <v>540</v>
      </c>
      <c r="G19" s="25" t="s">
        <v>497</v>
      </c>
      <c r="H19" s="25" t="s">
        <v>498</v>
      </c>
      <c r="I19" s="25" t="s">
        <v>499</v>
      </c>
      <c r="J19" s="25" t="s">
        <v>500</v>
      </c>
      <c r="K19" s="25" t="s">
        <v>501</v>
      </c>
      <c r="L19" s="25" t="s">
        <v>502</v>
      </c>
      <c r="M19" s="25" t="s">
        <v>503</v>
      </c>
      <c r="N19" s="25" t="s">
        <v>504</v>
      </c>
      <c r="O19" s="25" t="s">
        <v>495</v>
      </c>
      <c r="P19" s="25" t="s">
        <v>491</v>
      </c>
      <c r="Q19" s="25" t="s">
        <v>487</v>
      </c>
      <c r="R19" s="25" t="s">
        <v>484</v>
      </c>
      <c r="S19" s="25" t="s">
        <v>479</v>
      </c>
      <c r="T19" s="25" t="s">
        <v>320</v>
      </c>
      <c r="U19" s="25" t="s">
        <v>380</v>
      </c>
      <c r="V19" s="25" t="s">
        <v>383</v>
      </c>
      <c r="W19" s="25" t="s">
        <v>384</v>
      </c>
      <c r="X19" s="25" t="s">
        <v>393</v>
      </c>
      <c r="Y19" s="25" t="s">
        <v>465</v>
      </c>
      <c r="Z19" s="25" t="s">
        <v>581</v>
      </c>
    </row>
    <row r="20" spans="1:27" ht="15.95" customHeight="1">
      <c r="A20" s="9" t="s">
        <v>133</v>
      </c>
      <c r="B20" s="26">
        <f t="shared" ref="B20:V20" si="1">B9/B$9</f>
        <v>1</v>
      </c>
      <c r="C20" s="26">
        <f t="shared" si="1"/>
        <v>1</v>
      </c>
      <c r="D20" s="26">
        <f t="shared" si="1"/>
        <v>1</v>
      </c>
      <c r="E20" s="26">
        <f t="shared" si="1"/>
        <v>1</v>
      </c>
      <c r="F20" s="26">
        <f t="shared" si="1"/>
        <v>1</v>
      </c>
      <c r="G20" s="26">
        <f t="shared" si="1"/>
        <v>1</v>
      </c>
      <c r="H20" s="26">
        <f t="shared" si="1"/>
        <v>1</v>
      </c>
      <c r="I20" s="26">
        <f t="shared" si="1"/>
        <v>1</v>
      </c>
      <c r="J20" s="26">
        <f t="shared" si="1"/>
        <v>1</v>
      </c>
      <c r="K20" s="26">
        <f t="shared" si="1"/>
        <v>1</v>
      </c>
      <c r="L20" s="26">
        <f t="shared" si="1"/>
        <v>1</v>
      </c>
      <c r="M20" s="26">
        <f t="shared" si="1"/>
        <v>1</v>
      </c>
      <c r="N20" s="26">
        <f t="shared" si="1"/>
        <v>1</v>
      </c>
      <c r="O20" s="26">
        <f t="shared" si="1"/>
        <v>1</v>
      </c>
      <c r="P20" s="26">
        <f t="shared" si="1"/>
        <v>1</v>
      </c>
      <c r="Q20" s="26">
        <f t="shared" si="1"/>
        <v>1</v>
      </c>
      <c r="R20" s="26">
        <f t="shared" si="1"/>
        <v>1</v>
      </c>
      <c r="S20" s="26">
        <f t="shared" si="1"/>
        <v>1</v>
      </c>
      <c r="T20" s="26">
        <f t="shared" si="1"/>
        <v>1</v>
      </c>
      <c r="U20" s="26">
        <f t="shared" si="1"/>
        <v>1</v>
      </c>
      <c r="V20" s="26">
        <f t="shared" si="1"/>
        <v>1</v>
      </c>
      <c r="W20" s="26">
        <f>W9/W$9</f>
        <v>1</v>
      </c>
      <c r="X20" s="26">
        <f t="shared" ref="W20:X22" si="2">X9/X$9</f>
        <v>1</v>
      </c>
      <c r="Y20" s="26">
        <f t="shared" ref="Y20:Z20" si="3">Y9/Y$9</f>
        <v>1</v>
      </c>
      <c r="Z20" s="26">
        <f t="shared" si="3"/>
        <v>1</v>
      </c>
      <c r="AA20" s="26"/>
    </row>
    <row r="21" spans="1:27" ht="15.95" customHeight="1">
      <c r="A21" s="9" t="s">
        <v>22</v>
      </c>
      <c r="B21" s="26">
        <f t="shared" ref="B21:V21" si="4">B10/B$9</f>
        <v>0.69801844816046155</v>
      </c>
      <c r="C21" s="26">
        <f t="shared" si="4"/>
        <v>0.69502327838406996</v>
      </c>
      <c r="D21" s="26">
        <f t="shared" si="4"/>
        <v>0.71539560036088834</v>
      </c>
      <c r="E21" s="26">
        <f t="shared" si="4"/>
        <v>0.70031863886397094</v>
      </c>
      <c r="F21" s="26">
        <f t="shared" si="4"/>
        <v>0.68608369046002671</v>
      </c>
      <c r="G21" s="26">
        <f t="shared" si="4"/>
        <v>0.67473044576633401</v>
      </c>
      <c r="H21" s="26">
        <f t="shared" si="4"/>
        <v>0.65508247215543836</v>
      </c>
      <c r="I21" s="26">
        <f t="shared" si="4"/>
        <v>0.67396121863856417</v>
      </c>
      <c r="J21" s="26">
        <f t="shared" si="4"/>
        <v>0.69377849475863329</v>
      </c>
      <c r="K21" s="26">
        <f t="shared" si="4"/>
        <v>0.70216322069042403</v>
      </c>
      <c r="L21" s="26">
        <f t="shared" si="4"/>
        <v>0.69557719852744593</v>
      </c>
      <c r="M21" s="26">
        <f t="shared" si="4"/>
        <v>0.6740835001362776</v>
      </c>
      <c r="N21" s="26">
        <f t="shared" si="4"/>
        <v>0.64905756235083512</v>
      </c>
      <c r="O21" s="26">
        <f t="shared" si="4"/>
        <v>0.66361908191490626</v>
      </c>
      <c r="P21" s="26">
        <f t="shared" si="4"/>
        <v>0.70371630058497692</v>
      </c>
      <c r="Q21" s="26">
        <f t="shared" si="4"/>
        <v>0.61779809919433015</v>
      </c>
      <c r="R21" s="26">
        <f t="shared" si="4"/>
        <v>0.69121094577403952</v>
      </c>
      <c r="S21" s="26">
        <f t="shared" si="4"/>
        <v>0.71133581962239967</v>
      </c>
      <c r="T21" s="26">
        <f t="shared" si="4"/>
        <v>0.67283963705126948</v>
      </c>
      <c r="U21" s="26">
        <f t="shared" si="4"/>
        <v>0.68549956250375266</v>
      </c>
      <c r="V21" s="26">
        <f t="shared" si="4"/>
        <v>0.68457795132351795</v>
      </c>
      <c r="W21" s="26">
        <f>W10/W$9</f>
        <v>0.66515512717967717</v>
      </c>
      <c r="X21" s="26">
        <f>X10/X$9</f>
        <v>0.75407390149505116</v>
      </c>
      <c r="Y21" s="26">
        <f>Y10/Y$9</f>
        <v>0.66991989948521502</v>
      </c>
      <c r="Z21" s="26">
        <f>Z10/Z$9</f>
        <v>0.65985282866881922</v>
      </c>
      <c r="AA21" s="26"/>
    </row>
    <row r="22" spans="1:27" ht="15.95" customHeight="1">
      <c r="A22" s="9" t="s">
        <v>23</v>
      </c>
      <c r="B22" s="26">
        <f t="shared" ref="B22:V22" si="5">B11/B$9</f>
        <v>0.3019815518395384</v>
      </c>
      <c r="C22" s="26">
        <f t="shared" si="5"/>
        <v>0.30497672161592998</v>
      </c>
      <c r="D22" s="26">
        <f t="shared" si="5"/>
        <v>0.28460439963911155</v>
      </c>
      <c r="E22" s="26">
        <f t="shared" si="5"/>
        <v>0.29968136113602911</v>
      </c>
      <c r="F22" s="26">
        <f t="shared" si="5"/>
        <v>0.31391630953997324</v>
      </c>
      <c r="G22" s="26">
        <f t="shared" si="5"/>
        <v>0.32526955423366605</v>
      </c>
      <c r="H22" s="26">
        <f t="shared" si="5"/>
        <v>0.34491752784456164</v>
      </c>
      <c r="I22" s="26">
        <f t="shared" si="5"/>
        <v>0.32603878136143583</v>
      </c>
      <c r="J22" s="26">
        <f t="shared" si="5"/>
        <v>0.30622150524136671</v>
      </c>
      <c r="K22" s="26">
        <f t="shared" si="5"/>
        <v>0.29783677930957597</v>
      </c>
      <c r="L22" s="26">
        <f t="shared" si="5"/>
        <v>0.30442280147255396</v>
      </c>
      <c r="M22" s="26">
        <f t="shared" si="5"/>
        <v>0.32591649986372234</v>
      </c>
      <c r="N22" s="26">
        <f t="shared" si="5"/>
        <v>0.350942437649165</v>
      </c>
      <c r="O22" s="26">
        <f t="shared" si="5"/>
        <v>0.33638091808509379</v>
      </c>
      <c r="P22" s="26">
        <f t="shared" si="5"/>
        <v>0.29628369941502303</v>
      </c>
      <c r="Q22" s="26">
        <f t="shared" si="5"/>
        <v>0.38220190080566974</v>
      </c>
      <c r="R22" s="26">
        <f t="shared" si="5"/>
        <v>0.30878905422596042</v>
      </c>
      <c r="S22" s="26">
        <f t="shared" si="5"/>
        <v>0.28866418037760028</v>
      </c>
      <c r="T22" s="26">
        <f t="shared" si="5"/>
        <v>0.32716036294873047</v>
      </c>
      <c r="U22" s="26">
        <f t="shared" si="5"/>
        <v>0.3145004374962474</v>
      </c>
      <c r="V22" s="26">
        <f t="shared" si="5"/>
        <v>0.31542204867648199</v>
      </c>
      <c r="W22" s="26">
        <f t="shared" si="2"/>
        <v>0.33484487282032283</v>
      </c>
      <c r="X22" s="26">
        <f t="shared" si="2"/>
        <v>0.24592609850494884</v>
      </c>
      <c r="Y22" s="26">
        <f t="shared" ref="Y22:Z22" si="6">Y11/Y$9</f>
        <v>0.33008010051478498</v>
      </c>
      <c r="Z22" s="26">
        <f t="shared" si="6"/>
        <v>0.34014717133118078</v>
      </c>
      <c r="AA22" s="26"/>
    </row>
    <row r="23" spans="1:27" ht="15.95" customHeight="1">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27" ht="15.95" customHeight="1">
      <c r="A24" s="30" t="s">
        <v>573</v>
      </c>
    </row>
    <row r="25" spans="1:27" ht="15.95" customHeight="1">
      <c r="A25" s="30"/>
    </row>
    <row r="26" spans="1:27" ht="15.95" customHeight="1">
      <c r="A26" s="20" t="s">
        <v>261</v>
      </c>
    </row>
    <row r="27" spans="1:27" ht="15.95" customHeight="1">
      <c r="A27" s="9" t="s">
        <v>299</v>
      </c>
    </row>
    <row r="28" spans="1:27" ht="15.95" customHeight="1">
      <c r="A28" s="9" t="s">
        <v>400</v>
      </c>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7C2C7748-C1BF-4A5C-99FC-B818086FFDC6}"/>
    <hyperlink ref="A24" location="Metadaten!A1" display="&lt;&lt;&lt; Metadaten" xr:uid="{27AA8AF1-AE08-4F76-92EE-F3F04B8EC193}"/>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28"/>
  <sheetViews>
    <sheetView zoomScaleNormal="100" workbookViewId="0"/>
  </sheetViews>
  <sheetFormatPr baseColWidth="10" defaultColWidth="13.7109375" defaultRowHeight="15.95" customHeight="1" outlineLevelCol="1"/>
  <cols>
    <col min="1" max="1" width="61.28515625" style="9" customWidth="1"/>
    <col min="2" max="23" width="10.85546875" style="9" hidden="1" customWidth="1" outlineLevel="1"/>
    <col min="24" max="24" width="12.28515625" style="9" bestFit="1" customWidth="1" collapsed="1"/>
    <col min="25" max="25" width="10.85546875" style="9" bestFit="1" customWidth="1"/>
    <col min="26" max="27" width="12.28515625" style="9" bestFit="1" customWidth="1"/>
    <col min="28" max="16384" width="13.7109375" style="9"/>
  </cols>
  <sheetData>
    <row r="1" spans="1:27" s="8" customFormat="1" ht="18" customHeight="1">
      <c r="A1" s="8" t="s">
        <v>222</v>
      </c>
    </row>
    <row r="2" spans="1:27" ht="15.95" customHeight="1">
      <c r="A2" s="9" t="s">
        <v>220</v>
      </c>
    </row>
    <row r="3" spans="1:27" ht="15.95" customHeight="1">
      <c r="A3" s="19"/>
    </row>
    <row r="4" spans="1:27" ht="15.95" customHeight="1">
      <c r="A4" s="24" t="s">
        <v>448</v>
      </c>
    </row>
    <row r="6" spans="1:27" ht="15.95" customHeight="1">
      <c r="A6" s="9" t="s">
        <v>443</v>
      </c>
    </row>
    <row r="8" spans="1:27" ht="15.95" customHeight="1">
      <c r="A8" s="25"/>
      <c r="B8" s="25" t="s">
        <v>546</v>
      </c>
      <c r="C8" s="25" t="s">
        <v>547</v>
      </c>
      <c r="D8" s="25" t="s">
        <v>544</v>
      </c>
      <c r="E8" s="25" t="s">
        <v>545</v>
      </c>
      <c r="F8" s="25" t="s">
        <v>540</v>
      </c>
      <c r="G8" s="25" t="s">
        <v>497</v>
      </c>
      <c r="H8" s="25" t="s">
        <v>498</v>
      </c>
      <c r="I8" s="25" t="s">
        <v>499</v>
      </c>
      <c r="J8" s="25" t="s">
        <v>500</v>
      </c>
      <c r="K8" s="25" t="s">
        <v>501</v>
      </c>
      <c r="L8" s="25" t="s">
        <v>502</v>
      </c>
      <c r="M8" s="25" t="s">
        <v>503</v>
      </c>
      <c r="N8" s="25" t="s">
        <v>504</v>
      </c>
      <c r="O8" s="25" t="s">
        <v>495</v>
      </c>
      <c r="P8" s="25" t="s">
        <v>491</v>
      </c>
      <c r="Q8" s="25" t="s">
        <v>487</v>
      </c>
      <c r="R8" s="25" t="s">
        <v>484</v>
      </c>
      <c r="S8" s="25" t="s">
        <v>479</v>
      </c>
      <c r="T8" s="25" t="s">
        <v>320</v>
      </c>
      <c r="U8" s="25" t="s">
        <v>380</v>
      </c>
      <c r="V8" s="25" t="s">
        <v>383</v>
      </c>
      <c r="W8" s="25" t="s">
        <v>384</v>
      </c>
      <c r="X8" s="25" t="s">
        <v>393</v>
      </c>
      <c r="Y8" s="25" t="s">
        <v>465</v>
      </c>
      <c r="Z8" s="25" t="s">
        <v>581</v>
      </c>
      <c r="AA8" s="25" t="s">
        <v>135</v>
      </c>
    </row>
    <row r="9" spans="1:27" ht="15.95" customHeight="1">
      <c r="A9" s="9" t="s">
        <v>133</v>
      </c>
      <c r="B9" s="34">
        <f t="shared" ref="B9:V9" si="0">SUM(B10:B13)</f>
        <v>562328583.46999991</v>
      </c>
      <c r="C9" s="34">
        <f t="shared" si="0"/>
        <v>615730383.46999991</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911134487.94999993</v>
      </c>
      <c r="M9" s="34">
        <f t="shared" si="0"/>
        <v>820885569.96000004</v>
      </c>
      <c r="N9" s="34">
        <f t="shared" si="0"/>
        <v>840475760.5999999</v>
      </c>
      <c r="O9" s="34">
        <f t="shared" si="0"/>
        <v>815899037.82999992</v>
      </c>
      <c r="P9" s="34">
        <f t="shared" si="0"/>
        <v>899169033.17999995</v>
      </c>
      <c r="Q9" s="34">
        <f t="shared" si="0"/>
        <v>658248191.23000002</v>
      </c>
      <c r="R9" s="34">
        <f t="shared" si="0"/>
        <v>780375694.32000005</v>
      </c>
      <c r="S9" s="34">
        <f t="shared" si="0"/>
        <v>867474114.67000008</v>
      </c>
      <c r="T9" s="34">
        <f t="shared" si="0"/>
        <v>851982812</v>
      </c>
      <c r="U9" s="34">
        <f t="shared" si="0"/>
        <v>860991956.5</v>
      </c>
      <c r="V9" s="34">
        <f t="shared" si="0"/>
        <v>909821749</v>
      </c>
      <c r="W9" s="34">
        <f>SUM(W10:W13)</f>
        <v>957943208.98000002</v>
      </c>
      <c r="X9" s="34">
        <f>SUM(X10:X13)</f>
        <v>1271287848.71</v>
      </c>
      <c r="Y9" s="34">
        <f>SUM(Y10:Y13)</f>
        <v>969415991.99999988</v>
      </c>
      <c r="Z9" s="34">
        <f>SUM(Z10:Z13)</f>
        <v>1038689003.99</v>
      </c>
      <c r="AA9" s="26">
        <f>Y9/X9-1</f>
        <v>-0.23745358458064025</v>
      </c>
    </row>
    <row r="10" spans="1:27" ht="15.95" customHeight="1">
      <c r="A10" s="9" t="s">
        <v>196</v>
      </c>
      <c r="B10" s="34">
        <v>233272001.34999999</v>
      </c>
      <c r="C10" s="34">
        <v>271030759.852</v>
      </c>
      <c r="D10" s="34">
        <v>317920832.51599997</v>
      </c>
      <c r="E10" s="34">
        <v>368152816.05000001</v>
      </c>
      <c r="F10" s="34">
        <v>337792925.08999997</v>
      </c>
      <c r="G10" s="34">
        <v>316403586.22000003</v>
      </c>
      <c r="H10" s="34">
        <v>297329187.89999998</v>
      </c>
      <c r="I10" s="34">
        <v>322366810.08999997</v>
      </c>
      <c r="J10" s="34">
        <v>356878456.69999999</v>
      </c>
      <c r="K10" s="34">
        <v>430120875.76999998</v>
      </c>
      <c r="L10" s="34">
        <v>459191185.80000001</v>
      </c>
      <c r="M10" s="34">
        <v>401698727.27999997</v>
      </c>
      <c r="N10" s="34">
        <v>385302929.47000003</v>
      </c>
      <c r="O10" s="34">
        <v>410986110.07999998</v>
      </c>
      <c r="P10" s="34">
        <v>535753231.51999998</v>
      </c>
      <c r="Q10" s="34">
        <v>332007104.296</v>
      </c>
      <c r="R10" s="34">
        <v>497791392.37</v>
      </c>
      <c r="S10" s="34">
        <v>580079430.70000005</v>
      </c>
      <c r="T10" s="34">
        <v>539998286</v>
      </c>
      <c r="U10" s="34">
        <v>550646981</v>
      </c>
      <c r="V10" s="34">
        <v>584742606</v>
      </c>
      <c r="W10" s="34">
        <v>600556341</v>
      </c>
      <c r="X10" s="34">
        <v>913538398</v>
      </c>
      <c r="Y10" s="34">
        <v>593393485.75999999</v>
      </c>
      <c r="Z10" s="34">
        <v>633377796.98000002</v>
      </c>
      <c r="AA10" s="26">
        <f>Y10/X10-1</f>
        <v>-0.35044494346476285</v>
      </c>
    </row>
    <row r="11" spans="1:27" ht="15.95" customHeight="1">
      <c r="A11" s="9" t="s">
        <v>30</v>
      </c>
      <c r="B11" s="34">
        <v>159017035.78999999</v>
      </c>
      <c r="C11" s="34">
        <v>156705775.71799999</v>
      </c>
      <c r="D11" s="34">
        <v>211134726.454</v>
      </c>
      <c r="E11" s="34">
        <v>163327304.61000001</v>
      </c>
      <c r="F11" s="34">
        <v>153082059.09</v>
      </c>
      <c r="G11" s="34">
        <v>138794636.71000001</v>
      </c>
      <c r="H11" s="34">
        <v>137942088.16999999</v>
      </c>
      <c r="I11" s="34">
        <v>158732382.63999999</v>
      </c>
      <c r="J11" s="34">
        <v>178094637.00999999</v>
      </c>
      <c r="K11" s="34">
        <v>172163219.62</v>
      </c>
      <c r="L11" s="34">
        <v>174404635.41</v>
      </c>
      <c r="M11" s="34">
        <v>151401788.33000001</v>
      </c>
      <c r="N11" s="34">
        <v>159960747.16999999</v>
      </c>
      <c r="O11" s="34">
        <v>130269262.54000001</v>
      </c>
      <c r="P11" s="34">
        <v>96807425.510000005</v>
      </c>
      <c r="Q11" s="34">
        <v>74444263.093999997</v>
      </c>
      <c r="R11" s="34">
        <v>41392327.359999999</v>
      </c>
      <c r="S11" s="34">
        <v>36758106.109999999</v>
      </c>
      <c r="T11" s="34">
        <v>33012379</v>
      </c>
      <c r="U11" s="34">
        <v>39330446.5</v>
      </c>
      <c r="V11" s="34">
        <v>37851113</v>
      </c>
      <c r="W11" s="34">
        <v>36364615</v>
      </c>
      <c r="X11" s="34">
        <v>44838008</v>
      </c>
      <c r="Y11" s="34">
        <v>55750629</v>
      </c>
      <c r="Z11" s="34">
        <v>51708430</v>
      </c>
      <c r="AA11" s="26">
        <f>Y11/X11-1</f>
        <v>0.24337880933515166</v>
      </c>
    </row>
    <row r="12" spans="1:27" ht="15.95" customHeight="1">
      <c r="A12" s="9" t="s">
        <v>36</v>
      </c>
      <c r="B12" s="34">
        <v>169812858.28</v>
      </c>
      <c r="C12" s="34">
        <v>187783433.75</v>
      </c>
      <c r="D12" s="34">
        <v>210562077.77000001</v>
      </c>
      <c r="E12" s="34">
        <v>227494444.59</v>
      </c>
      <c r="F12" s="34">
        <v>224657162.72999999</v>
      </c>
      <c r="G12" s="34">
        <v>219505397.65000001</v>
      </c>
      <c r="H12" s="34">
        <v>229250254.13</v>
      </c>
      <c r="I12" s="34">
        <v>232802997.22999999</v>
      </c>
      <c r="J12" s="34">
        <v>236186976.34</v>
      </c>
      <c r="K12" s="34">
        <v>255541955.11000001</v>
      </c>
      <c r="L12" s="34">
        <v>277370113.33999997</v>
      </c>
      <c r="M12" s="34">
        <v>267540151.75</v>
      </c>
      <c r="N12" s="34">
        <v>294958612.20999998</v>
      </c>
      <c r="O12" s="34">
        <v>274452867.41000003</v>
      </c>
      <c r="P12" s="34">
        <v>266409127.55000001</v>
      </c>
      <c r="Q12" s="34">
        <v>251583709.88999999</v>
      </c>
      <c r="R12" s="34">
        <v>240971472.59</v>
      </c>
      <c r="S12" s="34">
        <v>250408704.31</v>
      </c>
      <c r="T12" s="34">
        <v>278735006</v>
      </c>
      <c r="U12" s="34">
        <v>270782347</v>
      </c>
      <c r="V12" s="34">
        <v>286977840</v>
      </c>
      <c r="W12" s="34">
        <v>320762371.98000002</v>
      </c>
      <c r="X12" s="34">
        <v>312642860.70999998</v>
      </c>
      <c r="Y12" s="34">
        <v>319984928.07999998</v>
      </c>
      <c r="Z12" s="34">
        <v>353307126.60000002</v>
      </c>
      <c r="AA12" s="26">
        <f>Y12/X12-1</f>
        <v>2.3483879828013476E-2</v>
      </c>
    </row>
    <row r="13" spans="1:27" ht="15.95" customHeight="1">
      <c r="A13" s="9" t="s">
        <v>42</v>
      </c>
      <c r="B13" s="34">
        <v>226688.05</v>
      </c>
      <c r="C13" s="34">
        <v>210414.15</v>
      </c>
      <c r="D13" s="34">
        <v>223623.75</v>
      </c>
      <c r="E13" s="34">
        <v>146535</v>
      </c>
      <c r="F13" s="34">
        <v>127269</v>
      </c>
      <c r="G13" s="34">
        <v>137891</v>
      </c>
      <c r="H13" s="34">
        <v>130845</v>
      </c>
      <c r="I13" s="34">
        <v>132491</v>
      </c>
      <c r="J13" s="34">
        <v>134474.25</v>
      </c>
      <c r="K13" s="34">
        <v>167229.25</v>
      </c>
      <c r="L13" s="34">
        <v>168553.4</v>
      </c>
      <c r="M13" s="34">
        <v>244902.6</v>
      </c>
      <c r="N13" s="34">
        <v>253471.75</v>
      </c>
      <c r="O13" s="34">
        <v>190797.8</v>
      </c>
      <c r="P13" s="34">
        <v>199248.6</v>
      </c>
      <c r="Q13" s="34">
        <v>213113.95</v>
      </c>
      <c r="R13" s="34">
        <v>220502</v>
      </c>
      <c r="S13" s="34">
        <v>227873.55</v>
      </c>
      <c r="T13" s="34">
        <v>237141</v>
      </c>
      <c r="U13" s="34">
        <v>232182</v>
      </c>
      <c r="V13" s="34">
        <v>250190</v>
      </c>
      <c r="W13" s="34">
        <v>259881</v>
      </c>
      <c r="X13" s="34">
        <v>268582</v>
      </c>
      <c r="Y13" s="34">
        <v>286949.15999999997</v>
      </c>
      <c r="Z13" s="34">
        <v>295650.40999999997</v>
      </c>
      <c r="AA13" s="26">
        <f>Y13/X13-1</f>
        <v>6.8385669925758119E-2</v>
      </c>
    </row>
    <row r="16" spans="1:27" s="8" customFormat="1" ht="15.95" customHeight="1">
      <c r="A16" s="8" t="s">
        <v>223</v>
      </c>
    </row>
    <row r="17" spans="1:26" ht="15.95" customHeight="1">
      <c r="A17" s="9" t="s">
        <v>219</v>
      </c>
    </row>
    <row r="19" spans="1:26" ht="15.95" customHeight="1">
      <c r="A19" s="9" t="s">
        <v>433</v>
      </c>
    </row>
    <row r="21" spans="1:26" ht="15.95" customHeight="1">
      <c r="A21" s="25"/>
      <c r="B21" s="25" t="s">
        <v>546</v>
      </c>
      <c r="C21" s="25" t="s">
        <v>547</v>
      </c>
      <c r="D21" s="25" t="s">
        <v>544</v>
      </c>
      <c r="E21" s="25" t="s">
        <v>545</v>
      </c>
      <c r="F21" s="25" t="s">
        <v>540</v>
      </c>
      <c r="G21" s="25" t="s">
        <v>497</v>
      </c>
      <c r="H21" s="25" t="s">
        <v>498</v>
      </c>
      <c r="I21" s="25" t="s">
        <v>499</v>
      </c>
      <c r="J21" s="25" t="s">
        <v>500</v>
      </c>
      <c r="K21" s="25" t="s">
        <v>501</v>
      </c>
      <c r="L21" s="25" t="s">
        <v>502</v>
      </c>
      <c r="M21" s="25" t="s">
        <v>503</v>
      </c>
      <c r="N21" s="25" t="s">
        <v>504</v>
      </c>
      <c r="O21" s="25" t="s">
        <v>495</v>
      </c>
      <c r="P21" s="25" t="s">
        <v>491</v>
      </c>
      <c r="Q21" s="25" t="s">
        <v>487</v>
      </c>
      <c r="R21" s="25" t="s">
        <v>484</v>
      </c>
      <c r="S21" s="25" t="s">
        <v>479</v>
      </c>
      <c r="T21" s="25" t="s">
        <v>320</v>
      </c>
      <c r="U21" s="25" t="s">
        <v>380</v>
      </c>
      <c r="V21" s="25" t="s">
        <v>383</v>
      </c>
      <c r="W21" s="25" t="s">
        <v>384</v>
      </c>
      <c r="X21" s="25" t="s">
        <v>393</v>
      </c>
      <c r="Y21" s="25" t="s">
        <v>465</v>
      </c>
      <c r="Z21" s="25" t="s">
        <v>581</v>
      </c>
    </row>
    <row r="22" spans="1:26" ht="15.95" customHeight="1">
      <c r="A22" s="9" t="s">
        <v>133</v>
      </c>
      <c r="B22" s="26">
        <f t="shared" ref="B22:Y22" si="1">B9/B$9</f>
        <v>1</v>
      </c>
      <c r="C22" s="26">
        <f t="shared" si="1"/>
        <v>1</v>
      </c>
      <c r="D22" s="26">
        <f t="shared" si="1"/>
        <v>1</v>
      </c>
      <c r="E22" s="26">
        <f t="shared" si="1"/>
        <v>1</v>
      </c>
      <c r="F22" s="26">
        <f t="shared" si="1"/>
        <v>1</v>
      </c>
      <c r="G22" s="26">
        <f t="shared" si="1"/>
        <v>1</v>
      </c>
      <c r="H22" s="26">
        <f t="shared" si="1"/>
        <v>1</v>
      </c>
      <c r="I22" s="26">
        <f t="shared" si="1"/>
        <v>1</v>
      </c>
      <c r="J22" s="26">
        <f t="shared" si="1"/>
        <v>1</v>
      </c>
      <c r="K22" s="26">
        <f t="shared" si="1"/>
        <v>1</v>
      </c>
      <c r="L22" s="26">
        <f t="shared" si="1"/>
        <v>1</v>
      </c>
      <c r="M22" s="26">
        <f t="shared" si="1"/>
        <v>1</v>
      </c>
      <c r="N22" s="26">
        <f t="shared" si="1"/>
        <v>1</v>
      </c>
      <c r="O22" s="26">
        <f t="shared" si="1"/>
        <v>1</v>
      </c>
      <c r="P22" s="26">
        <f t="shared" si="1"/>
        <v>1</v>
      </c>
      <c r="Q22" s="26">
        <f t="shared" si="1"/>
        <v>1</v>
      </c>
      <c r="R22" s="26">
        <f t="shared" si="1"/>
        <v>1</v>
      </c>
      <c r="S22" s="26">
        <f t="shared" si="1"/>
        <v>1</v>
      </c>
      <c r="T22" s="26">
        <f t="shared" si="1"/>
        <v>1</v>
      </c>
      <c r="U22" s="26">
        <f t="shared" si="1"/>
        <v>1</v>
      </c>
      <c r="V22" s="26">
        <f t="shared" si="1"/>
        <v>1</v>
      </c>
      <c r="W22" s="26">
        <f t="shared" si="1"/>
        <v>1</v>
      </c>
      <c r="X22" s="26">
        <f t="shared" si="1"/>
        <v>1</v>
      </c>
      <c r="Y22" s="26">
        <f t="shared" si="1"/>
        <v>1</v>
      </c>
      <c r="Z22" s="26">
        <f t="shared" ref="Z22" si="2">Z9/Z$9</f>
        <v>1</v>
      </c>
    </row>
    <row r="23" spans="1:26" ht="15.95" customHeight="1">
      <c r="A23" s="9" t="s">
        <v>196</v>
      </c>
      <c r="B23" s="26">
        <f t="shared" ref="B23:V23" si="3">B10/B$9</f>
        <v>0.41483219634778712</v>
      </c>
      <c r="C23" s="26">
        <f t="shared" si="3"/>
        <v>0.44017766075564363</v>
      </c>
      <c r="D23" s="26">
        <f t="shared" si="3"/>
        <v>0.42971492601729139</v>
      </c>
      <c r="E23" s="26">
        <f t="shared" si="3"/>
        <v>0.48497244501405229</v>
      </c>
      <c r="F23" s="26">
        <f t="shared" si="3"/>
        <v>0.47200234857593237</v>
      </c>
      <c r="G23" s="26">
        <f t="shared" si="3"/>
        <v>0.46885613998345671</v>
      </c>
      <c r="H23" s="26">
        <f t="shared" si="3"/>
        <v>0.44734540790669847</v>
      </c>
      <c r="I23" s="26">
        <f t="shared" si="3"/>
        <v>0.45147220252185327</v>
      </c>
      <c r="J23" s="26">
        <f t="shared" si="3"/>
        <v>0.46270061072957602</v>
      </c>
      <c r="K23" s="26">
        <f t="shared" si="3"/>
        <v>0.50131030850885872</v>
      </c>
      <c r="L23" s="26">
        <f t="shared" si="3"/>
        <v>0.50397739507496164</v>
      </c>
      <c r="M23" s="26">
        <f t="shared" si="3"/>
        <v>0.48934801874952422</v>
      </c>
      <c r="N23" s="26">
        <f t="shared" si="3"/>
        <v>0.45843431486345243</v>
      </c>
      <c r="O23" s="26">
        <f t="shared" si="3"/>
        <v>0.50372177319031564</v>
      </c>
      <c r="P23" s="26">
        <f t="shared" si="3"/>
        <v>0.59583149747190012</v>
      </c>
      <c r="Q23" s="26">
        <f t="shared" si="3"/>
        <v>0.50437982013382032</v>
      </c>
      <c r="R23" s="26">
        <f t="shared" si="3"/>
        <v>0.6378868485951027</v>
      </c>
      <c r="S23" s="26">
        <f t="shared" si="3"/>
        <v>0.66869941234001062</v>
      </c>
      <c r="T23" s="26">
        <f t="shared" si="3"/>
        <v>0.63381359153522454</v>
      </c>
      <c r="U23" s="26">
        <f t="shared" si="3"/>
        <v>0.63954950663932253</v>
      </c>
      <c r="V23" s="26">
        <f t="shared" si="3"/>
        <v>0.6427001845610969</v>
      </c>
      <c r="W23" s="26">
        <f>W10/W$9</f>
        <v>0.62692269789089183</v>
      </c>
      <c r="X23" s="26">
        <f>X10/X$9</f>
        <v>0.71859288116926845</v>
      </c>
      <c r="Y23" s="26">
        <f>Y10/Y$9</f>
        <v>0.61211439738658657</v>
      </c>
      <c r="Z23" s="26">
        <f>Z10/Z$9</f>
        <v>0.60978579203876682</v>
      </c>
    </row>
    <row r="24" spans="1:26" ht="15.95" customHeight="1">
      <c r="A24" s="9" t="s">
        <v>30</v>
      </c>
      <c r="B24" s="26">
        <f t="shared" ref="B24:V24" si="4">B11/B$9</f>
        <v>0.28278312798674143</v>
      </c>
      <c r="C24" s="26">
        <f t="shared" si="4"/>
        <v>0.2545038866441372</v>
      </c>
      <c r="D24" s="26">
        <f t="shared" si="4"/>
        <v>0.28537841524837987</v>
      </c>
      <c r="E24" s="26">
        <f t="shared" si="4"/>
        <v>0.21515316140759586</v>
      </c>
      <c r="F24" s="26">
        <f t="shared" si="4"/>
        <v>0.2139035072924288</v>
      </c>
      <c r="G24" s="26">
        <f t="shared" si="4"/>
        <v>0.20566997484348798</v>
      </c>
      <c r="H24" s="26">
        <f t="shared" si="4"/>
        <v>0.20754020194164199</v>
      </c>
      <c r="I24" s="26">
        <f t="shared" si="4"/>
        <v>0.22230346350486602</v>
      </c>
      <c r="J24" s="26">
        <f t="shared" si="4"/>
        <v>0.23090353526567789</v>
      </c>
      <c r="K24" s="26">
        <f t="shared" si="4"/>
        <v>0.20065800476918014</v>
      </c>
      <c r="L24" s="26">
        <f t="shared" si="4"/>
        <v>0.1914148105647942</v>
      </c>
      <c r="M24" s="26">
        <f t="shared" si="4"/>
        <v>0.18443714187517937</v>
      </c>
      <c r="N24" s="26">
        <f t="shared" si="4"/>
        <v>0.19032166621415353</v>
      </c>
      <c r="O24" s="26">
        <f t="shared" si="4"/>
        <v>0.15966345895745843</v>
      </c>
      <c r="P24" s="26">
        <f t="shared" si="4"/>
        <v>0.10766321118469906</v>
      </c>
      <c r="Q24" s="26">
        <f t="shared" si="4"/>
        <v>0.11309451979639129</v>
      </c>
      <c r="R24" s="26">
        <f t="shared" si="4"/>
        <v>5.3041538404227519E-2</v>
      </c>
      <c r="S24" s="26">
        <f t="shared" si="4"/>
        <v>4.237372100028982E-2</v>
      </c>
      <c r="T24" s="26">
        <f t="shared" si="4"/>
        <v>3.8747705393850126E-2</v>
      </c>
      <c r="U24" s="26">
        <f t="shared" si="4"/>
        <v>4.5680387839953068E-2</v>
      </c>
      <c r="V24" s="26">
        <f t="shared" si="4"/>
        <v>4.1602778831790713E-2</v>
      </c>
      <c r="W24" s="26">
        <f t="shared" ref="W24:X26" si="5">W11/W$9</f>
        <v>3.7961138676185578E-2</v>
      </c>
      <c r="X24" s="26">
        <f t="shared" si="5"/>
        <v>3.5269752672849014E-2</v>
      </c>
      <c r="Y24" s="26">
        <f t="shared" ref="Y24:Z24" si="6">Y11/Y$9</f>
        <v>5.7509500008330799E-2</v>
      </c>
      <c r="Z24" s="26">
        <f t="shared" si="6"/>
        <v>4.9782398582605795E-2</v>
      </c>
    </row>
    <row r="25" spans="1:26" ht="15.95" customHeight="1">
      <c r="A25" s="9" t="s">
        <v>36</v>
      </c>
      <c r="B25" s="26">
        <f t="shared" ref="B25:V25" si="7">B12/B$9</f>
        <v>0.30198155183953845</v>
      </c>
      <c r="C25" s="26">
        <f t="shared" si="7"/>
        <v>0.30497672161593004</v>
      </c>
      <c r="D25" s="26">
        <f t="shared" si="7"/>
        <v>0.28460439963911155</v>
      </c>
      <c r="E25" s="26">
        <f t="shared" si="7"/>
        <v>0.29968136113602911</v>
      </c>
      <c r="F25" s="26">
        <f t="shared" si="7"/>
        <v>0.31391630953997324</v>
      </c>
      <c r="G25" s="26">
        <f t="shared" si="7"/>
        <v>0.32526955423366605</v>
      </c>
      <c r="H25" s="26">
        <f t="shared" si="7"/>
        <v>0.34491752784456164</v>
      </c>
      <c r="I25" s="26">
        <f t="shared" si="7"/>
        <v>0.32603878136143583</v>
      </c>
      <c r="J25" s="26">
        <f t="shared" si="7"/>
        <v>0.30622150524136671</v>
      </c>
      <c r="K25" s="26">
        <f t="shared" si="7"/>
        <v>0.29783677930957597</v>
      </c>
      <c r="L25" s="26">
        <f t="shared" si="7"/>
        <v>0.30442280147255402</v>
      </c>
      <c r="M25" s="26">
        <f t="shared" si="7"/>
        <v>0.32591649986372234</v>
      </c>
      <c r="N25" s="26">
        <f t="shared" si="7"/>
        <v>0.350942437649165</v>
      </c>
      <c r="O25" s="26">
        <f t="shared" si="7"/>
        <v>0.33638091808509379</v>
      </c>
      <c r="P25" s="26">
        <f t="shared" si="7"/>
        <v>0.29628369941502308</v>
      </c>
      <c r="Q25" s="26">
        <f t="shared" si="7"/>
        <v>0.38220190080566974</v>
      </c>
      <c r="R25" s="26">
        <f t="shared" si="7"/>
        <v>0.30878905422596042</v>
      </c>
      <c r="S25" s="26">
        <f t="shared" si="7"/>
        <v>0.28866418037760028</v>
      </c>
      <c r="T25" s="26">
        <f t="shared" si="7"/>
        <v>0.32716036294873047</v>
      </c>
      <c r="U25" s="26">
        <f t="shared" si="7"/>
        <v>0.3145004374962474</v>
      </c>
      <c r="V25" s="26">
        <f t="shared" si="7"/>
        <v>0.31542204867648199</v>
      </c>
      <c r="W25" s="26">
        <f t="shared" si="5"/>
        <v>0.33484487282032283</v>
      </c>
      <c r="X25" s="26">
        <f t="shared" si="5"/>
        <v>0.24592609850494884</v>
      </c>
      <c r="Y25" s="26">
        <f t="shared" ref="Y25:Z25" si="8">Y12/Y$9</f>
        <v>0.33008010051478504</v>
      </c>
      <c r="Z25" s="26">
        <f t="shared" si="8"/>
        <v>0.34014717133118078</v>
      </c>
    </row>
    <row r="26" spans="1:26" ht="15.95" customHeight="1">
      <c r="A26" s="9" t="s">
        <v>42</v>
      </c>
      <c r="B26" s="26">
        <f t="shared" ref="B26:V26" si="9">B13/B$9</f>
        <v>4.0312382593315875E-4</v>
      </c>
      <c r="C26" s="26">
        <f t="shared" si="9"/>
        <v>3.4173098428924933E-4</v>
      </c>
      <c r="D26" s="26">
        <f t="shared" si="9"/>
        <v>3.0225909521711868E-4</v>
      </c>
      <c r="E26" s="26">
        <f t="shared" si="9"/>
        <v>1.9303244232276231E-4</v>
      </c>
      <c r="F26" s="26">
        <f t="shared" si="9"/>
        <v>1.778345916656047E-4</v>
      </c>
      <c r="G26" s="26">
        <f t="shared" si="9"/>
        <v>2.043309393892458E-4</v>
      </c>
      <c r="H26" s="26">
        <f t="shared" si="9"/>
        <v>1.9686230709794358E-4</v>
      </c>
      <c r="I26" s="26">
        <f t="shared" si="9"/>
        <v>1.85552611844945E-4</v>
      </c>
      <c r="J26" s="26">
        <f t="shared" si="9"/>
        <v>1.7434876337942223E-4</v>
      </c>
      <c r="K26" s="26">
        <f t="shared" si="9"/>
        <v>1.9490741238524251E-4</v>
      </c>
      <c r="L26" s="26">
        <f t="shared" si="9"/>
        <v>1.8499288769019756E-4</v>
      </c>
      <c r="M26" s="26">
        <f t="shared" si="9"/>
        <v>2.9833951157398657E-4</v>
      </c>
      <c r="N26" s="26">
        <f t="shared" si="9"/>
        <v>3.0158127322916638E-4</v>
      </c>
      <c r="O26" s="26">
        <f t="shared" si="9"/>
        <v>2.3384976713228392E-4</v>
      </c>
      <c r="P26" s="26">
        <f t="shared" si="9"/>
        <v>2.2159192837784648E-4</v>
      </c>
      <c r="Q26" s="26">
        <f t="shared" si="9"/>
        <v>3.2375926411856308E-4</v>
      </c>
      <c r="R26" s="26">
        <f t="shared" si="9"/>
        <v>2.8255877470932759E-4</v>
      </c>
      <c r="S26" s="26">
        <f t="shared" si="9"/>
        <v>2.6268628209924911E-4</v>
      </c>
      <c r="T26" s="26">
        <f t="shared" si="9"/>
        <v>2.783401221948595E-4</v>
      </c>
      <c r="U26" s="26">
        <f t="shared" si="9"/>
        <v>2.6966802447706722E-4</v>
      </c>
      <c r="V26" s="26">
        <f t="shared" si="9"/>
        <v>2.7498793063035471E-4</v>
      </c>
      <c r="W26" s="26">
        <f t="shared" si="5"/>
        <v>2.7129061259979748E-4</v>
      </c>
      <c r="X26" s="26">
        <f t="shared" si="5"/>
        <v>2.1126765293362574E-4</v>
      </c>
      <c r="Y26" s="26">
        <f t="shared" ref="Y26:Z26" si="10">Y13/Y$9</f>
        <v>2.9600209029768102E-4</v>
      </c>
      <c r="Z26" s="26">
        <f t="shared" si="10"/>
        <v>2.8463804744663146E-4</v>
      </c>
    </row>
    <row r="27" spans="1:26" ht="15.95" customHeight="1">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95" customHeight="1">
      <c r="A28" s="30" t="s">
        <v>573</v>
      </c>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A1A1E960-9994-4FE5-8782-734AEE5E1AB2}"/>
    <hyperlink ref="A28" location="Metadaten!A1" display="&lt;&lt;&lt; Metadaten" xr:uid="{4CFF5DBB-2042-4FDE-96EB-418BFD17A4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52"/>
  <sheetViews>
    <sheetView zoomScaleNormal="100" workbookViewId="0"/>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7" s="8" customFormat="1" ht="18" customHeight="1">
      <c r="A1" s="8" t="s">
        <v>224</v>
      </c>
    </row>
    <row r="2" spans="1:27" ht="15.95" customHeight="1">
      <c r="A2" s="9" t="s">
        <v>220</v>
      </c>
    </row>
    <row r="3" spans="1:27" ht="15.95" customHeight="1">
      <c r="A3" s="19"/>
    </row>
    <row r="4" spans="1:27" ht="15.95" customHeight="1">
      <c r="A4" s="24" t="s">
        <v>448</v>
      </c>
    </row>
    <row r="6" spans="1:27" ht="15.95" customHeight="1">
      <c r="A6" s="9" t="s">
        <v>444</v>
      </c>
    </row>
    <row r="8" spans="1:27" ht="15.95" customHeight="1">
      <c r="A8" s="25"/>
      <c r="B8" s="25" t="s">
        <v>546</v>
      </c>
      <c r="C8" s="25" t="s">
        <v>547</v>
      </c>
      <c r="D8" s="25" t="s">
        <v>544</v>
      </c>
      <c r="E8" s="25" t="s">
        <v>545</v>
      </c>
      <c r="F8" s="25" t="s">
        <v>540</v>
      </c>
      <c r="G8" s="25" t="s">
        <v>497</v>
      </c>
      <c r="H8" s="25" t="s">
        <v>498</v>
      </c>
      <c r="I8" s="25" t="s">
        <v>499</v>
      </c>
      <c r="J8" s="25" t="s">
        <v>500</v>
      </c>
      <c r="K8" s="25" t="s">
        <v>501</v>
      </c>
      <c r="L8" s="25" t="s">
        <v>502</v>
      </c>
      <c r="M8" s="25" t="s">
        <v>503</v>
      </c>
      <c r="N8" s="25" t="s">
        <v>504</v>
      </c>
      <c r="O8" s="25" t="s">
        <v>495</v>
      </c>
      <c r="P8" s="25" t="s">
        <v>491</v>
      </c>
      <c r="Q8" s="25" t="s">
        <v>487</v>
      </c>
      <c r="R8" s="25" t="s">
        <v>484</v>
      </c>
      <c r="S8" s="25" t="s">
        <v>479</v>
      </c>
      <c r="T8" s="25" t="s">
        <v>320</v>
      </c>
      <c r="U8" s="25" t="s">
        <v>380</v>
      </c>
      <c r="V8" s="25" t="s">
        <v>383</v>
      </c>
      <c r="W8" s="25" t="s">
        <v>384</v>
      </c>
      <c r="X8" s="25" t="s">
        <v>393</v>
      </c>
      <c r="Y8" s="25" t="s">
        <v>465</v>
      </c>
      <c r="Z8" s="25" t="s">
        <v>581</v>
      </c>
      <c r="AA8" s="25" t="s">
        <v>135</v>
      </c>
    </row>
    <row r="9" spans="1:27" ht="15.95" customHeight="1">
      <c r="A9" s="9" t="s">
        <v>89</v>
      </c>
      <c r="B9" s="34">
        <f>SUM(B10,B18,B27,B36)</f>
        <v>562328583.46999991</v>
      </c>
      <c r="C9" s="34">
        <f t="shared" ref="C9:Z9" si="0">SUM(C10,C18,C27,C36)</f>
        <v>615730383.46999991</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911134487.94999993</v>
      </c>
      <c r="M9" s="34">
        <f t="shared" si="0"/>
        <v>820885569.96000004</v>
      </c>
      <c r="N9" s="34">
        <f t="shared" si="0"/>
        <v>840475760.5999999</v>
      </c>
      <c r="O9" s="34">
        <f t="shared" si="0"/>
        <v>815899037.82999992</v>
      </c>
      <c r="P9" s="34">
        <f t="shared" si="0"/>
        <v>899169033.17999995</v>
      </c>
      <c r="Q9" s="34">
        <f t="shared" si="0"/>
        <v>658248191.23000002</v>
      </c>
      <c r="R9" s="34">
        <f t="shared" si="0"/>
        <v>780375694.32000005</v>
      </c>
      <c r="S9" s="34">
        <f t="shared" si="0"/>
        <v>867474114.67000008</v>
      </c>
      <c r="T9" s="34">
        <f t="shared" si="0"/>
        <v>851982812</v>
      </c>
      <c r="U9" s="34">
        <f t="shared" si="0"/>
        <v>860991956.5</v>
      </c>
      <c r="V9" s="34">
        <f t="shared" si="0"/>
        <v>909821749</v>
      </c>
      <c r="W9" s="34">
        <f t="shared" si="0"/>
        <v>957943208.98000002</v>
      </c>
      <c r="X9" s="34">
        <f t="shared" si="0"/>
        <v>1271287848.71</v>
      </c>
      <c r="Y9" s="34">
        <f t="shared" si="0"/>
        <v>969415991.99999988</v>
      </c>
      <c r="Z9" s="34">
        <f t="shared" si="0"/>
        <v>1038689003.99</v>
      </c>
      <c r="AA9" s="26">
        <f>Z9/Y9-1</f>
        <v>7.145849930439363E-2</v>
      </c>
    </row>
    <row r="10" spans="1:27" ht="15.95" customHeight="1">
      <c r="A10" s="9" t="s">
        <v>196</v>
      </c>
      <c r="B10" s="34">
        <v>233272001.34999999</v>
      </c>
      <c r="C10" s="34">
        <v>271030759.852</v>
      </c>
      <c r="D10" s="34">
        <v>317920832.51599997</v>
      </c>
      <c r="E10" s="34">
        <v>368152816.05000001</v>
      </c>
      <c r="F10" s="34">
        <v>337792925.08999997</v>
      </c>
      <c r="G10" s="34">
        <v>316403586.22000003</v>
      </c>
      <c r="H10" s="34">
        <v>297329187.89999998</v>
      </c>
      <c r="I10" s="34">
        <v>322366810.08999997</v>
      </c>
      <c r="J10" s="34">
        <v>356878456.69999999</v>
      </c>
      <c r="K10" s="34">
        <v>430120875.76999998</v>
      </c>
      <c r="L10" s="34">
        <v>459191185.80000001</v>
      </c>
      <c r="M10" s="34">
        <v>401698727.27999997</v>
      </c>
      <c r="N10" s="34">
        <v>385302929.47000003</v>
      </c>
      <c r="O10" s="34">
        <v>410986110.07999998</v>
      </c>
      <c r="P10" s="34">
        <v>535753231.51999998</v>
      </c>
      <c r="Q10" s="34">
        <v>332007104.296</v>
      </c>
      <c r="R10" s="34">
        <v>497791392.37</v>
      </c>
      <c r="S10" s="34">
        <v>580079430.70000005</v>
      </c>
      <c r="T10" s="34">
        <v>539998286</v>
      </c>
      <c r="U10" s="34">
        <v>550646981</v>
      </c>
      <c r="V10" s="34">
        <v>584742606</v>
      </c>
      <c r="W10" s="34">
        <v>600556341</v>
      </c>
      <c r="X10" s="34">
        <v>913538398</v>
      </c>
      <c r="Y10" s="34">
        <v>593393485.75999999</v>
      </c>
      <c r="Z10" s="34">
        <v>633377796.98000002</v>
      </c>
      <c r="AA10" s="26">
        <f t="shared" ref="AA10:AA38" si="1">Z10/Y10-1</f>
        <v>6.7382457306199406E-2</v>
      </c>
    </row>
    <row r="11" spans="1:27" ht="15.95" customHeight="1">
      <c r="A11" s="9" t="s">
        <v>45</v>
      </c>
      <c r="B11" s="34">
        <v>111508727.09999999</v>
      </c>
      <c r="C11" s="34">
        <v>125354907.5</v>
      </c>
      <c r="D11" s="34">
        <v>120172494.05</v>
      </c>
      <c r="E11" s="34">
        <v>129477361.56999999</v>
      </c>
      <c r="F11" s="34">
        <v>133876503.25</v>
      </c>
      <c r="G11" s="34">
        <v>134860264</v>
      </c>
      <c r="H11" s="34">
        <v>135377407.30000001</v>
      </c>
      <c r="I11" s="34">
        <v>145919495.28999999</v>
      </c>
      <c r="J11" s="34">
        <v>158952854.80000001</v>
      </c>
      <c r="K11" s="34">
        <v>179168328.19</v>
      </c>
      <c r="L11" s="34">
        <v>187122419.38</v>
      </c>
      <c r="M11" s="34">
        <v>182909399.30000001</v>
      </c>
      <c r="N11" s="34">
        <v>182722846.66999999</v>
      </c>
      <c r="O11" s="34">
        <v>189006375.84</v>
      </c>
      <c r="P11" s="34">
        <v>190263565.02000001</v>
      </c>
      <c r="Q11" s="34">
        <v>188598360.69999999</v>
      </c>
      <c r="R11" s="34">
        <v>283743053.06999999</v>
      </c>
      <c r="S11" s="34">
        <v>267050687.09999999</v>
      </c>
      <c r="T11" s="34">
        <v>266089792</v>
      </c>
      <c r="U11" s="34">
        <v>276784109</v>
      </c>
      <c r="V11" s="34">
        <v>281629579</v>
      </c>
      <c r="W11" s="34">
        <v>306845304</v>
      </c>
      <c r="X11" s="34">
        <v>317596773</v>
      </c>
      <c r="Y11" s="34">
        <v>326155395.68000001</v>
      </c>
      <c r="Z11" s="34">
        <v>314528075.98000002</v>
      </c>
      <c r="AA11" s="26">
        <f t="shared" si="1"/>
        <v>-3.564963159894452E-2</v>
      </c>
    </row>
    <row r="12" spans="1:27" ht="15.95" customHeight="1">
      <c r="A12" s="9" t="s">
        <v>197</v>
      </c>
      <c r="B12" s="34">
        <v>111508727.09999999</v>
      </c>
      <c r="C12" s="34">
        <v>125354907.5</v>
      </c>
      <c r="D12" s="34">
        <v>120172494.05</v>
      </c>
      <c r="E12" s="34">
        <v>129477361.56999999</v>
      </c>
      <c r="F12" s="34">
        <v>133876503.25</v>
      </c>
      <c r="G12" s="34">
        <v>134860264</v>
      </c>
      <c r="H12" s="34">
        <v>135377407.30000001</v>
      </c>
      <c r="I12" s="34">
        <v>145919495.28999999</v>
      </c>
      <c r="J12" s="34">
        <v>158952854.80000001</v>
      </c>
      <c r="K12" s="34">
        <v>179168328.19</v>
      </c>
      <c r="L12" s="34">
        <v>187122419.38</v>
      </c>
      <c r="M12" s="34">
        <v>182909399.30000001</v>
      </c>
      <c r="N12" s="34">
        <v>182722846.66999999</v>
      </c>
      <c r="O12" s="34">
        <v>189006375.84</v>
      </c>
      <c r="P12" s="34">
        <v>190263565.02000001</v>
      </c>
      <c r="Q12" s="34">
        <v>188598360.69999999</v>
      </c>
      <c r="R12" s="34">
        <v>283743053.06999999</v>
      </c>
      <c r="S12" s="34">
        <v>267050687.09999999</v>
      </c>
      <c r="T12" s="34">
        <v>266089792</v>
      </c>
      <c r="U12" s="34">
        <v>276784109</v>
      </c>
      <c r="V12" s="34">
        <v>281629579</v>
      </c>
      <c r="W12" s="34">
        <v>306845304</v>
      </c>
      <c r="X12" s="34">
        <v>317596773</v>
      </c>
      <c r="Y12" s="34">
        <v>326155395.68000001</v>
      </c>
      <c r="Z12" s="34">
        <v>314528075.98000002</v>
      </c>
      <c r="AA12" s="26">
        <f t="shared" si="1"/>
        <v>-3.564963159894452E-2</v>
      </c>
    </row>
    <row r="13" spans="1:27" ht="15.95" customHeight="1">
      <c r="A13" s="9" t="s">
        <v>26</v>
      </c>
      <c r="B13" s="34">
        <v>0</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26" t="s">
        <v>76</v>
      </c>
    </row>
    <row r="14" spans="1:27" ht="15.95" customHeight="1">
      <c r="A14" s="9" t="s">
        <v>46</v>
      </c>
      <c r="B14" s="34">
        <v>110998181.05</v>
      </c>
      <c r="C14" s="34">
        <v>127100386.802</v>
      </c>
      <c r="D14" s="34">
        <v>176548027.16600001</v>
      </c>
      <c r="E14" s="34">
        <v>219710262.68000001</v>
      </c>
      <c r="F14" s="34">
        <v>181582624.28999999</v>
      </c>
      <c r="G14" s="34">
        <v>168190246.02000001</v>
      </c>
      <c r="H14" s="34">
        <v>145801361.44999999</v>
      </c>
      <c r="I14" s="34">
        <v>161981733.30000001</v>
      </c>
      <c r="J14" s="34">
        <v>182578555.78</v>
      </c>
      <c r="K14" s="34">
        <v>235195621.99000001</v>
      </c>
      <c r="L14" s="34">
        <v>254590556.41999999</v>
      </c>
      <c r="M14" s="34">
        <v>201053766.91999999</v>
      </c>
      <c r="N14" s="34">
        <v>189596700.44999999</v>
      </c>
      <c r="O14" s="34">
        <v>204405718.53999999</v>
      </c>
      <c r="P14" s="34">
        <v>330635066.64999998</v>
      </c>
      <c r="Q14" s="34">
        <v>124629762.046</v>
      </c>
      <c r="R14" s="34">
        <v>187411773.30000001</v>
      </c>
      <c r="S14" s="34">
        <v>294651604.85000002</v>
      </c>
      <c r="T14" s="34">
        <v>254738719</v>
      </c>
      <c r="U14" s="34">
        <v>248125555</v>
      </c>
      <c r="V14" s="34">
        <v>270877550</v>
      </c>
      <c r="W14" s="34">
        <v>263936408</v>
      </c>
      <c r="X14" s="34">
        <v>565548908</v>
      </c>
      <c r="Y14" s="34">
        <v>241286759.08000001</v>
      </c>
      <c r="Z14" s="34">
        <v>291501485</v>
      </c>
      <c r="AA14" s="26">
        <f t="shared" si="1"/>
        <v>0.2081122317339883</v>
      </c>
    </row>
    <row r="15" spans="1:27" ht="15.95" customHeight="1">
      <c r="A15" s="9" t="s">
        <v>198</v>
      </c>
      <c r="B15" s="34">
        <v>110998181.05</v>
      </c>
      <c r="C15" s="34">
        <v>127100386.802</v>
      </c>
      <c r="D15" s="34">
        <v>176548027.16600001</v>
      </c>
      <c r="E15" s="34">
        <v>219710262.68000001</v>
      </c>
      <c r="F15" s="34">
        <v>181582624.28999999</v>
      </c>
      <c r="G15" s="34">
        <v>168190246.02000001</v>
      </c>
      <c r="H15" s="34">
        <v>145801361.44999999</v>
      </c>
      <c r="I15" s="34">
        <v>161981733.30000001</v>
      </c>
      <c r="J15" s="34">
        <v>182578555.78</v>
      </c>
      <c r="K15" s="34">
        <v>235195621.99000001</v>
      </c>
      <c r="L15" s="34">
        <v>254590556.41999999</v>
      </c>
      <c r="M15" s="34">
        <v>201053766.91999999</v>
      </c>
      <c r="N15" s="34">
        <v>189596700.44999999</v>
      </c>
      <c r="O15" s="34">
        <v>204405718.53999999</v>
      </c>
      <c r="P15" s="34">
        <v>330635066.64999998</v>
      </c>
      <c r="Q15" s="34">
        <v>124629762.046</v>
      </c>
      <c r="R15" s="34">
        <v>187411773.30000001</v>
      </c>
      <c r="S15" s="34">
        <v>294651604.85000002</v>
      </c>
      <c r="T15" s="34">
        <v>254738719</v>
      </c>
      <c r="U15" s="34">
        <v>248125555</v>
      </c>
      <c r="V15" s="34">
        <v>270877550</v>
      </c>
      <c r="W15" s="34">
        <v>263936408</v>
      </c>
      <c r="X15" s="34">
        <v>565548908</v>
      </c>
      <c r="Y15" s="34">
        <v>241286759.08000001</v>
      </c>
      <c r="Z15" s="34">
        <v>291501485</v>
      </c>
      <c r="AA15" s="26">
        <f t="shared" si="1"/>
        <v>0.2081122317339883</v>
      </c>
    </row>
    <row r="16" spans="1:27" ht="15.95" customHeight="1">
      <c r="A16" s="9" t="s">
        <v>28</v>
      </c>
      <c r="B16" s="34">
        <v>0</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26" t="s">
        <v>76</v>
      </c>
    </row>
    <row r="17" spans="1:27" ht="15.95" customHeight="1">
      <c r="A17" s="9" t="s">
        <v>29</v>
      </c>
      <c r="B17" s="34">
        <v>10765093.199999999</v>
      </c>
      <c r="C17" s="34">
        <v>18575465.550000001</v>
      </c>
      <c r="D17" s="34">
        <v>21200311.300000001</v>
      </c>
      <c r="E17" s="34">
        <v>18965191.800000001</v>
      </c>
      <c r="F17" s="34">
        <v>22333797.550000001</v>
      </c>
      <c r="G17" s="34">
        <v>13353076.199999999</v>
      </c>
      <c r="H17" s="34">
        <v>16150419.15</v>
      </c>
      <c r="I17" s="34">
        <v>14465581.5</v>
      </c>
      <c r="J17" s="34">
        <v>15347046.119999999</v>
      </c>
      <c r="K17" s="34">
        <v>15756925.59</v>
      </c>
      <c r="L17" s="34">
        <v>17478210</v>
      </c>
      <c r="M17" s="34">
        <v>17735561.059999999</v>
      </c>
      <c r="N17" s="34">
        <v>12983382.35</v>
      </c>
      <c r="O17" s="34">
        <v>17574015.699999999</v>
      </c>
      <c r="P17" s="34">
        <v>14854599.85</v>
      </c>
      <c r="Q17" s="34">
        <v>18778981.550000001</v>
      </c>
      <c r="R17" s="34">
        <v>26636566</v>
      </c>
      <c r="S17" s="34">
        <v>18377138.75</v>
      </c>
      <c r="T17" s="34">
        <v>19169775</v>
      </c>
      <c r="U17" s="34">
        <v>25737317</v>
      </c>
      <c r="V17" s="34">
        <v>32235477</v>
      </c>
      <c r="W17" s="34">
        <v>29774629</v>
      </c>
      <c r="X17" s="34">
        <v>30392717</v>
      </c>
      <c r="Y17" s="34">
        <v>25951331</v>
      </c>
      <c r="Z17" s="34">
        <v>27348236</v>
      </c>
      <c r="AA17" s="26">
        <f t="shared" si="1"/>
        <v>5.3827874955623578E-2</v>
      </c>
    </row>
    <row r="18" spans="1:27" ht="15.95" customHeight="1">
      <c r="A18" s="9" t="s">
        <v>30</v>
      </c>
      <c r="B18" s="34">
        <v>159017035.78999999</v>
      </c>
      <c r="C18" s="34">
        <v>156705775.71799999</v>
      </c>
      <c r="D18" s="34">
        <v>211134726.454</v>
      </c>
      <c r="E18" s="34">
        <v>163327304.61000001</v>
      </c>
      <c r="F18" s="34">
        <v>153082059.09</v>
      </c>
      <c r="G18" s="34">
        <v>138794636.71000001</v>
      </c>
      <c r="H18" s="34">
        <v>137942088.16999999</v>
      </c>
      <c r="I18" s="34">
        <v>158732382.63999999</v>
      </c>
      <c r="J18" s="34">
        <v>178094637.00999999</v>
      </c>
      <c r="K18" s="34">
        <v>172163219.62</v>
      </c>
      <c r="L18" s="34">
        <v>174404635.41</v>
      </c>
      <c r="M18" s="34">
        <v>151401788.33000001</v>
      </c>
      <c r="N18" s="34">
        <v>159960747.16999999</v>
      </c>
      <c r="O18" s="34">
        <v>130269262.54000001</v>
      </c>
      <c r="P18" s="34">
        <v>96807425.510000005</v>
      </c>
      <c r="Q18" s="34">
        <v>74444263.093999997</v>
      </c>
      <c r="R18" s="34">
        <v>41392327.359999999</v>
      </c>
      <c r="S18" s="34">
        <v>36758106.109999999</v>
      </c>
      <c r="T18" s="34">
        <v>33012379</v>
      </c>
      <c r="U18" s="34">
        <v>39330446.5</v>
      </c>
      <c r="V18" s="34">
        <v>37851113</v>
      </c>
      <c r="W18" s="34">
        <v>36364615</v>
      </c>
      <c r="X18" s="34">
        <v>44838008</v>
      </c>
      <c r="Y18" s="34">
        <v>55750629</v>
      </c>
      <c r="Z18" s="34">
        <v>51708430</v>
      </c>
      <c r="AA18" s="26">
        <f t="shared" si="1"/>
        <v>-7.2504993620789437E-2</v>
      </c>
    </row>
    <row r="19" spans="1:27" ht="15.95" customHeight="1">
      <c r="A19" s="9" t="s">
        <v>31</v>
      </c>
      <c r="B19" s="34">
        <v>0</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26" t="s">
        <v>76</v>
      </c>
    </row>
    <row r="20" spans="1:27" ht="15.95" customHeight="1">
      <c r="A20" s="9" t="s">
        <v>47</v>
      </c>
      <c r="B20" s="34">
        <v>95831011.719999999</v>
      </c>
      <c r="C20" s="34">
        <v>98417003.607999995</v>
      </c>
      <c r="D20" s="34">
        <v>102148274.484</v>
      </c>
      <c r="E20" s="34">
        <v>101282859.02</v>
      </c>
      <c r="F20" s="34">
        <v>101233760.87</v>
      </c>
      <c r="G20" s="34">
        <v>100616357.16</v>
      </c>
      <c r="H20" s="34">
        <v>98736790.700000003</v>
      </c>
      <c r="I20" s="34">
        <v>106730525.95</v>
      </c>
      <c r="J20" s="34">
        <v>112584174.01000001</v>
      </c>
      <c r="K20" s="34">
        <v>105069086.61</v>
      </c>
      <c r="L20" s="34">
        <v>107260695.75</v>
      </c>
      <c r="M20" s="34">
        <v>99361928.620000005</v>
      </c>
      <c r="N20" s="34">
        <v>87994464.25</v>
      </c>
      <c r="O20" s="34">
        <v>90036931.870000005</v>
      </c>
      <c r="P20" s="34">
        <v>63187309.719999999</v>
      </c>
      <c r="Q20" s="34">
        <v>41601981.894000001</v>
      </c>
      <c r="R20" s="34">
        <v>6899478</v>
      </c>
      <c r="S20" s="34">
        <v>2464519</v>
      </c>
      <c r="T20" s="34">
        <v>148500</v>
      </c>
      <c r="U20" s="34">
        <v>109014</v>
      </c>
      <c r="V20" s="34">
        <v>40350</v>
      </c>
      <c r="W20" s="34">
        <v>34888</v>
      </c>
      <c r="X20" s="34">
        <v>18923</v>
      </c>
      <c r="Y20" s="34">
        <v>7539</v>
      </c>
      <c r="Z20" s="34">
        <v>24473</v>
      </c>
      <c r="AA20" s="26">
        <f t="shared" si="1"/>
        <v>2.2461864968828755</v>
      </c>
    </row>
    <row r="21" spans="1:27" ht="15.95" customHeight="1">
      <c r="A21" s="9" t="s">
        <v>32</v>
      </c>
      <c r="B21" s="34">
        <v>0</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26" t="s">
        <v>76</v>
      </c>
    </row>
    <row r="22" spans="1:27" ht="15.95" customHeight="1">
      <c r="A22" s="9" t="s">
        <v>33</v>
      </c>
      <c r="B22" s="34">
        <v>95831011.719999999</v>
      </c>
      <c r="C22" s="34">
        <v>98417003.607999995</v>
      </c>
      <c r="D22" s="34">
        <v>102148274.484</v>
      </c>
      <c r="E22" s="34">
        <v>101282859.02</v>
      </c>
      <c r="F22" s="34">
        <v>101233760.87</v>
      </c>
      <c r="G22" s="34">
        <v>100616357.16</v>
      </c>
      <c r="H22" s="34">
        <v>98736790.700000003</v>
      </c>
      <c r="I22" s="34">
        <v>106730525.95</v>
      </c>
      <c r="J22" s="34">
        <v>112584174.01000001</v>
      </c>
      <c r="K22" s="34">
        <v>105069086.61</v>
      </c>
      <c r="L22" s="34">
        <v>107260695.75</v>
      </c>
      <c r="M22" s="34">
        <v>99361928.620000005</v>
      </c>
      <c r="N22" s="34">
        <v>87994464.25</v>
      </c>
      <c r="O22" s="34">
        <v>90036931.870000005</v>
      </c>
      <c r="P22" s="34">
        <v>63187309.719999999</v>
      </c>
      <c r="Q22" s="34">
        <v>41601981.894000001</v>
      </c>
      <c r="R22" s="34">
        <v>6899478</v>
      </c>
      <c r="S22" s="34">
        <v>2464519</v>
      </c>
      <c r="T22" s="34">
        <v>148500</v>
      </c>
      <c r="U22" s="34">
        <v>109014</v>
      </c>
      <c r="V22" s="34">
        <v>40350</v>
      </c>
      <c r="W22" s="34">
        <v>34888</v>
      </c>
      <c r="X22" s="34">
        <v>18923</v>
      </c>
      <c r="Y22" s="34">
        <v>7539</v>
      </c>
      <c r="Z22" s="34">
        <v>24473</v>
      </c>
      <c r="AA22" s="26">
        <f t="shared" si="1"/>
        <v>2.2461864968828755</v>
      </c>
    </row>
    <row r="23" spans="1:27" ht="15.95" customHeight="1">
      <c r="A23" s="9" t="s">
        <v>34</v>
      </c>
      <c r="B23" s="34">
        <v>10390387.449999999</v>
      </c>
      <c r="C23" s="34">
        <v>2903815.55</v>
      </c>
      <c r="D23" s="34">
        <v>3647557.95</v>
      </c>
      <c r="E23" s="34">
        <v>3946270.46</v>
      </c>
      <c r="F23" s="34">
        <v>15025382.5</v>
      </c>
      <c r="G23" s="34">
        <v>3075945.16</v>
      </c>
      <c r="H23" s="34">
        <v>2317670.6</v>
      </c>
      <c r="I23" s="34">
        <v>8718471.1699999999</v>
      </c>
      <c r="J23" s="34">
        <v>6882326.5</v>
      </c>
      <c r="K23" s="34">
        <v>7178594.3499999996</v>
      </c>
      <c r="L23" s="34">
        <v>12851422.75</v>
      </c>
      <c r="M23" s="34">
        <v>9084751.9000000004</v>
      </c>
      <c r="N23" s="34">
        <v>26832266.100000001</v>
      </c>
      <c r="O23" s="34">
        <v>2393908.6</v>
      </c>
      <c r="P23" s="34">
        <v>696479.2</v>
      </c>
      <c r="Q23" s="34">
        <v>304441.65000000002</v>
      </c>
      <c r="R23" s="34">
        <v>332526</v>
      </c>
      <c r="S23" s="34">
        <v>15470</v>
      </c>
      <c r="T23" s="34">
        <v>0</v>
      </c>
      <c r="U23" s="34">
        <v>0</v>
      </c>
      <c r="V23" s="34">
        <v>0</v>
      </c>
      <c r="W23" s="34">
        <v>0</v>
      </c>
      <c r="X23" s="34">
        <v>0</v>
      </c>
      <c r="Y23" s="34">
        <v>0</v>
      </c>
      <c r="Z23" s="34">
        <v>0</v>
      </c>
      <c r="AA23" s="26" t="s">
        <v>76</v>
      </c>
    </row>
    <row r="24" spans="1:27" ht="15.95" customHeight="1">
      <c r="A24" s="9" t="s">
        <v>199</v>
      </c>
      <c r="B24" s="34">
        <v>52795636.619999997</v>
      </c>
      <c r="C24" s="34">
        <v>55384956.560000002</v>
      </c>
      <c r="D24" s="34">
        <v>105338894.02</v>
      </c>
      <c r="E24" s="34">
        <v>58098175.130000003</v>
      </c>
      <c r="F24" s="34">
        <v>36822915.719999999</v>
      </c>
      <c r="G24" s="34">
        <v>35102334.390000001</v>
      </c>
      <c r="H24" s="34">
        <v>36887626.869999997</v>
      </c>
      <c r="I24" s="34">
        <v>43283385.520000003</v>
      </c>
      <c r="J24" s="34">
        <v>58628136.5</v>
      </c>
      <c r="K24" s="34">
        <v>59915538.659999996</v>
      </c>
      <c r="L24" s="34">
        <v>54292516.909999996</v>
      </c>
      <c r="M24" s="34">
        <v>42955107.810000002</v>
      </c>
      <c r="N24" s="34">
        <v>45134016.82</v>
      </c>
      <c r="O24" s="34">
        <v>37838422.07</v>
      </c>
      <c r="P24" s="34">
        <v>32923636.59</v>
      </c>
      <c r="Q24" s="34">
        <v>32537839.550000001</v>
      </c>
      <c r="R24" s="34">
        <v>34160323.359999999</v>
      </c>
      <c r="S24" s="34">
        <v>34278117.109999999</v>
      </c>
      <c r="T24" s="34">
        <v>32863879</v>
      </c>
      <c r="U24" s="34">
        <v>39221432.5</v>
      </c>
      <c r="V24" s="34">
        <v>37810763</v>
      </c>
      <c r="W24" s="34">
        <v>36329727</v>
      </c>
      <c r="X24" s="34">
        <v>44819085</v>
      </c>
      <c r="Y24" s="34">
        <v>55743090</v>
      </c>
      <c r="Z24" s="34">
        <v>51683957</v>
      </c>
      <c r="AA24" s="26">
        <f t="shared" si="1"/>
        <v>-7.2818586124307028E-2</v>
      </c>
    </row>
    <row r="25" spans="1:27" ht="15.95" customHeight="1">
      <c r="A25" s="9" t="s">
        <v>90</v>
      </c>
      <c r="B25" s="34">
        <v>0</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26" t="s">
        <v>76</v>
      </c>
    </row>
    <row r="26" spans="1:27" ht="15.95" customHeight="1">
      <c r="A26" s="9" t="s">
        <v>35</v>
      </c>
      <c r="B26" s="34">
        <v>0</v>
      </c>
      <c r="C26" s="34">
        <v>0</v>
      </c>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c r="AA26" s="26" t="s">
        <v>76</v>
      </c>
    </row>
    <row r="27" spans="1:27" ht="15.95" customHeight="1">
      <c r="A27" s="9" t="s">
        <v>36</v>
      </c>
      <c r="B27" s="34">
        <v>169812858.28</v>
      </c>
      <c r="C27" s="34">
        <v>187783433.75</v>
      </c>
      <c r="D27" s="34">
        <v>210562077.77000001</v>
      </c>
      <c r="E27" s="34">
        <v>227494444.59</v>
      </c>
      <c r="F27" s="34">
        <v>224657162.72999999</v>
      </c>
      <c r="G27" s="34">
        <v>219505397.65000001</v>
      </c>
      <c r="H27" s="34">
        <v>229250254.13</v>
      </c>
      <c r="I27" s="34">
        <v>232802997.22999999</v>
      </c>
      <c r="J27" s="34">
        <v>236186976.34</v>
      </c>
      <c r="K27" s="34">
        <v>255541955.11000001</v>
      </c>
      <c r="L27" s="34">
        <v>277370113.33999997</v>
      </c>
      <c r="M27" s="34">
        <v>267540151.75</v>
      </c>
      <c r="N27" s="34">
        <v>294958612.20999998</v>
      </c>
      <c r="O27" s="34">
        <v>274452867.41000003</v>
      </c>
      <c r="P27" s="34">
        <v>266409127.55000001</v>
      </c>
      <c r="Q27" s="34">
        <v>251583709.88999999</v>
      </c>
      <c r="R27" s="34">
        <v>240971472.59</v>
      </c>
      <c r="S27" s="34">
        <v>250408704.31</v>
      </c>
      <c r="T27" s="34">
        <v>278735006</v>
      </c>
      <c r="U27" s="34">
        <v>270782347</v>
      </c>
      <c r="V27" s="34">
        <v>286977840</v>
      </c>
      <c r="W27" s="34">
        <v>320762371.98000002</v>
      </c>
      <c r="X27" s="34">
        <v>312642860.70999998</v>
      </c>
      <c r="Y27" s="34">
        <v>319984928.07999998</v>
      </c>
      <c r="Z27" s="34">
        <v>353307126.60000002</v>
      </c>
      <c r="AA27" s="26">
        <f t="shared" si="1"/>
        <v>0.10413677519107734</v>
      </c>
    </row>
    <row r="28" spans="1:27" ht="15.95" customHeight="1">
      <c r="A28" s="9" t="s">
        <v>200</v>
      </c>
      <c r="B28" s="34">
        <v>160287227.13</v>
      </c>
      <c r="C28" s="34">
        <v>177689089.75</v>
      </c>
      <c r="D28" s="34">
        <v>199863849.47999999</v>
      </c>
      <c r="E28" s="34">
        <v>216762970.09</v>
      </c>
      <c r="F28" s="34">
        <v>213723554.78</v>
      </c>
      <c r="G28" s="34">
        <v>208383015</v>
      </c>
      <c r="H28" s="34">
        <v>217544729.33000001</v>
      </c>
      <c r="I28" s="34">
        <v>221109228.83000001</v>
      </c>
      <c r="J28" s="34">
        <v>224391045.41999999</v>
      </c>
      <c r="K28" s="34">
        <v>243272074.84999999</v>
      </c>
      <c r="L28" s="34">
        <v>263858688.53999999</v>
      </c>
      <c r="M28" s="34">
        <v>254170785.94999999</v>
      </c>
      <c r="N28" s="34">
        <v>281897511.04000002</v>
      </c>
      <c r="O28" s="34">
        <v>260475454.96000001</v>
      </c>
      <c r="P28" s="34">
        <v>252396624.71000001</v>
      </c>
      <c r="Q28" s="34">
        <v>237548939.28999999</v>
      </c>
      <c r="R28" s="34">
        <v>224145782.84</v>
      </c>
      <c r="S28" s="34">
        <v>233137826.78</v>
      </c>
      <c r="T28" s="34">
        <v>261466904</v>
      </c>
      <c r="U28" s="34">
        <v>252522062</v>
      </c>
      <c r="V28" s="34">
        <v>269153183</v>
      </c>
      <c r="W28" s="34">
        <v>302394296.98000002</v>
      </c>
      <c r="X28" s="34">
        <v>293194455.70999998</v>
      </c>
      <c r="Y28" s="34">
        <v>301502162.12</v>
      </c>
      <c r="Z28" s="34">
        <v>335282712.08999997</v>
      </c>
      <c r="AA28" s="26">
        <f t="shared" si="1"/>
        <v>0.11204082163946505</v>
      </c>
    </row>
    <row r="29" spans="1:27" ht="15.95" customHeight="1">
      <c r="A29" s="9" t="s">
        <v>37</v>
      </c>
      <c r="B29" s="34">
        <v>124418483.92</v>
      </c>
      <c r="C29" s="34">
        <v>139538194.78</v>
      </c>
      <c r="D29" s="34">
        <v>161611260.78</v>
      </c>
      <c r="E29" s="34">
        <v>178200456.71000001</v>
      </c>
      <c r="F29" s="34">
        <v>170344235.69999999</v>
      </c>
      <c r="G29" s="34">
        <v>166786408.55000001</v>
      </c>
      <c r="H29" s="34">
        <v>173311700.41999999</v>
      </c>
      <c r="I29" s="34">
        <v>173953048.58000001</v>
      </c>
      <c r="J29" s="34">
        <v>176399562.74000001</v>
      </c>
      <c r="K29" s="34">
        <v>195023007.03</v>
      </c>
      <c r="L29" s="34">
        <v>212669456.97</v>
      </c>
      <c r="M29" s="34">
        <v>206602079.81999999</v>
      </c>
      <c r="N29" s="34">
        <v>227357057.06999999</v>
      </c>
      <c r="O29" s="34">
        <v>205809981.91999999</v>
      </c>
      <c r="P29" s="34">
        <v>206783016.96000001</v>
      </c>
      <c r="Q29" s="34">
        <v>191768524.53999999</v>
      </c>
      <c r="R29" s="34">
        <v>175287888.24000001</v>
      </c>
      <c r="S29" s="34">
        <v>185812862.28</v>
      </c>
      <c r="T29" s="34">
        <v>214645357</v>
      </c>
      <c r="U29" s="34">
        <v>201314828</v>
      </c>
      <c r="V29" s="34">
        <v>204923887</v>
      </c>
      <c r="W29" s="34">
        <v>223720682</v>
      </c>
      <c r="X29" s="34">
        <v>220301763</v>
      </c>
      <c r="Y29" s="34">
        <v>226151176</v>
      </c>
      <c r="Z29" s="34">
        <v>239541327</v>
      </c>
      <c r="AA29" s="26">
        <f t="shared" si="1"/>
        <v>5.920884974748053E-2</v>
      </c>
    </row>
    <row r="30" spans="1:27" ht="15.95" customHeight="1">
      <c r="A30" s="9" t="s">
        <v>201</v>
      </c>
      <c r="B30" s="34">
        <v>35868743.210000001</v>
      </c>
      <c r="C30" s="34">
        <v>38150894.969999999</v>
      </c>
      <c r="D30" s="34">
        <v>38252588.700000003</v>
      </c>
      <c r="E30" s="34">
        <v>38562513.380000003</v>
      </c>
      <c r="F30" s="34">
        <v>43379319.079999998</v>
      </c>
      <c r="G30" s="34">
        <v>41596606.450000003</v>
      </c>
      <c r="H30" s="34">
        <v>44233028.909999996</v>
      </c>
      <c r="I30" s="34">
        <v>47156180.25</v>
      </c>
      <c r="J30" s="34">
        <v>47991482.68</v>
      </c>
      <c r="K30" s="34">
        <v>48249067.82</v>
      </c>
      <c r="L30" s="34">
        <v>51189231.57</v>
      </c>
      <c r="M30" s="34">
        <v>47568706.130000003</v>
      </c>
      <c r="N30" s="34">
        <v>54540453.969999999</v>
      </c>
      <c r="O30" s="34">
        <v>54665473.039999999</v>
      </c>
      <c r="P30" s="34">
        <v>45613607.75</v>
      </c>
      <c r="Q30" s="34">
        <v>45780414.75</v>
      </c>
      <c r="R30" s="34">
        <v>48857894.600000001</v>
      </c>
      <c r="S30" s="34">
        <v>47324964.5</v>
      </c>
      <c r="T30" s="34">
        <v>46821547</v>
      </c>
      <c r="U30" s="34">
        <v>51207234</v>
      </c>
      <c r="V30" s="34">
        <v>64229296</v>
      </c>
      <c r="W30" s="34">
        <v>78673614.980000004</v>
      </c>
      <c r="X30" s="34">
        <v>72892692.709999993</v>
      </c>
      <c r="Y30" s="34">
        <v>75350986.120000005</v>
      </c>
      <c r="Z30" s="34">
        <v>95741385.090000004</v>
      </c>
      <c r="AA30" s="26">
        <f t="shared" si="1"/>
        <v>0.2706056021287806</v>
      </c>
    </row>
    <row r="31" spans="1:27" ht="15.95" customHeight="1">
      <c r="A31" s="9" t="s">
        <v>38</v>
      </c>
      <c r="B31" s="34">
        <v>0</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26" t="s">
        <v>76</v>
      </c>
    </row>
    <row r="32" spans="1:27" ht="15.95" customHeight="1">
      <c r="A32" s="9" t="s">
        <v>202</v>
      </c>
      <c r="B32" s="34">
        <v>9525631.1500000004</v>
      </c>
      <c r="C32" s="34">
        <v>10094344</v>
      </c>
      <c r="D32" s="34">
        <v>10698228.289999999</v>
      </c>
      <c r="E32" s="34">
        <v>10731474.5</v>
      </c>
      <c r="F32" s="34">
        <v>10933607.949999999</v>
      </c>
      <c r="G32" s="34">
        <v>11122382.65</v>
      </c>
      <c r="H32" s="34">
        <v>11705524.800000001</v>
      </c>
      <c r="I32" s="34">
        <v>11693768.4</v>
      </c>
      <c r="J32" s="34">
        <v>11795930.92</v>
      </c>
      <c r="K32" s="34">
        <v>12269880.26</v>
      </c>
      <c r="L32" s="34">
        <v>13511424.800000001</v>
      </c>
      <c r="M32" s="34">
        <v>13369365.800000001</v>
      </c>
      <c r="N32" s="34">
        <v>13061101.17</v>
      </c>
      <c r="O32" s="34">
        <v>13977412.449999999</v>
      </c>
      <c r="P32" s="34">
        <v>14012502.84</v>
      </c>
      <c r="Q32" s="34">
        <v>14034770.6</v>
      </c>
      <c r="R32" s="34">
        <v>16825689.75</v>
      </c>
      <c r="S32" s="34">
        <v>17270877.530000001</v>
      </c>
      <c r="T32" s="34">
        <v>17268102</v>
      </c>
      <c r="U32" s="34">
        <v>18260285</v>
      </c>
      <c r="V32" s="34">
        <v>17824657</v>
      </c>
      <c r="W32" s="34">
        <v>18368075</v>
      </c>
      <c r="X32" s="34">
        <v>19448405</v>
      </c>
      <c r="Y32" s="34">
        <v>18482765.960000001</v>
      </c>
      <c r="Z32" s="34">
        <v>18024414.510000002</v>
      </c>
      <c r="AA32" s="26">
        <f t="shared" si="1"/>
        <v>-2.4798855917558704E-2</v>
      </c>
    </row>
    <row r="33" spans="1:27" ht="15.95" customHeight="1">
      <c r="A33" s="9" t="s">
        <v>39</v>
      </c>
      <c r="B33" s="34">
        <v>9525631.1500000004</v>
      </c>
      <c r="C33" s="34">
        <v>10094344</v>
      </c>
      <c r="D33" s="34">
        <v>10698228.289999999</v>
      </c>
      <c r="E33" s="34">
        <v>10731474.5</v>
      </c>
      <c r="F33" s="34">
        <v>10933607.949999999</v>
      </c>
      <c r="G33" s="34">
        <v>11122382.65</v>
      </c>
      <c r="H33" s="34">
        <v>11705524.800000001</v>
      </c>
      <c r="I33" s="34">
        <v>11693768.4</v>
      </c>
      <c r="J33" s="34">
        <v>11795930.92</v>
      </c>
      <c r="K33" s="34">
        <v>12269880.26</v>
      </c>
      <c r="L33" s="34">
        <v>13511424.800000001</v>
      </c>
      <c r="M33" s="34">
        <v>13369365.800000001</v>
      </c>
      <c r="N33" s="34">
        <v>13061101.17</v>
      </c>
      <c r="O33" s="34">
        <v>13977412.449999999</v>
      </c>
      <c r="P33" s="34">
        <v>14012502.84</v>
      </c>
      <c r="Q33" s="34">
        <v>14034770.6</v>
      </c>
      <c r="R33" s="34">
        <v>16825689.75</v>
      </c>
      <c r="S33" s="34">
        <v>17270877.530000001</v>
      </c>
      <c r="T33" s="34">
        <v>17268102</v>
      </c>
      <c r="U33" s="34">
        <v>18260285</v>
      </c>
      <c r="V33" s="34">
        <v>17824657</v>
      </c>
      <c r="W33" s="34">
        <v>18368075</v>
      </c>
      <c r="X33" s="34">
        <v>19448405</v>
      </c>
      <c r="Y33" s="34">
        <v>18482765.960000001</v>
      </c>
      <c r="Z33" s="34">
        <v>18024414.510000002</v>
      </c>
      <c r="AA33" s="26">
        <f t="shared" si="1"/>
        <v>-2.4798855917558704E-2</v>
      </c>
    </row>
    <row r="34" spans="1:27" ht="15.95" customHeight="1">
      <c r="A34" s="9" t="s">
        <v>40</v>
      </c>
      <c r="B34" s="34">
        <v>0</v>
      </c>
      <c r="C34" s="34">
        <v>0</v>
      </c>
      <c r="D34" s="34">
        <v>0</v>
      </c>
      <c r="E34" s="34">
        <v>0</v>
      </c>
      <c r="F34" s="34">
        <v>0</v>
      </c>
      <c r="G34" s="34">
        <v>0</v>
      </c>
      <c r="H34" s="34">
        <v>0</v>
      </c>
      <c r="I34" s="34">
        <v>0</v>
      </c>
      <c r="J34" s="34">
        <v>0</v>
      </c>
      <c r="K34" s="34">
        <v>0</v>
      </c>
      <c r="L34" s="34">
        <v>0</v>
      </c>
      <c r="M34" s="34">
        <v>0</v>
      </c>
      <c r="N34" s="34">
        <v>0</v>
      </c>
      <c r="O34" s="34">
        <v>0</v>
      </c>
      <c r="P34" s="34">
        <v>0</v>
      </c>
      <c r="Q34" s="34">
        <v>0</v>
      </c>
      <c r="R34" s="34">
        <v>0</v>
      </c>
      <c r="S34" s="34">
        <v>0</v>
      </c>
      <c r="T34" s="34">
        <v>0</v>
      </c>
      <c r="U34" s="34">
        <v>0</v>
      </c>
      <c r="V34" s="34">
        <v>0</v>
      </c>
      <c r="W34" s="34">
        <v>0</v>
      </c>
      <c r="X34" s="34">
        <v>0</v>
      </c>
      <c r="Y34" s="34">
        <v>0</v>
      </c>
      <c r="Z34" s="34">
        <v>0</v>
      </c>
      <c r="AA34" s="26" t="s">
        <v>76</v>
      </c>
    </row>
    <row r="35" spans="1:27" ht="15.95" customHeight="1">
      <c r="A35" s="9" t="s">
        <v>41</v>
      </c>
      <c r="B35" s="34">
        <v>0</v>
      </c>
      <c r="C35" s="34">
        <v>0</v>
      </c>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26" t="s">
        <v>76</v>
      </c>
    </row>
    <row r="36" spans="1:27" ht="15.95" customHeight="1">
      <c r="A36" s="9" t="s">
        <v>42</v>
      </c>
      <c r="B36" s="34">
        <v>226688.05</v>
      </c>
      <c r="C36" s="34">
        <v>210414.15</v>
      </c>
      <c r="D36" s="34">
        <v>223623.75</v>
      </c>
      <c r="E36" s="34">
        <v>146535</v>
      </c>
      <c r="F36" s="34">
        <v>127269</v>
      </c>
      <c r="G36" s="34">
        <v>137891</v>
      </c>
      <c r="H36" s="34">
        <v>130845</v>
      </c>
      <c r="I36" s="34">
        <v>132491</v>
      </c>
      <c r="J36" s="34">
        <v>134474.25</v>
      </c>
      <c r="K36" s="34">
        <v>167229.25</v>
      </c>
      <c r="L36" s="34">
        <v>168553.4</v>
      </c>
      <c r="M36" s="34">
        <v>244902.6</v>
      </c>
      <c r="N36" s="34">
        <v>253471.75</v>
      </c>
      <c r="O36" s="34">
        <v>190797.8</v>
      </c>
      <c r="P36" s="34">
        <v>199248.6</v>
      </c>
      <c r="Q36" s="34">
        <v>213113.95</v>
      </c>
      <c r="R36" s="34">
        <v>220502</v>
      </c>
      <c r="S36" s="34">
        <v>227873.55</v>
      </c>
      <c r="T36" s="34">
        <v>237141</v>
      </c>
      <c r="U36" s="34">
        <v>232182</v>
      </c>
      <c r="V36" s="34">
        <v>250190</v>
      </c>
      <c r="W36" s="34">
        <v>259881</v>
      </c>
      <c r="X36" s="34">
        <v>268582</v>
      </c>
      <c r="Y36" s="34">
        <v>286949.15999999997</v>
      </c>
      <c r="Z36" s="34">
        <v>295650.40999999997</v>
      </c>
      <c r="AA36" s="26">
        <f t="shared" si="1"/>
        <v>3.0323315809671625E-2</v>
      </c>
    </row>
    <row r="37" spans="1:27" ht="15.95" customHeight="1">
      <c r="A37" s="9" t="s">
        <v>43</v>
      </c>
      <c r="B37" s="34">
        <v>0</v>
      </c>
      <c r="C37" s="34">
        <v>0</v>
      </c>
      <c r="D37" s="34">
        <v>0</v>
      </c>
      <c r="E37" s="34">
        <v>0</v>
      </c>
      <c r="F37" s="34">
        <v>0</v>
      </c>
      <c r="G37" s="34">
        <v>0</v>
      </c>
      <c r="H37" s="34">
        <v>0</v>
      </c>
      <c r="I37" s="34">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26" t="s">
        <v>76</v>
      </c>
    </row>
    <row r="38" spans="1:27" ht="15.95" customHeight="1">
      <c r="A38" s="9" t="s">
        <v>44</v>
      </c>
      <c r="B38" s="34">
        <v>226688.05</v>
      </c>
      <c r="C38" s="34">
        <v>210414.15</v>
      </c>
      <c r="D38" s="34">
        <v>223623.75</v>
      </c>
      <c r="E38" s="34">
        <v>146535</v>
      </c>
      <c r="F38" s="34">
        <v>127269</v>
      </c>
      <c r="G38" s="34">
        <v>137891</v>
      </c>
      <c r="H38" s="34">
        <v>130845</v>
      </c>
      <c r="I38" s="34">
        <v>132491</v>
      </c>
      <c r="J38" s="34">
        <v>134474.25</v>
      </c>
      <c r="K38" s="34">
        <v>167229.25</v>
      </c>
      <c r="L38" s="34">
        <v>168553.4</v>
      </c>
      <c r="M38" s="34">
        <v>244902.6</v>
      </c>
      <c r="N38" s="34">
        <v>253471.75</v>
      </c>
      <c r="O38" s="34">
        <v>190797.8</v>
      </c>
      <c r="P38" s="34">
        <v>199248.6</v>
      </c>
      <c r="Q38" s="34">
        <v>213113.95</v>
      </c>
      <c r="R38" s="34">
        <v>220502</v>
      </c>
      <c r="S38" s="34">
        <v>227873.55</v>
      </c>
      <c r="T38" s="34">
        <v>237141</v>
      </c>
      <c r="U38" s="34">
        <v>232182</v>
      </c>
      <c r="V38" s="34">
        <v>250190</v>
      </c>
      <c r="W38" s="34">
        <v>259881</v>
      </c>
      <c r="X38" s="34">
        <v>268582</v>
      </c>
      <c r="Y38" s="34">
        <v>286949.15999999997</v>
      </c>
      <c r="Z38" s="34">
        <v>295650.40999999997</v>
      </c>
      <c r="AA38" s="26">
        <f t="shared" si="1"/>
        <v>3.0323315809671625E-2</v>
      </c>
    </row>
    <row r="40" spans="1:27" ht="15.95" customHeight="1">
      <c r="A40" s="30" t="s">
        <v>573</v>
      </c>
    </row>
    <row r="42" spans="1:27" ht="15.95" customHeight="1">
      <c r="A42" s="20" t="s">
        <v>580</v>
      </c>
    </row>
    <row r="43" spans="1:27" ht="15.95" customHeight="1">
      <c r="A43" s="9" t="s">
        <v>388</v>
      </c>
    </row>
    <row r="44" spans="1:27" ht="15.95" customHeight="1">
      <c r="A44" s="9" t="s">
        <v>300</v>
      </c>
    </row>
    <row r="45" spans="1:27" ht="15.95" customHeight="1">
      <c r="A45" s="9" t="s">
        <v>183</v>
      </c>
    </row>
    <row r="46" spans="1:27" ht="15.95" customHeight="1">
      <c r="A46" s="9" t="s">
        <v>184</v>
      </c>
    </row>
    <row r="47" spans="1:27" ht="15.95" customHeight="1">
      <c r="A47" s="9" t="s">
        <v>185</v>
      </c>
    </row>
    <row r="48" spans="1:27" ht="15.95" customHeight="1">
      <c r="A48" s="9" t="s">
        <v>186</v>
      </c>
    </row>
    <row r="49" spans="1:1" ht="15.95" customHeight="1">
      <c r="A49" s="9" t="s">
        <v>187</v>
      </c>
    </row>
    <row r="50" spans="1:1" ht="15.95" customHeight="1">
      <c r="A50" s="9" t="s">
        <v>398</v>
      </c>
    </row>
    <row r="51" spans="1:1" ht="15.95" customHeight="1">
      <c r="A51" s="9" t="s">
        <v>188</v>
      </c>
    </row>
    <row r="52" spans="1:1" ht="15.95" customHeight="1">
      <c r="A52" s="9" t="s">
        <v>389</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phoneticPr fontId="2" type="noConversion"/>
  <hyperlinks>
    <hyperlink ref="A4" location="Inhalt!A1" display="&lt;&lt;&lt; Inhalt" xr:uid="{788B5544-F197-4E8D-9561-F5B09F7A574A}"/>
    <hyperlink ref="A40" location="Metadaten!A1" display="&lt;&lt;&lt; Metadaten" xr:uid="{80DB1559-7AE0-4231-AA8A-A14EF3DE3FA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49"/>
  <sheetViews>
    <sheetView zoomScaleNormal="100" workbookViewId="0"/>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7" s="8" customFormat="1" ht="18" customHeight="1">
      <c r="A1" s="8" t="s">
        <v>225</v>
      </c>
    </row>
    <row r="2" spans="1:27" ht="15.95" customHeight="1">
      <c r="A2" s="9" t="s">
        <v>220</v>
      </c>
    </row>
    <row r="3" spans="1:27" ht="15.95" customHeight="1">
      <c r="A3" s="19"/>
    </row>
    <row r="4" spans="1:27" ht="15.95" customHeight="1">
      <c r="A4" s="24" t="s">
        <v>448</v>
      </c>
    </row>
    <row r="6" spans="1:27" ht="15.95" customHeight="1">
      <c r="A6" s="9" t="s">
        <v>445</v>
      </c>
    </row>
    <row r="8" spans="1:27" ht="15.95" customHeight="1">
      <c r="A8" s="25"/>
      <c r="B8" s="25" t="s">
        <v>546</v>
      </c>
      <c r="C8" s="25" t="s">
        <v>547</v>
      </c>
      <c r="D8" s="25" t="s">
        <v>544</v>
      </c>
      <c r="E8" s="25" t="s">
        <v>545</v>
      </c>
      <c r="F8" s="25" t="s">
        <v>540</v>
      </c>
      <c r="G8" s="25" t="s">
        <v>497</v>
      </c>
      <c r="H8" s="25" t="s">
        <v>498</v>
      </c>
      <c r="I8" s="25" t="s">
        <v>499</v>
      </c>
      <c r="J8" s="25" t="s">
        <v>500</v>
      </c>
      <c r="K8" s="25" t="s">
        <v>501</v>
      </c>
      <c r="L8" s="25" t="s">
        <v>502</v>
      </c>
      <c r="M8" s="25" t="s">
        <v>503</v>
      </c>
      <c r="N8" s="25" t="s">
        <v>504</v>
      </c>
      <c r="O8" s="25" t="s">
        <v>495</v>
      </c>
      <c r="P8" s="25" t="s">
        <v>491</v>
      </c>
      <c r="Q8" s="25" t="s">
        <v>487</v>
      </c>
      <c r="R8" s="25" t="s">
        <v>484</v>
      </c>
      <c r="S8" s="25" t="s">
        <v>479</v>
      </c>
      <c r="T8" s="25" t="s">
        <v>320</v>
      </c>
      <c r="U8" s="25" t="s">
        <v>380</v>
      </c>
      <c r="V8" s="25" t="s">
        <v>383</v>
      </c>
      <c r="W8" s="25" t="s">
        <v>384</v>
      </c>
      <c r="X8" s="25" t="s">
        <v>393</v>
      </c>
      <c r="Y8" s="25" t="s">
        <v>465</v>
      </c>
      <c r="Z8" s="25" t="s">
        <v>581</v>
      </c>
      <c r="AA8" s="25" t="s">
        <v>135</v>
      </c>
    </row>
    <row r="9" spans="1:27" ht="15.95" customHeight="1">
      <c r="A9" s="9" t="s">
        <v>133</v>
      </c>
      <c r="B9" s="34">
        <f t="shared" ref="B9:X9" si="0">SUM(B10,B16,B19)</f>
        <v>562328583.47000015</v>
      </c>
      <c r="C9" s="34">
        <f t="shared" si="0"/>
        <v>615730383.46999991</v>
      </c>
      <c r="D9" s="34">
        <f t="shared" si="0"/>
        <v>739841260.49000001</v>
      </c>
      <c r="E9" s="34">
        <f t="shared" si="0"/>
        <v>759121100.25</v>
      </c>
      <c r="F9" s="34">
        <f t="shared" si="0"/>
        <v>715659415.90999997</v>
      </c>
      <c r="G9" s="34">
        <f t="shared" si="0"/>
        <v>674841511.58000004</v>
      </c>
      <c r="H9" s="34">
        <f t="shared" si="0"/>
        <v>664652375.20000005</v>
      </c>
      <c r="I9" s="34">
        <f t="shared" si="0"/>
        <v>714034680.96000004</v>
      </c>
      <c r="J9" s="34">
        <f t="shared" si="0"/>
        <v>771294544.29999995</v>
      </c>
      <c r="K9" s="34">
        <f t="shared" si="0"/>
        <v>857993279.75</v>
      </c>
      <c r="L9" s="34">
        <f t="shared" si="0"/>
        <v>911134487.95000005</v>
      </c>
      <c r="M9" s="34">
        <f t="shared" si="0"/>
        <v>820885569.95999992</v>
      </c>
      <c r="N9" s="34">
        <f t="shared" si="0"/>
        <v>840475760.60000002</v>
      </c>
      <c r="O9" s="34">
        <f t="shared" si="0"/>
        <v>815899037.83000004</v>
      </c>
      <c r="P9" s="34">
        <f t="shared" si="0"/>
        <v>899169033.18000007</v>
      </c>
      <c r="Q9" s="34">
        <f t="shared" si="0"/>
        <v>658248191.23000002</v>
      </c>
      <c r="R9" s="34">
        <f t="shared" si="0"/>
        <v>780375694.31999993</v>
      </c>
      <c r="S9" s="34">
        <f t="shared" si="0"/>
        <v>867474114.66999996</v>
      </c>
      <c r="T9" s="34">
        <f t="shared" si="0"/>
        <v>851982812</v>
      </c>
      <c r="U9" s="34">
        <f t="shared" si="0"/>
        <v>860991956.5</v>
      </c>
      <c r="V9" s="34">
        <f t="shared" si="0"/>
        <v>909821749</v>
      </c>
      <c r="W9" s="34">
        <f t="shared" si="0"/>
        <v>957943208.98000002</v>
      </c>
      <c r="X9" s="34">
        <f t="shared" si="0"/>
        <v>1271287848.71</v>
      </c>
      <c r="Y9" s="34">
        <f>SUM(Y10,Y16,Y19)</f>
        <v>969415992</v>
      </c>
      <c r="Z9" s="34">
        <f>SUM(Z10,Z16,Z19)</f>
        <v>1038689003.990283</v>
      </c>
      <c r="AA9" s="26">
        <f>Y9/X9-1</f>
        <v>-0.23745358458064014</v>
      </c>
    </row>
    <row r="10" spans="1:27" ht="15.95" customHeight="1">
      <c r="A10" s="9" t="s">
        <v>24</v>
      </c>
      <c r="B10" s="34">
        <v>230902980.20000002</v>
      </c>
      <c r="C10" s="34">
        <v>259191050.75999996</v>
      </c>
      <c r="D10" s="34">
        <v>334331097.59000003</v>
      </c>
      <c r="E10" s="34">
        <v>301826853.02000004</v>
      </c>
      <c r="F10" s="34">
        <v>281322194.04999995</v>
      </c>
      <c r="G10" s="34">
        <v>264073702.59000003</v>
      </c>
      <c r="H10" s="34">
        <v>278333287.35000002</v>
      </c>
      <c r="I10" s="34">
        <v>286521264.85000002</v>
      </c>
      <c r="J10" s="34">
        <v>306147983.95999998</v>
      </c>
      <c r="K10" s="34">
        <v>327187851.41000003</v>
      </c>
      <c r="L10" s="34">
        <v>344933499.25</v>
      </c>
      <c r="M10" s="34">
        <v>323949617.46999997</v>
      </c>
      <c r="N10" s="34">
        <v>348004557.31</v>
      </c>
      <c r="O10" s="34">
        <v>324711433.17999995</v>
      </c>
      <c r="P10" s="34">
        <v>308905809.99000001</v>
      </c>
      <c r="Q10" s="34">
        <v>297600493.99000001</v>
      </c>
      <c r="R10" s="34">
        <v>295642835.94999999</v>
      </c>
      <c r="S10" s="34">
        <v>296641186.16999996</v>
      </c>
      <c r="T10" s="34">
        <v>324247990</v>
      </c>
      <c r="U10" s="34">
        <v>329216480.5</v>
      </c>
      <c r="V10" s="34">
        <v>350439442</v>
      </c>
      <c r="W10" s="34">
        <v>380216351.98000002</v>
      </c>
      <c r="X10" s="34">
        <v>381163392.01827794</v>
      </c>
      <c r="Y10" s="34">
        <v>394965212.87279725</v>
      </c>
      <c r="Z10" s="34">
        <v>425814110.63735187</v>
      </c>
      <c r="AA10" s="26">
        <f t="shared" ref="AA10:AA18" si="1">Y10/X10-1</f>
        <v>3.6209723030950158E-2</v>
      </c>
    </row>
    <row r="11" spans="1:27" ht="15.95" customHeight="1">
      <c r="A11" s="9" t="s">
        <v>215</v>
      </c>
      <c r="B11" s="34">
        <v>223847956.94999999</v>
      </c>
      <c r="C11" s="34">
        <v>251649511.85999998</v>
      </c>
      <c r="D11" s="34">
        <v>326403054.80000001</v>
      </c>
      <c r="E11" s="34">
        <v>293826337.02000004</v>
      </c>
      <c r="F11" s="34">
        <v>272880268.04999995</v>
      </c>
      <c r="G11" s="34">
        <v>256838425.59000003</v>
      </c>
      <c r="H11" s="34">
        <v>270582775.35000002</v>
      </c>
      <c r="I11" s="34">
        <v>278858195.85000002</v>
      </c>
      <c r="J11" s="34">
        <v>298366228.03999996</v>
      </c>
      <c r="K11" s="34">
        <v>318944539.10000002</v>
      </c>
      <c r="L11" s="34">
        <v>335629415.44999999</v>
      </c>
      <c r="M11" s="34">
        <v>314861454.81999999</v>
      </c>
      <c r="N11" s="34">
        <v>340014910.20999998</v>
      </c>
      <c r="O11" s="34">
        <v>315887892.72999996</v>
      </c>
      <c r="P11" s="34">
        <v>300174861.15000004</v>
      </c>
      <c r="Q11" s="34">
        <v>288865760.38999999</v>
      </c>
      <c r="R11" s="34">
        <v>284942672.19999999</v>
      </c>
      <c r="S11" s="34">
        <v>285793082.63999999</v>
      </c>
      <c r="T11" s="34">
        <v>313500558</v>
      </c>
      <c r="U11" s="34">
        <v>317480811.5</v>
      </c>
      <c r="V11" s="34">
        <v>339199423</v>
      </c>
      <c r="W11" s="34">
        <v>368498652.98000002</v>
      </c>
      <c r="X11" s="34">
        <v>368406257.70999998</v>
      </c>
      <c r="Y11" s="34">
        <v>383196583.12</v>
      </c>
      <c r="Z11" s="34">
        <v>414314905.09028304</v>
      </c>
      <c r="AA11" s="26">
        <f t="shared" si="1"/>
        <v>4.0146781170157464E-2</v>
      </c>
    </row>
    <row r="12" spans="1:27" ht="15.95" customHeight="1">
      <c r="A12" s="9" t="s">
        <v>214</v>
      </c>
      <c r="B12" s="34">
        <v>124418483.92</v>
      </c>
      <c r="C12" s="34">
        <v>139538194.78</v>
      </c>
      <c r="D12" s="34">
        <v>161611260.78</v>
      </c>
      <c r="E12" s="34">
        <v>178200456.71000001</v>
      </c>
      <c r="F12" s="34">
        <v>170344235.69999999</v>
      </c>
      <c r="G12" s="34">
        <v>166786408.55000001</v>
      </c>
      <c r="H12" s="34">
        <v>173311700.41999999</v>
      </c>
      <c r="I12" s="34">
        <v>173953048.58000001</v>
      </c>
      <c r="J12" s="34">
        <v>176399562.74000001</v>
      </c>
      <c r="K12" s="34">
        <v>195023007.02999997</v>
      </c>
      <c r="L12" s="34">
        <v>212669456.97</v>
      </c>
      <c r="M12" s="34">
        <v>206602079.81999999</v>
      </c>
      <c r="N12" s="34">
        <v>227357057.06999999</v>
      </c>
      <c r="O12" s="34">
        <v>205809981.91999999</v>
      </c>
      <c r="P12" s="34">
        <v>206783016.96000001</v>
      </c>
      <c r="Q12" s="34">
        <v>191768524.53999999</v>
      </c>
      <c r="R12" s="34">
        <v>175287888.24000001</v>
      </c>
      <c r="S12" s="34">
        <v>185812862.28</v>
      </c>
      <c r="T12" s="34">
        <v>214645357</v>
      </c>
      <c r="U12" s="34">
        <v>201314828</v>
      </c>
      <c r="V12" s="34">
        <v>204923887</v>
      </c>
      <c r="W12" s="34">
        <v>223720682</v>
      </c>
      <c r="X12" s="34">
        <v>220301763</v>
      </c>
      <c r="Y12" s="34">
        <v>226151176</v>
      </c>
      <c r="Z12" s="34">
        <v>239541327</v>
      </c>
      <c r="AA12" s="26">
        <f t="shared" si="1"/>
        <v>2.6551821103674156E-2</v>
      </c>
    </row>
    <row r="13" spans="1:27" ht="15.95" customHeight="1">
      <c r="A13" s="9" t="s">
        <v>213</v>
      </c>
      <c r="B13" s="34">
        <v>23168645.908692654</v>
      </c>
      <c r="C13" s="34">
        <v>24571571.941080149</v>
      </c>
      <c r="D13" s="34">
        <v>24616953.164163362</v>
      </c>
      <c r="E13" s="34">
        <v>24283006.498699274</v>
      </c>
      <c r="F13" s="34">
        <v>27603898.320655674</v>
      </c>
      <c r="G13" s="34">
        <v>25132170.400765955</v>
      </c>
      <c r="H13" s="34">
        <v>25966256.921201754</v>
      </c>
      <c r="I13" s="34">
        <v>25296247.473785862</v>
      </c>
      <c r="J13" s="34">
        <v>25969071.528979696</v>
      </c>
      <c r="K13" s="34">
        <v>26552628.283084121</v>
      </c>
      <c r="L13" s="34">
        <v>26480876.106373217</v>
      </c>
      <c r="M13" s="34">
        <v>25611990.959079403</v>
      </c>
      <c r="N13" s="34">
        <v>26533831.559698202</v>
      </c>
      <c r="O13" s="34">
        <v>25729742.207455624</v>
      </c>
      <c r="P13" s="34">
        <v>25772095.800842512</v>
      </c>
      <c r="Q13" s="34">
        <v>25881135.845896989</v>
      </c>
      <c r="R13" s="34">
        <v>25671567.263797801</v>
      </c>
      <c r="S13" s="34">
        <v>24426162.096559923</v>
      </c>
      <c r="T13" s="34">
        <v>24446016.706911128</v>
      </c>
      <c r="U13" s="34">
        <v>23529183.60285531</v>
      </c>
      <c r="V13" s="34">
        <v>23644609.790236108</v>
      </c>
      <c r="W13" s="34">
        <v>23739659.117290515</v>
      </c>
      <c r="X13" s="34">
        <v>21938985.116661347</v>
      </c>
      <c r="Y13" s="34">
        <v>23391324.931989826</v>
      </c>
      <c r="Z13" s="34">
        <v>22674834.509296976</v>
      </c>
      <c r="AA13" s="26">
        <f t="shared" si="1"/>
        <v>6.6199042827442156E-2</v>
      </c>
    </row>
    <row r="14" spans="1:27" ht="15.95" customHeight="1">
      <c r="A14" s="9" t="s">
        <v>212</v>
      </c>
      <c r="B14" s="34">
        <v>76260827.121307343</v>
      </c>
      <c r="C14" s="34">
        <v>87539745.138919845</v>
      </c>
      <c r="D14" s="34">
        <v>140174840.85583663</v>
      </c>
      <c r="E14" s="34">
        <v>91342873.811300725</v>
      </c>
      <c r="F14" s="34">
        <v>74932134.02934432</v>
      </c>
      <c r="G14" s="34">
        <v>64919846.639234036</v>
      </c>
      <c r="H14" s="34">
        <v>71304818.008798257</v>
      </c>
      <c r="I14" s="34">
        <v>79608899.796214134</v>
      </c>
      <c r="J14" s="34">
        <v>95997593.771020293</v>
      </c>
      <c r="K14" s="34">
        <v>97368903.786915883</v>
      </c>
      <c r="L14" s="34">
        <v>96479082.373626769</v>
      </c>
      <c r="M14" s="34">
        <v>82647384.040920585</v>
      </c>
      <c r="N14" s="34">
        <v>86124021.580301806</v>
      </c>
      <c r="O14" s="34">
        <v>84348168.602544382</v>
      </c>
      <c r="P14" s="34">
        <v>67619748.389157489</v>
      </c>
      <c r="Q14" s="34">
        <v>71216100.004103005</v>
      </c>
      <c r="R14" s="34">
        <v>83983216.696202189</v>
      </c>
      <c r="S14" s="34">
        <v>75554058.263440073</v>
      </c>
      <c r="T14" s="34">
        <v>74409184.293088868</v>
      </c>
      <c r="U14" s="34">
        <v>92636799.89714469</v>
      </c>
      <c r="V14" s="34">
        <v>110630926.2097639</v>
      </c>
      <c r="W14" s="34">
        <v>121038311.86270949</v>
      </c>
      <c r="X14" s="34">
        <v>126165509.59333865</v>
      </c>
      <c r="Y14" s="34">
        <v>133654082.18801017</v>
      </c>
      <c r="Z14" s="34">
        <v>152098743.58098602</v>
      </c>
      <c r="AA14" s="26">
        <f t="shared" si="1"/>
        <v>5.9355148794697943E-2</v>
      </c>
    </row>
    <row r="15" spans="1:27" ht="15.95" customHeight="1">
      <c r="A15" s="9" t="s">
        <v>211</v>
      </c>
      <c r="B15" s="34">
        <v>7055023.25</v>
      </c>
      <c r="C15" s="34">
        <v>7541538.9000000004</v>
      </c>
      <c r="D15" s="34">
        <v>7928042.79</v>
      </c>
      <c r="E15" s="34">
        <v>8000516</v>
      </c>
      <c r="F15" s="34">
        <v>8441926</v>
      </c>
      <c r="G15" s="34">
        <v>7235277</v>
      </c>
      <c r="H15" s="34">
        <v>7750512</v>
      </c>
      <c r="I15" s="34">
        <v>7663069</v>
      </c>
      <c r="J15" s="34">
        <v>7781755.9199999999</v>
      </c>
      <c r="K15" s="34">
        <v>8243312.3100000005</v>
      </c>
      <c r="L15" s="34">
        <v>9304083.8000000007</v>
      </c>
      <c r="M15" s="34">
        <v>9088162.6500000004</v>
      </c>
      <c r="N15" s="34">
        <v>7989647.0999999996</v>
      </c>
      <c r="O15" s="34">
        <v>8823540.4499999993</v>
      </c>
      <c r="P15" s="34">
        <v>8730948.8399999999</v>
      </c>
      <c r="Q15" s="34">
        <v>8734733.5999999996</v>
      </c>
      <c r="R15" s="34">
        <v>10700163.75</v>
      </c>
      <c r="S15" s="34">
        <v>10848103.529999999</v>
      </c>
      <c r="T15" s="34">
        <v>10747432</v>
      </c>
      <c r="U15" s="34">
        <v>11735669</v>
      </c>
      <c r="V15" s="34">
        <v>11240019</v>
      </c>
      <c r="W15" s="34">
        <v>11717699</v>
      </c>
      <c r="X15" s="34">
        <v>12757134.308277957</v>
      </c>
      <c r="Y15" s="34">
        <v>11768629.752797276</v>
      </c>
      <c r="Z15" s="34">
        <v>11499205.547068819</v>
      </c>
      <c r="AA15" s="26">
        <f t="shared" si="1"/>
        <v>-7.7486411257679744E-2</v>
      </c>
    </row>
    <row r="16" spans="1:27" ht="15.95" customHeight="1">
      <c r="A16" s="9" t="s">
        <v>25</v>
      </c>
      <c r="B16" s="34">
        <v>321035215.82000005</v>
      </c>
      <c r="C16" s="34">
        <v>353635517.15999997</v>
      </c>
      <c r="D16" s="34">
        <v>401862604.94999999</v>
      </c>
      <c r="E16" s="34">
        <v>453347976.76999998</v>
      </c>
      <c r="F16" s="34">
        <v>419311839.36000001</v>
      </c>
      <c r="G16" s="34">
        <v>407691863.82999998</v>
      </c>
      <c r="H16" s="34">
        <v>384001417.25</v>
      </c>
      <c r="I16" s="34">
        <v>418794944.94000006</v>
      </c>
      <c r="J16" s="34">
        <v>458264233.84000003</v>
      </c>
      <c r="K16" s="34">
        <v>523626833.98999995</v>
      </c>
      <c r="L16" s="34">
        <v>553349565.95000005</v>
      </c>
      <c r="M16" s="34">
        <v>487851200.59000003</v>
      </c>
      <c r="N16" s="34">
        <v>465638937.19000006</v>
      </c>
      <c r="O16" s="34">
        <v>488793696.05000007</v>
      </c>
      <c r="P16" s="34">
        <v>589566743.99000001</v>
      </c>
      <c r="Q16" s="34">
        <v>360343255.59000003</v>
      </c>
      <c r="R16" s="34">
        <v>484400332.37</v>
      </c>
      <c r="S16" s="34">
        <v>570817458.5</v>
      </c>
      <c r="T16" s="34">
        <v>527734822</v>
      </c>
      <c r="U16" s="34">
        <v>531775476</v>
      </c>
      <c r="V16" s="34">
        <v>559382307</v>
      </c>
      <c r="W16" s="34">
        <v>577726857</v>
      </c>
      <c r="X16" s="34">
        <v>890124456.69172204</v>
      </c>
      <c r="Y16" s="34">
        <v>574450779.12720275</v>
      </c>
      <c r="Z16" s="34">
        <v>612874893.35293114</v>
      </c>
      <c r="AA16" s="26">
        <f t="shared" si="1"/>
        <v>-0.35463993286710349</v>
      </c>
    </row>
    <row r="17" spans="1:27" ht="15.95" customHeight="1">
      <c r="A17" s="9" t="s">
        <v>210</v>
      </c>
      <c r="B17" s="34">
        <v>220627908.14999998</v>
      </c>
      <c r="C17" s="34">
        <v>249866642.30199999</v>
      </c>
      <c r="D17" s="34">
        <v>294820492.21600002</v>
      </c>
      <c r="E17" s="34">
        <v>347108924.25</v>
      </c>
      <c r="F17" s="34">
        <v>312988085.69</v>
      </c>
      <c r="G17" s="34">
        <v>301405242.01999998</v>
      </c>
      <c r="H17" s="34">
        <v>278453947.80000001</v>
      </c>
      <c r="I17" s="34">
        <v>305275661.94000006</v>
      </c>
      <c r="J17" s="34">
        <v>339175520.58000004</v>
      </c>
      <c r="K17" s="34">
        <v>411065161.07999998</v>
      </c>
      <c r="L17" s="34">
        <v>439196275.80000001</v>
      </c>
      <c r="M17" s="34">
        <v>381199966.22000003</v>
      </c>
      <c r="N17" s="34">
        <v>368424158.12</v>
      </c>
      <c r="O17" s="34">
        <v>388054393.38</v>
      </c>
      <c r="P17" s="34">
        <v>515935931.67000002</v>
      </c>
      <c r="Q17" s="34">
        <v>305360422.74625003</v>
      </c>
      <c r="R17" s="34">
        <v>463073815.37</v>
      </c>
      <c r="S17" s="34">
        <v>551847515.95000005</v>
      </c>
      <c r="T17" s="34">
        <v>510465511</v>
      </c>
      <c r="U17" s="34">
        <v>514042664</v>
      </c>
      <c r="V17" s="34">
        <v>543369629</v>
      </c>
      <c r="W17" s="34">
        <v>561606712</v>
      </c>
      <c r="X17" s="34">
        <v>872745681</v>
      </c>
      <c r="Y17" s="34">
        <v>556342154.75999999</v>
      </c>
      <c r="Z17" s="34">
        <v>593983727.98000002</v>
      </c>
      <c r="AA17" s="26">
        <f t="shared" si="1"/>
        <v>-0.3625380602026721</v>
      </c>
    </row>
    <row r="18" spans="1:27" ht="15.95" customHeight="1">
      <c r="A18" s="9" t="s">
        <v>209</v>
      </c>
      <c r="B18" s="34">
        <v>100407307.67000002</v>
      </c>
      <c r="C18" s="34">
        <v>103768874.85800001</v>
      </c>
      <c r="D18" s="34">
        <v>107042112.73399998</v>
      </c>
      <c r="E18" s="34">
        <v>106239052.52</v>
      </c>
      <c r="F18" s="34">
        <v>106323753.67000002</v>
      </c>
      <c r="G18" s="34">
        <v>106286621.81</v>
      </c>
      <c r="H18" s="34">
        <v>105547469.45000002</v>
      </c>
      <c r="I18" s="34">
        <v>113519282.99999999</v>
      </c>
      <c r="J18" s="34">
        <v>119088713.25999999</v>
      </c>
      <c r="K18" s="34">
        <v>112561672.90999998</v>
      </c>
      <c r="L18" s="34">
        <v>114153290.15000001</v>
      </c>
      <c r="M18" s="34">
        <v>106651234.37000002</v>
      </c>
      <c r="N18" s="34">
        <v>97214779.070000008</v>
      </c>
      <c r="O18" s="34">
        <v>100739302.67</v>
      </c>
      <c r="P18" s="34">
        <v>73630812.319999993</v>
      </c>
      <c r="Q18" s="34">
        <v>54982832.84375</v>
      </c>
      <c r="R18" s="34">
        <v>21326517</v>
      </c>
      <c r="S18" s="34">
        <v>18969942.550000001</v>
      </c>
      <c r="T18" s="34">
        <v>17269311</v>
      </c>
      <c r="U18" s="34">
        <v>17732812</v>
      </c>
      <c r="V18" s="34">
        <v>16012678</v>
      </c>
      <c r="W18" s="34">
        <v>16120145</v>
      </c>
      <c r="X18" s="34">
        <v>17378775.691722043</v>
      </c>
      <c r="Y18" s="34">
        <v>18108624.367202725</v>
      </c>
      <c r="Z18" s="34">
        <v>18891165.372931179</v>
      </c>
      <c r="AA18" s="26">
        <f t="shared" si="1"/>
        <v>4.1996553061463882E-2</v>
      </c>
    </row>
    <row r="19" spans="1:27" ht="15.95" customHeight="1">
      <c r="A19" s="9" t="s">
        <v>69</v>
      </c>
      <c r="B19" s="34">
        <v>10390387.450000001</v>
      </c>
      <c r="C19" s="34">
        <v>2903815.55</v>
      </c>
      <c r="D19" s="34">
        <v>3647557.9499999993</v>
      </c>
      <c r="E19" s="34">
        <v>3946270.46</v>
      </c>
      <c r="F19" s="34">
        <v>15025382.5</v>
      </c>
      <c r="G19" s="34">
        <v>3075945.1599999997</v>
      </c>
      <c r="H19" s="34">
        <v>2317670.6</v>
      </c>
      <c r="I19" s="34">
        <v>8718471.1699999999</v>
      </c>
      <c r="J19" s="34">
        <v>6882326.5000000009</v>
      </c>
      <c r="K19" s="34">
        <v>7178594.3499999996</v>
      </c>
      <c r="L19" s="34">
        <v>12851422.75</v>
      </c>
      <c r="M19" s="34">
        <v>9084751.9000000004</v>
      </c>
      <c r="N19" s="34">
        <v>26832266.099999998</v>
      </c>
      <c r="O19" s="34">
        <v>2393908.6</v>
      </c>
      <c r="P19" s="34">
        <v>696479.2</v>
      </c>
      <c r="Q19" s="34">
        <v>304441.65000000002</v>
      </c>
      <c r="R19" s="34">
        <v>332526</v>
      </c>
      <c r="S19" s="34">
        <v>15470</v>
      </c>
      <c r="T19" s="34">
        <v>0</v>
      </c>
      <c r="U19" s="34">
        <v>0</v>
      </c>
      <c r="V19" s="34">
        <v>0</v>
      </c>
      <c r="W19" s="34">
        <v>0</v>
      </c>
      <c r="X19" s="34">
        <v>0</v>
      </c>
      <c r="Y19" s="34">
        <v>0</v>
      </c>
      <c r="Z19" s="34">
        <v>0</v>
      </c>
      <c r="AA19" s="26" t="s">
        <v>76</v>
      </c>
    </row>
    <row r="22" spans="1:27" s="8" customFormat="1" ht="15.95" customHeight="1">
      <c r="A22" s="8" t="s">
        <v>226</v>
      </c>
    </row>
    <row r="23" spans="1:27" ht="15.95" customHeight="1">
      <c r="A23" s="9" t="s">
        <v>219</v>
      </c>
    </row>
    <row r="25" spans="1:27" ht="15.95" customHeight="1">
      <c r="A25" s="9" t="s">
        <v>434</v>
      </c>
    </row>
    <row r="27" spans="1:27" ht="15.95" customHeight="1">
      <c r="A27" s="25"/>
      <c r="B27" s="25" t="s">
        <v>546</v>
      </c>
      <c r="C27" s="25" t="s">
        <v>547</v>
      </c>
      <c r="D27" s="25" t="s">
        <v>544</v>
      </c>
      <c r="E27" s="25" t="s">
        <v>545</v>
      </c>
      <c r="F27" s="25" t="s">
        <v>540</v>
      </c>
      <c r="G27" s="25" t="s">
        <v>497</v>
      </c>
      <c r="H27" s="25" t="s">
        <v>498</v>
      </c>
      <c r="I27" s="25" t="s">
        <v>499</v>
      </c>
      <c r="J27" s="25" t="s">
        <v>500</v>
      </c>
      <c r="K27" s="25" t="s">
        <v>501</v>
      </c>
      <c r="L27" s="25" t="s">
        <v>502</v>
      </c>
      <c r="M27" s="25" t="s">
        <v>503</v>
      </c>
      <c r="N27" s="25" t="s">
        <v>504</v>
      </c>
      <c r="O27" s="25" t="s">
        <v>495</v>
      </c>
      <c r="P27" s="25" t="s">
        <v>491</v>
      </c>
      <c r="Q27" s="25" t="s">
        <v>487</v>
      </c>
      <c r="R27" s="25" t="s">
        <v>484</v>
      </c>
      <c r="S27" s="25" t="s">
        <v>479</v>
      </c>
      <c r="T27" s="25" t="s">
        <v>320</v>
      </c>
      <c r="U27" s="25" t="s">
        <v>380</v>
      </c>
      <c r="V27" s="25" t="s">
        <v>383</v>
      </c>
      <c r="W27" s="25" t="s">
        <v>384</v>
      </c>
      <c r="X27" s="25" t="s">
        <v>393</v>
      </c>
      <c r="Y27" s="25" t="s">
        <v>465</v>
      </c>
      <c r="Z27" s="25" t="s">
        <v>581</v>
      </c>
    </row>
    <row r="28" spans="1:27" ht="15.95" customHeight="1">
      <c r="A28" s="9" t="s">
        <v>133</v>
      </c>
      <c r="B28" s="26">
        <f t="shared" ref="B28:V28" si="2">SUM(B29,B35,B38)</f>
        <v>0.99999999999999978</v>
      </c>
      <c r="C28" s="26">
        <f t="shared" si="2"/>
        <v>1</v>
      </c>
      <c r="D28" s="26">
        <f t="shared" si="2"/>
        <v>1</v>
      </c>
      <c r="E28" s="26">
        <f t="shared" si="2"/>
        <v>0.99999999999999989</v>
      </c>
      <c r="F28" s="26">
        <f t="shared" si="2"/>
        <v>1</v>
      </c>
      <c r="G28" s="26">
        <f t="shared" si="2"/>
        <v>0.99999999999999989</v>
      </c>
      <c r="H28" s="26">
        <f t="shared" si="2"/>
        <v>1</v>
      </c>
      <c r="I28" s="26">
        <f t="shared" si="2"/>
        <v>1</v>
      </c>
      <c r="J28" s="26">
        <f t="shared" si="2"/>
        <v>1</v>
      </c>
      <c r="K28" s="26">
        <f t="shared" si="2"/>
        <v>1</v>
      </c>
      <c r="L28" s="26">
        <f t="shared" si="2"/>
        <v>1</v>
      </c>
      <c r="M28" s="26">
        <f t="shared" si="2"/>
        <v>1</v>
      </c>
      <c r="N28" s="26">
        <f t="shared" si="2"/>
        <v>1</v>
      </c>
      <c r="O28" s="26">
        <f t="shared" si="2"/>
        <v>0.99999999999999989</v>
      </c>
      <c r="P28" s="26">
        <f t="shared" si="2"/>
        <v>0.99999999999999989</v>
      </c>
      <c r="Q28" s="26">
        <f t="shared" si="2"/>
        <v>1</v>
      </c>
      <c r="R28" s="26">
        <f t="shared" si="2"/>
        <v>1.0000000000000002</v>
      </c>
      <c r="S28" s="26">
        <f t="shared" si="2"/>
        <v>0.99999999999999989</v>
      </c>
      <c r="T28" s="26">
        <f t="shared" si="2"/>
        <v>1</v>
      </c>
      <c r="U28" s="26">
        <f t="shared" si="2"/>
        <v>1</v>
      </c>
      <c r="V28" s="26">
        <f t="shared" si="2"/>
        <v>1</v>
      </c>
      <c r="W28" s="26">
        <f>SUM(W29,W35,W38)</f>
        <v>1</v>
      </c>
      <c r="X28" s="26">
        <f>SUM(X29,X35,X38)</f>
        <v>1</v>
      </c>
      <c r="Y28" s="26">
        <f>SUM(Y29,Y35,Y38)</f>
        <v>1</v>
      </c>
      <c r="Z28" s="26">
        <f>SUM(Z29,Z35,Z38)</f>
        <v>1</v>
      </c>
    </row>
    <row r="29" spans="1:27" ht="15.95" customHeight="1">
      <c r="A29" s="9" t="s">
        <v>24</v>
      </c>
      <c r="B29" s="26">
        <f t="shared" ref="B29:V29" si="3">B10/B$9</f>
        <v>0.4106193193580005</v>
      </c>
      <c r="C29" s="26">
        <f t="shared" si="3"/>
        <v>0.42094893758418611</v>
      </c>
      <c r="D29" s="26">
        <f t="shared" si="3"/>
        <v>0.45189571796600142</v>
      </c>
      <c r="E29" s="26">
        <f t="shared" si="3"/>
        <v>0.39760039988428714</v>
      </c>
      <c r="F29" s="26">
        <f t="shared" si="3"/>
        <v>0.39309507818364053</v>
      </c>
      <c r="G29" s="26">
        <f t="shared" si="3"/>
        <v>0.39131217931707662</v>
      </c>
      <c r="H29" s="26">
        <f t="shared" si="3"/>
        <v>0.41876520378979609</v>
      </c>
      <c r="I29" s="26">
        <f t="shared" si="3"/>
        <v>0.40127079606942906</v>
      </c>
      <c r="J29" s="26">
        <f t="shared" si="3"/>
        <v>0.39692745945435048</v>
      </c>
      <c r="K29" s="26">
        <f t="shared" si="3"/>
        <v>0.38134080899250777</v>
      </c>
      <c r="L29" s="26">
        <f t="shared" si="3"/>
        <v>0.37857583464553124</v>
      </c>
      <c r="M29" s="26">
        <f t="shared" si="3"/>
        <v>0.3946343185028644</v>
      </c>
      <c r="N29" s="26">
        <f t="shared" si="3"/>
        <v>0.41405662557307543</v>
      </c>
      <c r="O29" s="26">
        <f t="shared" si="3"/>
        <v>0.39797991923561565</v>
      </c>
      <c r="P29" s="26">
        <f t="shared" si="3"/>
        <v>0.34354587245684398</v>
      </c>
      <c r="Q29" s="26">
        <f t="shared" si="3"/>
        <v>0.45210985454271418</v>
      </c>
      <c r="R29" s="26">
        <f t="shared" si="3"/>
        <v>0.37884680174158403</v>
      </c>
      <c r="S29" s="26">
        <f t="shared" si="3"/>
        <v>0.3419596978785317</v>
      </c>
      <c r="T29" s="26">
        <f t="shared" si="3"/>
        <v>0.38058043593489771</v>
      </c>
      <c r="U29" s="26">
        <f t="shared" si="3"/>
        <v>0.38236882239677461</v>
      </c>
      <c r="V29" s="26">
        <f t="shared" si="3"/>
        <v>0.38517373582811548</v>
      </c>
      <c r="W29" s="26">
        <f t="shared" ref="W29:X38" si="4">W10/W$9</f>
        <v>0.39690907395736669</v>
      </c>
      <c r="X29" s="26">
        <f t="shared" si="4"/>
        <v>0.29982461674989791</v>
      </c>
      <c r="Y29" s="26">
        <f t="shared" ref="Y29:Z29" si="5">Y10/Y$9</f>
        <v>0.40742593079978534</v>
      </c>
      <c r="Z29" s="26">
        <f t="shared" si="5"/>
        <v>0.40995342109286004</v>
      </c>
    </row>
    <row r="30" spans="1:27" ht="15.95" customHeight="1">
      <c r="A30" s="9" t="s">
        <v>215</v>
      </c>
      <c r="B30" s="26">
        <f t="shared" ref="B30:V30" si="6">B11/B$9</f>
        <v>0.39807323250169113</v>
      </c>
      <c r="C30" s="26">
        <f t="shared" si="6"/>
        <v>0.40870081876065328</v>
      </c>
      <c r="D30" s="26">
        <f t="shared" si="6"/>
        <v>0.44117984793632875</v>
      </c>
      <c r="E30" s="26">
        <f t="shared" si="6"/>
        <v>0.38706121714076286</v>
      </c>
      <c r="F30" s="26">
        <f t="shared" si="6"/>
        <v>0.38129906766197968</v>
      </c>
      <c r="G30" s="26">
        <f t="shared" si="6"/>
        <v>0.38059073305770219</v>
      </c>
      <c r="H30" s="26">
        <f t="shared" si="6"/>
        <v>0.40710420280763937</v>
      </c>
      <c r="I30" s="26">
        <f t="shared" si="6"/>
        <v>0.39053872771989567</v>
      </c>
      <c r="J30" s="26">
        <f t="shared" si="6"/>
        <v>0.38683824518788312</v>
      </c>
      <c r="K30" s="26">
        <f t="shared" si="6"/>
        <v>0.37173314363596566</v>
      </c>
      <c r="L30" s="26">
        <f t="shared" si="6"/>
        <v>0.36836429735542858</v>
      </c>
      <c r="M30" s="26">
        <f t="shared" si="6"/>
        <v>0.38356314977657913</v>
      </c>
      <c r="N30" s="26">
        <f t="shared" si="6"/>
        <v>0.40455052501129796</v>
      </c>
      <c r="O30" s="26">
        <f t="shared" si="6"/>
        <v>0.38716541886132</v>
      </c>
      <c r="P30" s="26">
        <f t="shared" si="6"/>
        <v>0.33383585296348783</v>
      </c>
      <c r="Q30" s="26">
        <f t="shared" si="6"/>
        <v>0.43884018860762314</v>
      </c>
      <c r="R30" s="26">
        <f t="shared" si="6"/>
        <v>0.3651352473865706</v>
      </c>
      <c r="S30" s="26">
        <f t="shared" si="6"/>
        <v>0.32945430625180089</v>
      </c>
      <c r="T30" s="26">
        <f t="shared" si="6"/>
        <v>0.36796582464388966</v>
      </c>
      <c r="U30" s="26">
        <f t="shared" si="6"/>
        <v>0.36873841747672587</v>
      </c>
      <c r="V30" s="26">
        <f t="shared" si="6"/>
        <v>0.37281964667564788</v>
      </c>
      <c r="W30" s="26">
        <f t="shared" si="4"/>
        <v>0.38467693024555233</v>
      </c>
      <c r="X30" s="26">
        <f t="shared" si="4"/>
        <v>0.28978980494765905</v>
      </c>
      <c r="Y30" s="26">
        <f t="shared" ref="Y30:Z30" si="7">Y11/Y$9</f>
        <v>0.39528601372608674</v>
      </c>
      <c r="Z30" s="26">
        <f t="shared" si="7"/>
        <v>0.39888253702371818</v>
      </c>
    </row>
    <row r="31" spans="1:27" ht="15.95" customHeight="1">
      <c r="A31" s="9" t="s">
        <v>214</v>
      </c>
      <c r="B31" s="26">
        <f t="shared" ref="B31:V31" si="8">B12/B$9</f>
        <v>0.22125584147304445</v>
      </c>
      <c r="C31" s="26">
        <f t="shared" si="8"/>
        <v>0.22662223357181249</v>
      </c>
      <c r="D31" s="26">
        <f t="shared" si="8"/>
        <v>0.21844045393327235</v>
      </c>
      <c r="E31" s="26">
        <f t="shared" si="8"/>
        <v>0.23474575617949964</v>
      </c>
      <c r="F31" s="26">
        <f t="shared" si="8"/>
        <v>0.23802416612292876</v>
      </c>
      <c r="G31" s="26">
        <f t="shared" si="8"/>
        <v>0.24714900563764161</v>
      </c>
      <c r="H31" s="26">
        <f t="shared" si="8"/>
        <v>0.26075540671595265</v>
      </c>
      <c r="I31" s="26">
        <f t="shared" si="8"/>
        <v>0.24361988740676421</v>
      </c>
      <c r="J31" s="26">
        <f t="shared" si="8"/>
        <v>0.22870583494155802</v>
      </c>
      <c r="K31" s="26">
        <f t="shared" si="8"/>
        <v>0.22730132232134184</v>
      </c>
      <c r="L31" s="26">
        <f t="shared" si="8"/>
        <v>0.23341170791207125</v>
      </c>
      <c r="M31" s="26">
        <f t="shared" si="8"/>
        <v>0.25168194859372089</v>
      </c>
      <c r="N31" s="26">
        <f t="shared" si="8"/>
        <v>0.27050995130150335</v>
      </c>
      <c r="O31" s="26">
        <f t="shared" si="8"/>
        <v>0.25224932544029099</v>
      </c>
      <c r="P31" s="26">
        <f t="shared" si="8"/>
        <v>0.22997123936607497</v>
      </c>
      <c r="Q31" s="26">
        <f t="shared" si="8"/>
        <v>0.29133163918257349</v>
      </c>
      <c r="R31" s="26">
        <f t="shared" si="8"/>
        <v>0.22461987157703769</v>
      </c>
      <c r="S31" s="26">
        <f t="shared" si="8"/>
        <v>0.2141998926973008</v>
      </c>
      <c r="T31" s="26">
        <f t="shared" si="8"/>
        <v>0.25193625267642139</v>
      </c>
      <c r="U31" s="26">
        <f t="shared" si="8"/>
        <v>0.23381731557442256</v>
      </c>
      <c r="V31" s="26">
        <f t="shared" si="8"/>
        <v>0.22523520373659478</v>
      </c>
      <c r="W31" s="26">
        <f t="shared" si="4"/>
        <v>0.23354274021965624</v>
      </c>
      <c r="X31" s="26">
        <f t="shared" si="4"/>
        <v>0.17329022945003714</v>
      </c>
      <c r="Y31" s="26">
        <f t="shared" ref="Y31:Z31" si="9">Y12/Y$9</f>
        <v>0.23328599679218001</v>
      </c>
      <c r="Z31" s="26">
        <f t="shared" si="9"/>
        <v>0.23061891103089113</v>
      </c>
    </row>
    <row r="32" spans="1:27" ht="15.95" customHeight="1">
      <c r="A32" s="9" t="s">
        <v>213</v>
      </c>
      <c r="B32" s="26">
        <f t="shared" ref="B32:V32" si="10">B13/B$9</f>
        <v>4.1201259530014064E-2</v>
      </c>
      <c r="C32" s="26">
        <f t="shared" si="10"/>
        <v>3.9906382080099743E-2</v>
      </c>
      <c r="D32" s="26">
        <f t="shared" si="10"/>
        <v>3.3273290472958281E-2</v>
      </c>
      <c r="E32" s="26">
        <f t="shared" si="10"/>
        <v>3.1988317135042348E-2</v>
      </c>
      <c r="F32" s="26">
        <f t="shared" si="10"/>
        <v>3.8571278050685338E-2</v>
      </c>
      <c r="G32" s="26">
        <f t="shared" si="10"/>
        <v>3.7241589276160919E-2</v>
      </c>
      <c r="H32" s="26">
        <f t="shared" si="10"/>
        <v>3.9067425153469539E-2</v>
      </c>
      <c r="I32" s="26">
        <f t="shared" si="10"/>
        <v>3.5427197233299304E-2</v>
      </c>
      <c r="J32" s="26">
        <f t="shared" si="10"/>
        <v>3.366946093537887E-2</v>
      </c>
      <c r="K32" s="26">
        <f t="shared" si="10"/>
        <v>3.0947361605001104E-2</v>
      </c>
      <c r="L32" s="26">
        <f t="shared" si="10"/>
        <v>2.9063630514034936E-2</v>
      </c>
      <c r="M32" s="26">
        <f t="shared" si="10"/>
        <v>3.1200439983769507E-2</v>
      </c>
      <c r="N32" s="26">
        <f t="shared" si="10"/>
        <v>3.1570014036759603E-2</v>
      </c>
      <c r="O32" s="26">
        <f t="shared" si="10"/>
        <v>3.1535448645567163E-2</v>
      </c>
      <c r="P32" s="26">
        <f t="shared" si="10"/>
        <v>2.8662125640266937E-2</v>
      </c>
      <c r="Q32" s="26">
        <f t="shared" si="10"/>
        <v>3.9318202755005825E-2</v>
      </c>
      <c r="R32" s="26">
        <f t="shared" si="10"/>
        <v>3.2896420852993595E-2</v>
      </c>
      <c r="S32" s="26">
        <f t="shared" si="10"/>
        <v>2.8157799389612909E-2</v>
      </c>
      <c r="T32" s="26">
        <f t="shared" si="10"/>
        <v>2.8693086717940887E-2</v>
      </c>
      <c r="U32" s="26">
        <f t="shared" si="10"/>
        <v>2.7327994675470944E-2</v>
      </c>
      <c r="V32" s="26">
        <f t="shared" si="10"/>
        <v>2.598817825164576E-2</v>
      </c>
      <c r="W32" s="26">
        <f t="shared" si="4"/>
        <v>2.478190658355213E-2</v>
      </c>
      <c r="X32" s="26">
        <f t="shared" si="4"/>
        <v>1.7257291603096223E-2</v>
      </c>
      <c r="Y32" s="26">
        <f t="shared" ref="Y32:Z32" si="11">Y13/Y$9</f>
        <v>2.4129295498551903E-2</v>
      </c>
      <c r="Z32" s="26">
        <f t="shared" si="11"/>
        <v>2.1830244107897672E-2</v>
      </c>
    </row>
    <row r="33" spans="1:26" ht="15.95" customHeight="1">
      <c r="A33" s="9" t="s">
        <v>212</v>
      </c>
      <c r="B33" s="26">
        <f t="shared" ref="B33:V33" si="12">B14/B$9</f>
        <v>0.13561613149863261</v>
      </c>
      <c r="C33" s="26">
        <f t="shared" si="12"/>
        <v>0.14217220310874107</v>
      </c>
      <c r="D33" s="26">
        <f t="shared" si="12"/>
        <v>0.18946610353009813</v>
      </c>
      <c r="E33" s="26">
        <f t="shared" si="12"/>
        <v>0.1203271438262208</v>
      </c>
      <c r="F33" s="26">
        <f t="shared" si="12"/>
        <v>0.10470362348836566</v>
      </c>
      <c r="G33" s="26">
        <f t="shared" si="12"/>
        <v>9.6200138143899619E-2</v>
      </c>
      <c r="H33" s="26">
        <f t="shared" si="12"/>
        <v>0.1072813709382171</v>
      </c>
      <c r="I33" s="26">
        <f t="shared" si="12"/>
        <v>0.11149164307983213</v>
      </c>
      <c r="J33" s="26">
        <f t="shared" si="12"/>
        <v>0.12446294931094627</v>
      </c>
      <c r="K33" s="26">
        <f t="shared" si="12"/>
        <v>0.11348445970962266</v>
      </c>
      <c r="L33" s="26">
        <f t="shared" si="12"/>
        <v>0.10588895892932242</v>
      </c>
      <c r="M33" s="26">
        <f t="shared" si="12"/>
        <v>0.10068076119908871</v>
      </c>
      <c r="N33" s="26">
        <f t="shared" si="12"/>
        <v>0.10247055967303503</v>
      </c>
      <c r="O33" s="26">
        <f t="shared" si="12"/>
        <v>0.1033806447754619</v>
      </c>
      <c r="P33" s="26">
        <f t="shared" si="12"/>
        <v>7.5202487957145916E-2</v>
      </c>
      <c r="Q33" s="26">
        <f t="shared" si="12"/>
        <v>0.10819034667004383</v>
      </c>
      <c r="R33" s="26">
        <f t="shared" si="12"/>
        <v>0.10761895495653935</v>
      </c>
      <c r="S33" s="26">
        <f t="shared" si="12"/>
        <v>8.7096614164887162E-2</v>
      </c>
      <c r="T33" s="26">
        <f t="shared" si="12"/>
        <v>8.733648524952739E-2</v>
      </c>
      <c r="U33" s="26">
        <f t="shared" si="12"/>
        <v>0.10759310722683237</v>
      </c>
      <c r="V33" s="26">
        <f t="shared" si="12"/>
        <v>0.12159626468740736</v>
      </c>
      <c r="W33" s="26">
        <f t="shared" si="4"/>
        <v>0.12635228344234395</v>
      </c>
      <c r="X33" s="26">
        <f t="shared" si="4"/>
        <v>9.924228389452569E-2</v>
      </c>
      <c r="Y33" s="26">
        <f t="shared" ref="Y33:Z33" si="13">Y14/Y$9</f>
        <v>0.13787072143535484</v>
      </c>
      <c r="Z33" s="26">
        <f t="shared" si="13"/>
        <v>0.14643338188492935</v>
      </c>
    </row>
    <row r="34" spans="1:26" ht="15.95" customHeight="1">
      <c r="A34" s="9" t="s">
        <v>211</v>
      </c>
      <c r="B34" s="26">
        <f t="shared" ref="B34:V34" si="14">B15/B$9</f>
        <v>1.2546086856309308E-2</v>
      </c>
      <c r="C34" s="26">
        <f t="shared" si="14"/>
        <v>1.2248118823532841E-2</v>
      </c>
      <c r="D34" s="26">
        <f t="shared" si="14"/>
        <v>1.0715870029672614E-2</v>
      </c>
      <c r="E34" s="26">
        <f t="shared" si="14"/>
        <v>1.0539182743524327E-2</v>
      </c>
      <c r="F34" s="26">
        <f t="shared" si="14"/>
        <v>1.1796010521660825E-2</v>
      </c>
      <c r="G34" s="26">
        <f t="shared" si="14"/>
        <v>1.0721446259374464E-2</v>
      </c>
      <c r="H34" s="26">
        <f t="shared" si="14"/>
        <v>1.1661000982156723E-2</v>
      </c>
      <c r="I34" s="26">
        <f t="shared" si="14"/>
        <v>1.0732068349533407E-2</v>
      </c>
      <c r="J34" s="26">
        <f t="shared" si="14"/>
        <v>1.0089214266467359E-2</v>
      </c>
      <c r="K34" s="26">
        <f t="shared" si="14"/>
        <v>9.6076653565420889E-3</v>
      </c>
      <c r="L34" s="26">
        <f t="shared" si="14"/>
        <v>1.0211537290102641E-2</v>
      </c>
      <c r="M34" s="26">
        <f t="shared" si="14"/>
        <v>1.1071168726285259E-2</v>
      </c>
      <c r="N34" s="26">
        <f t="shared" si="14"/>
        <v>9.5061005617774613E-3</v>
      </c>
      <c r="O34" s="26">
        <f t="shared" si="14"/>
        <v>1.0814500374295653E-2</v>
      </c>
      <c r="P34" s="26">
        <f t="shared" si="14"/>
        <v>9.7100194933561462E-3</v>
      </c>
      <c r="Q34" s="26">
        <f t="shared" si="14"/>
        <v>1.3269665935091003E-2</v>
      </c>
      <c r="R34" s="26">
        <f t="shared" si="14"/>
        <v>1.37115543550134E-2</v>
      </c>
      <c r="S34" s="26">
        <f t="shared" si="14"/>
        <v>1.2505391626730878E-2</v>
      </c>
      <c r="T34" s="26">
        <f t="shared" si="14"/>
        <v>1.2614611291008063E-2</v>
      </c>
      <c r="U34" s="26">
        <f t="shared" si="14"/>
        <v>1.3630404920048751E-2</v>
      </c>
      <c r="V34" s="26">
        <f t="shared" si="14"/>
        <v>1.23540891524676E-2</v>
      </c>
      <c r="W34" s="26">
        <f t="shared" si="4"/>
        <v>1.2232143711814384E-2</v>
      </c>
      <c r="X34" s="26">
        <f t="shared" si="4"/>
        <v>1.0034811802238858E-2</v>
      </c>
      <c r="Y34" s="26">
        <f t="shared" ref="Y34:Z34" si="15">Y15/Y$9</f>
        <v>1.2139917073698612E-2</v>
      </c>
      <c r="Z34" s="26">
        <f t="shared" si="15"/>
        <v>1.1070884069141831E-2</v>
      </c>
    </row>
    <row r="35" spans="1:26" ht="15.95" customHeight="1">
      <c r="A35" s="9" t="s">
        <v>25</v>
      </c>
      <c r="B35" s="26">
        <f t="shared" ref="B35:V35" si="16">B16/B$9</f>
        <v>0.57090324990944918</v>
      </c>
      <c r="C35" s="26">
        <f t="shared" si="16"/>
        <v>0.57433501196913095</v>
      </c>
      <c r="D35" s="26">
        <f t="shared" si="16"/>
        <v>0.54317409208002898</v>
      </c>
      <c r="E35" s="26">
        <f t="shared" si="16"/>
        <v>0.5972011272255503</v>
      </c>
      <c r="F35" s="26">
        <f t="shared" si="16"/>
        <v>0.58590976383203475</v>
      </c>
      <c r="G35" s="26">
        <f t="shared" si="16"/>
        <v>0.60412979467649353</v>
      </c>
      <c r="H35" s="26">
        <f t="shared" si="16"/>
        <v>0.57774775443245863</v>
      </c>
      <c r="I35" s="26">
        <f t="shared" si="16"/>
        <v>0.58651905307588381</v>
      </c>
      <c r="J35" s="26">
        <f t="shared" si="16"/>
        <v>0.5941494559071524</v>
      </c>
      <c r="K35" s="26">
        <f t="shared" si="16"/>
        <v>0.61029246539387005</v>
      </c>
      <c r="L35" s="26">
        <f t="shared" si="16"/>
        <v>0.60731930715849047</v>
      </c>
      <c r="M35" s="26">
        <f t="shared" si="16"/>
        <v>0.59429866773486106</v>
      </c>
      <c r="N35" s="26">
        <f t="shared" si="16"/>
        <v>0.55401828228524885</v>
      </c>
      <c r="O35" s="26">
        <f t="shared" si="16"/>
        <v>0.59908600621716224</v>
      </c>
      <c r="P35" s="26">
        <f t="shared" si="16"/>
        <v>0.65567954659752792</v>
      </c>
      <c r="Q35" s="26">
        <f t="shared" si="16"/>
        <v>0.54742764262923993</v>
      </c>
      <c r="R35" s="26">
        <f t="shared" si="16"/>
        <v>0.62072708811375077</v>
      </c>
      <c r="S35" s="26">
        <f t="shared" si="16"/>
        <v>0.65802246873631198</v>
      </c>
      <c r="T35" s="26">
        <f t="shared" si="16"/>
        <v>0.61941956406510223</v>
      </c>
      <c r="U35" s="26">
        <f t="shared" si="16"/>
        <v>0.61763117760322539</v>
      </c>
      <c r="V35" s="26">
        <f t="shared" si="16"/>
        <v>0.61482626417188446</v>
      </c>
      <c r="W35" s="26">
        <f t="shared" si="4"/>
        <v>0.60309092604263326</v>
      </c>
      <c r="X35" s="26">
        <f t="shared" si="4"/>
        <v>0.70017538325010209</v>
      </c>
      <c r="Y35" s="26">
        <f t="shared" ref="Y35:Z35" si="17">Y16/Y$9</f>
        <v>0.59257406920021471</v>
      </c>
      <c r="Z35" s="26">
        <f t="shared" si="17"/>
        <v>0.59004657890713996</v>
      </c>
    </row>
    <row r="36" spans="1:26" ht="15.95" customHeight="1">
      <c r="A36" s="9" t="s">
        <v>210</v>
      </c>
      <c r="B36" s="26">
        <f t="shared" ref="B36:V36" si="18">B17/B$9</f>
        <v>0.39234695627342286</v>
      </c>
      <c r="C36" s="26">
        <f t="shared" si="18"/>
        <v>0.40580528265286453</v>
      </c>
      <c r="D36" s="26">
        <f t="shared" si="18"/>
        <v>0.39849155212124715</v>
      </c>
      <c r="E36" s="26">
        <f t="shared" si="18"/>
        <v>0.45725105537928962</v>
      </c>
      <c r="F36" s="26">
        <f t="shared" si="18"/>
        <v>0.43734223113940113</v>
      </c>
      <c r="G36" s="26">
        <f t="shared" si="18"/>
        <v>0.44663115242321527</v>
      </c>
      <c r="H36" s="26">
        <f t="shared" si="18"/>
        <v>0.41894674297404061</v>
      </c>
      <c r="I36" s="26">
        <f t="shared" si="18"/>
        <v>0.42753618287779144</v>
      </c>
      <c r="J36" s="26">
        <f t="shared" si="18"/>
        <v>0.43974837250770898</v>
      </c>
      <c r="K36" s="26">
        <f t="shared" si="18"/>
        <v>0.47910067687217217</v>
      </c>
      <c r="L36" s="26">
        <f t="shared" si="18"/>
        <v>0.48203232520389638</v>
      </c>
      <c r="M36" s="26">
        <f t="shared" si="18"/>
        <v>0.46437649797958458</v>
      </c>
      <c r="N36" s="26">
        <f t="shared" si="18"/>
        <v>0.43835191375059862</v>
      </c>
      <c r="O36" s="26">
        <f t="shared" si="18"/>
        <v>0.47561570168299994</v>
      </c>
      <c r="P36" s="26">
        <f t="shared" si="18"/>
        <v>0.57379192635820842</v>
      </c>
      <c r="Q36" s="26">
        <f t="shared" si="18"/>
        <v>0.4638986127339822</v>
      </c>
      <c r="R36" s="26">
        <f t="shared" si="18"/>
        <v>0.59339856269294888</v>
      </c>
      <c r="S36" s="26">
        <f t="shared" si="18"/>
        <v>0.63615444728276538</v>
      </c>
      <c r="T36" s="26">
        <f t="shared" si="18"/>
        <v>0.59915001078683738</v>
      </c>
      <c r="U36" s="26">
        <f t="shared" si="18"/>
        <v>0.59703538473184337</v>
      </c>
      <c r="V36" s="26">
        <f t="shared" si="18"/>
        <v>0.59722646726924966</v>
      </c>
      <c r="W36" s="26">
        <f t="shared" si="4"/>
        <v>0.58626305477752516</v>
      </c>
      <c r="X36" s="26">
        <f t="shared" si="4"/>
        <v>0.68650517023787461</v>
      </c>
      <c r="Y36" s="26">
        <f t="shared" ref="Y36:Z36" si="19">Y17/Y$9</f>
        <v>0.57389413765726283</v>
      </c>
      <c r="Z36" s="26">
        <f t="shared" si="19"/>
        <v>0.57185907013371706</v>
      </c>
    </row>
    <row r="37" spans="1:26" ht="15.95" customHeight="1">
      <c r="A37" s="9" t="s">
        <v>209</v>
      </c>
      <c r="B37" s="26">
        <f t="shared" ref="B37:V37" si="20">B18/B$9</f>
        <v>0.17855629363602621</v>
      </c>
      <c r="C37" s="26">
        <f t="shared" si="20"/>
        <v>0.16852972931626642</v>
      </c>
      <c r="D37" s="26">
        <f t="shared" si="20"/>
        <v>0.14468253995878189</v>
      </c>
      <c r="E37" s="26">
        <f t="shared" si="20"/>
        <v>0.13995007184626074</v>
      </c>
      <c r="F37" s="26">
        <f t="shared" si="20"/>
        <v>0.14856753269263365</v>
      </c>
      <c r="G37" s="26">
        <f t="shared" si="20"/>
        <v>0.15749864225327831</v>
      </c>
      <c r="H37" s="26">
        <f t="shared" si="20"/>
        <v>0.1588010114584181</v>
      </c>
      <c r="I37" s="26">
        <f t="shared" si="20"/>
        <v>0.15898287019809237</v>
      </c>
      <c r="J37" s="26">
        <f t="shared" si="20"/>
        <v>0.15440108339944342</v>
      </c>
      <c r="K37" s="26">
        <f t="shared" si="20"/>
        <v>0.13119178852169788</v>
      </c>
      <c r="L37" s="26">
        <f t="shared" si="20"/>
        <v>0.12528698195459412</v>
      </c>
      <c r="M37" s="26">
        <f t="shared" si="20"/>
        <v>0.12992216975527651</v>
      </c>
      <c r="N37" s="26">
        <f t="shared" si="20"/>
        <v>0.11566636853465016</v>
      </c>
      <c r="O37" s="26">
        <f t="shared" si="20"/>
        <v>0.12347030453416216</v>
      </c>
      <c r="P37" s="26">
        <f t="shared" si="20"/>
        <v>8.1887620239319586E-2</v>
      </c>
      <c r="Q37" s="26">
        <f t="shared" si="20"/>
        <v>8.3529029895257734E-2</v>
      </c>
      <c r="R37" s="26">
        <f t="shared" si="20"/>
        <v>2.7328525420801834E-2</v>
      </c>
      <c r="S37" s="26">
        <f t="shared" si="20"/>
        <v>2.1868021453546712E-2</v>
      </c>
      <c r="T37" s="26">
        <f t="shared" si="20"/>
        <v>2.0269553278264962E-2</v>
      </c>
      <c r="U37" s="26">
        <f t="shared" si="20"/>
        <v>2.0595792871382069E-2</v>
      </c>
      <c r="V37" s="26">
        <f t="shared" si="20"/>
        <v>1.7599796902634825E-2</v>
      </c>
      <c r="W37" s="26">
        <f t="shared" si="4"/>
        <v>1.6827871265108114E-2</v>
      </c>
      <c r="X37" s="26">
        <f t="shared" si="4"/>
        <v>1.3670213012227417E-2</v>
      </c>
      <c r="Y37" s="26">
        <f t="shared" ref="Y37:Z37" si="21">Y18/Y$9</f>
        <v>1.8679931542951816E-2</v>
      </c>
      <c r="Z37" s="26">
        <f t="shared" si="21"/>
        <v>1.8187508773422911E-2</v>
      </c>
    </row>
    <row r="38" spans="1:26" ht="15.95" customHeight="1">
      <c r="A38" s="9" t="s">
        <v>69</v>
      </c>
      <c r="B38" s="26">
        <f t="shared" ref="B38:V38" si="22">B19/B$9</f>
        <v>1.8477430732550201E-2</v>
      </c>
      <c r="C38" s="26">
        <f t="shared" si="22"/>
        <v>4.716050446683019E-3</v>
      </c>
      <c r="D38" s="26">
        <f t="shared" si="22"/>
        <v>4.9301899539695932E-3</v>
      </c>
      <c r="E38" s="26">
        <f t="shared" si="22"/>
        <v>5.19847289016256E-3</v>
      </c>
      <c r="F38" s="26">
        <f t="shared" si="22"/>
        <v>2.0995157984324719E-2</v>
      </c>
      <c r="G38" s="26">
        <f t="shared" si="22"/>
        <v>4.5580260064297445E-3</v>
      </c>
      <c r="H38" s="26">
        <f t="shared" si="22"/>
        <v>3.4870417777452334E-3</v>
      </c>
      <c r="I38" s="26">
        <f t="shared" si="22"/>
        <v>1.2210150854687135E-2</v>
      </c>
      <c r="J38" s="26">
        <f t="shared" si="22"/>
        <v>8.9230846384971661E-3</v>
      </c>
      <c r="K38" s="26">
        <f t="shared" si="22"/>
        <v>8.3667256136221498E-3</v>
      </c>
      <c r="L38" s="26">
        <f t="shared" si="22"/>
        <v>1.4104858195978245E-2</v>
      </c>
      <c r="M38" s="26">
        <f t="shared" si="22"/>
        <v>1.1067013762274664E-2</v>
      </c>
      <c r="N38" s="26">
        <f t="shared" si="22"/>
        <v>3.1925092141675736E-2</v>
      </c>
      <c r="O38" s="26">
        <f t="shared" si="22"/>
        <v>2.9340745472220945E-3</v>
      </c>
      <c r="P38" s="26">
        <f t="shared" si="22"/>
        <v>7.7458094562802334E-4</v>
      </c>
      <c r="Q38" s="26">
        <f t="shared" si="22"/>
        <v>4.6250282804594046E-4</v>
      </c>
      <c r="R38" s="26">
        <f t="shared" si="22"/>
        <v>4.2611014466532675E-4</v>
      </c>
      <c r="S38" s="26">
        <f t="shared" si="22"/>
        <v>1.7833385156264883E-5</v>
      </c>
      <c r="T38" s="26">
        <f t="shared" si="22"/>
        <v>0</v>
      </c>
      <c r="U38" s="26">
        <f t="shared" si="22"/>
        <v>0</v>
      </c>
      <c r="V38" s="26">
        <f t="shared" si="22"/>
        <v>0</v>
      </c>
      <c r="W38" s="26">
        <f t="shared" si="4"/>
        <v>0</v>
      </c>
      <c r="X38" s="26">
        <f t="shared" si="4"/>
        <v>0</v>
      </c>
      <c r="Y38" s="26">
        <f t="shared" ref="Y38:Z38" si="23">Y19/Y$9</f>
        <v>0</v>
      </c>
      <c r="Z38" s="26">
        <f t="shared" si="23"/>
        <v>0</v>
      </c>
    </row>
    <row r="40" spans="1:26" ht="15.95" customHeight="1">
      <c r="A40" s="30" t="s">
        <v>573</v>
      </c>
    </row>
    <row r="42" spans="1:26" ht="15.95" customHeight="1">
      <c r="A42" s="20" t="s">
        <v>580</v>
      </c>
    </row>
    <row r="43" spans="1:26" ht="15.95" customHeight="1">
      <c r="A43" s="9" t="s">
        <v>189</v>
      </c>
    </row>
    <row r="44" spans="1:26" ht="15.95" customHeight="1">
      <c r="A44" s="9" t="s">
        <v>190</v>
      </c>
    </row>
    <row r="45" spans="1:26" ht="15.95" customHeight="1">
      <c r="A45" s="9" t="s">
        <v>399</v>
      </c>
    </row>
    <row r="46" spans="1:26" ht="15.95" customHeight="1">
      <c r="A46" s="9" t="s">
        <v>191</v>
      </c>
    </row>
    <row r="47" spans="1:26" ht="15.95" customHeight="1">
      <c r="A47" s="9" t="s">
        <v>302</v>
      </c>
    </row>
    <row r="48" spans="1:26" ht="15.95" customHeight="1">
      <c r="A48" s="9" t="s">
        <v>390</v>
      </c>
    </row>
    <row r="49" spans="1:1" ht="15.95" customHeight="1">
      <c r="A49" s="9" t="s">
        <v>301</v>
      </c>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phoneticPr fontId="2" type="noConversion"/>
  <hyperlinks>
    <hyperlink ref="A4" location="Inhalt!A1" display="&lt;&lt;&lt; Inhalt" xr:uid="{3537D982-C8A5-4749-BC95-0298C3776D3A}"/>
    <hyperlink ref="A40" location="Metadaten!A1" display="&lt;&lt;&lt; Metadaten" xr:uid="{7C3E2475-9DCF-4C43-895D-CCBEB799669F}"/>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606</v>
      </c>
    </row>
    <row r="3" spans="1:1" ht="15.95" customHeight="1">
      <c r="A3" s="6" t="s">
        <v>576</v>
      </c>
    </row>
    <row r="23" s="7" customFormat="1" ht="15.95" customHeight="1"/>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606</v>
      </c>
    </row>
    <row r="3" spans="1:1" ht="15.95" customHeight="1">
      <c r="A3" s="6" t="s">
        <v>571</v>
      </c>
    </row>
    <row r="23" s="7" customFormat="1" ht="15.95" customHeight="1"/>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1" t="s">
        <v>227</v>
      </c>
    </row>
    <row r="2" spans="1:8" ht="15.95" customHeight="1">
      <c r="A2" s="11" t="s">
        <v>584</v>
      </c>
    </row>
    <row r="3" spans="1:8" ht="15.95" customHeight="1">
      <c r="A3" s="32"/>
    </row>
    <row r="4" spans="1:8" ht="15.95" customHeight="1">
      <c r="A4" s="24" t="s">
        <v>448</v>
      </c>
    </row>
    <row r="6" spans="1:8" ht="15.95" customHeight="1">
      <c r="A6" s="11" t="s">
        <v>435</v>
      </c>
    </row>
    <row r="8" spans="1:8" ht="15.95" customHeight="1">
      <c r="A8" s="33" t="s">
        <v>158</v>
      </c>
      <c r="B8" s="75">
        <v>50000</v>
      </c>
      <c r="C8" s="75">
        <v>60000</v>
      </c>
      <c r="D8" s="75">
        <v>70000</v>
      </c>
      <c r="E8" s="75">
        <v>80000</v>
      </c>
      <c r="F8" s="75">
        <v>100000</v>
      </c>
      <c r="G8" s="75">
        <v>150000</v>
      </c>
      <c r="H8" s="75">
        <v>200000</v>
      </c>
    </row>
    <row r="9" spans="1:8" ht="15.95" customHeight="1">
      <c r="A9" s="11" t="s">
        <v>92</v>
      </c>
      <c r="B9" s="34">
        <v>1543.3599999999997</v>
      </c>
      <c r="C9" s="34">
        <v>2404.48</v>
      </c>
      <c r="D9" s="34">
        <v>3313.4400000000005</v>
      </c>
      <c r="E9" s="34">
        <v>4223.4400000000005</v>
      </c>
      <c r="F9" s="34">
        <v>6350.5</v>
      </c>
      <c r="G9" s="34">
        <v>12717.64</v>
      </c>
      <c r="H9" s="34">
        <v>20219.940000000002</v>
      </c>
    </row>
    <row r="10" spans="1:8" ht="15.95" customHeight="1">
      <c r="A10" s="11" t="s">
        <v>93</v>
      </c>
      <c r="B10" s="26">
        <v>3.0867199999999994E-2</v>
      </c>
      <c r="C10" s="26">
        <v>4.0074666666666668E-2</v>
      </c>
      <c r="D10" s="26">
        <v>4.7334857142857151E-2</v>
      </c>
      <c r="E10" s="26">
        <v>5.2793000000000007E-2</v>
      </c>
      <c r="F10" s="26">
        <v>6.3505000000000006E-2</v>
      </c>
      <c r="G10" s="26">
        <v>8.4784266666666663E-2</v>
      </c>
      <c r="H10" s="26">
        <v>0.10109970000000001</v>
      </c>
    </row>
    <row r="11" spans="1:8" ht="15.95" customHeight="1">
      <c r="B11" s="34"/>
      <c r="C11" s="34"/>
      <c r="D11" s="34"/>
      <c r="E11" s="34"/>
      <c r="F11" s="34"/>
      <c r="G11" s="34"/>
      <c r="H11" s="34"/>
    </row>
    <row r="12" spans="1:8" ht="15.95" customHeight="1">
      <c r="B12" s="34"/>
      <c r="C12" s="34"/>
      <c r="D12" s="34"/>
      <c r="E12" s="34"/>
      <c r="F12" s="34"/>
      <c r="G12" s="34"/>
      <c r="H12" s="34"/>
    </row>
    <row r="13" spans="1:8" s="8" customFormat="1" ht="15.95" customHeight="1">
      <c r="A13" s="31" t="s">
        <v>228</v>
      </c>
      <c r="B13" s="70"/>
      <c r="C13" s="70"/>
      <c r="D13" s="70"/>
      <c r="E13" s="70"/>
      <c r="F13" s="70"/>
      <c r="G13" s="70"/>
      <c r="H13" s="70"/>
    </row>
    <row r="14" spans="1:8" ht="15.95" customHeight="1">
      <c r="A14" s="11" t="s">
        <v>585</v>
      </c>
      <c r="B14" s="34"/>
      <c r="C14" s="34"/>
      <c r="D14" s="34"/>
      <c r="E14" s="34"/>
      <c r="F14" s="34"/>
      <c r="G14" s="34"/>
    </row>
    <row r="15" spans="1:8" ht="15.95" customHeight="1">
      <c r="B15" s="34"/>
      <c r="C15" s="34"/>
      <c r="D15" s="34"/>
      <c r="E15" s="34"/>
      <c r="F15" s="34"/>
      <c r="G15" s="34"/>
      <c r="H15" s="34"/>
    </row>
    <row r="16" spans="1:8" ht="15.95" customHeight="1">
      <c r="A16" s="71" t="s">
        <v>436</v>
      </c>
      <c r="B16" s="34"/>
      <c r="C16" s="34"/>
      <c r="D16" s="34"/>
      <c r="E16" s="34"/>
      <c r="F16" s="34"/>
      <c r="G16" s="34"/>
      <c r="H16" s="34"/>
    </row>
    <row r="17" spans="1:8" ht="15.95" customHeight="1">
      <c r="B17" s="34"/>
      <c r="C17" s="34"/>
      <c r="D17" s="34"/>
      <c r="E17" s="34"/>
      <c r="F17" s="34"/>
      <c r="G17" s="34"/>
      <c r="H17" s="34"/>
    </row>
    <row r="18" spans="1:8" ht="15.95" customHeight="1">
      <c r="A18" s="33" t="s">
        <v>101</v>
      </c>
      <c r="B18" s="75">
        <v>50000</v>
      </c>
      <c r="C18" s="75">
        <v>60000</v>
      </c>
      <c r="D18" s="75">
        <v>70000</v>
      </c>
      <c r="E18" s="75">
        <v>80000</v>
      </c>
      <c r="F18" s="75">
        <v>100000</v>
      </c>
      <c r="G18" s="75">
        <v>150000</v>
      </c>
      <c r="H18" s="75">
        <v>200000</v>
      </c>
    </row>
    <row r="19" spans="1:8" ht="15.95" customHeight="1">
      <c r="A19" s="11" t="s">
        <v>94</v>
      </c>
      <c r="B19" s="34"/>
      <c r="C19" s="34"/>
      <c r="D19" s="34"/>
      <c r="E19" s="34"/>
      <c r="F19" s="34"/>
      <c r="G19" s="34"/>
      <c r="H19" s="34"/>
    </row>
    <row r="20" spans="1:8" ht="15.95" customHeight="1">
      <c r="A20" s="11" t="s">
        <v>253</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3500</v>
      </c>
      <c r="C22" s="34">
        <v>3500</v>
      </c>
      <c r="D22" s="34">
        <v>3500</v>
      </c>
      <c r="E22" s="34">
        <v>3500</v>
      </c>
      <c r="F22" s="34">
        <v>3500</v>
      </c>
      <c r="G22" s="34">
        <v>3500</v>
      </c>
      <c r="H22" s="34">
        <v>3500</v>
      </c>
    </row>
    <row r="23" spans="1:8" ht="15.95" customHeight="1">
      <c r="A23" s="11" t="s">
        <v>161</v>
      </c>
      <c r="B23" s="34">
        <v>0</v>
      </c>
      <c r="C23" s="34">
        <v>0</v>
      </c>
      <c r="D23" s="34">
        <v>0</v>
      </c>
      <c r="E23" s="34">
        <v>0</v>
      </c>
      <c r="F23" s="34">
        <v>0</v>
      </c>
      <c r="G23" s="34">
        <v>0</v>
      </c>
      <c r="H23" s="34">
        <v>0</v>
      </c>
    </row>
    <row r="24" spans="1:8" ht="15.95" customHeight="1">
      <c r="A24" s="11" t="s">
        <v>95</v>
      </c>
      <c r="B24" s="34">
        <v>300</v>
      </c>
      <c r="C24" s="34">
        <v>300</v>
      </c>
      <c r="D24" s="34">
        <v>300</v>
      </c>
      <c r="E24" s="34">
        <v>300</v>
      </c>
      <c r="F24" s="34">
        <v>300</v>
      </c>
      <c r="G24" s="34">
        <v>300</v>
      </c>
      <c r="H24" s="34">
        <v>300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11875</v>
      </c>
      <c r="C27" s="34">
        <f t="shared" ref="C27:H27" si="0">SUM(C20:C26)</f>
        <v>13130</v>
      </c>
      <c r="D27" s="34">
        <f t="shared" si="0"/>
        <v>14385</v>
      </c>
      <c r="E27" s="34">
        <f t="shared" si="0"/>
        <v>15640</v>
      </c>
      <c r="F27" s="34">
        <f t="shared" si="0"/>
        <v>18150</v>
      </c>
      <c r="G27" s="34">
        <f t="shared" si="0"/>
        <v>24305</v>
      </c>
      <c r="H27" s="34">
        <f t="shared" si="0"/>
        <v>30330</v>
      </c>
    </row>
    <row r="28" spans="1:8" ht="15.95" customHeight="1">
      <c r="A28" s="11" t="s">
        <v>254</v>
      </c>
      <c r="B28" s="34">
        <f t="shared" ref="B28:H28" si="1">B18-B27</f>
        <v>38125</v>
      </c>
      <c r="C28" s="34">
        <f t="shared" si="1"/>
        <v>46870</v>
      </c>
      <c r="D28" s="34">
        <f t="shared" si="1"/>
        <v>55615</v>
      </c>
      <c r="E28" s="34">
        <f t="shared" si="1"/>
        <v>64360</v>
      </c>
      <c r="F28" s="34">
        <f t="shared" si="1"/>
        <v>81850</v>
      </c>
      <c r="G28" s="34">
        <f t="shared" si="1"/>
        <v>125695</v>
      </c>
      <c r="H28" s="34">
        <f t="shared" si="1"/>
        <v>169670</v>
      </c>
    </row>
    <row r="29" spans="1:8" ht="15.95" customHeight="1">
      <c r="A29" s="11" t="s">
        <v>159</v>
      </c>
      <c r="B29" s="26">
        <f t="shared" ref="B29:H29" si="2">IF(B28&lt;15000,0,IF(B28&lt;20000,0.01,IF(B28&lt;40000,0.03,IF(B28&lt;70000,0.04,IF(B28&lt;100000,0.05,IF(B28&lt;130000,0.06,IF(B28&lt;160000,0.065,IF(B28&lt;200000,0.07,0.08))))))))</f>
        <v>0.03</v>
      </c>
      <c r="C29" s="26">
        <f t="shared" si="2"/>
        <v>0.04</v>
      </c>
      <c r="D29" s="26">
        <f t="shared" si="2"/>
        <v>0.04</v>
      </c>
      <c r="E29" s="26">
        <f t="shared" si="2"/>
        <v>0.04</v>
      </c>
      <c r="F29" s="26">
        <f t="shared" si="2"/>
        <v>0.05</v>
      </c>
      <c r="G29" s="26">
        <f t="shared" si="2"/>
        <v>0.06</v>
      </c>
      <c r="H29" s="26">
        <f t="shared" si="2"/>
        <v>7.0000000000000007E-2</v>
      </c>
    </row>
    <row r="30" spans="1:8" ht="15.95" customHeight="1">
      <c r="A30" s="11" t="s">
        <v>160</v>
      </c>
      <c r="B30" s="34">
        <f t="shared" ref="B30:H30" si="3">B28*B29</f>
        <v>1143.75</v>
      </c>
      <c r="C30" s="34">
        <f t="shared" si="3"/>
        <v>1874.8</v>
      </c>
      <c r="D30" s="34">
        <f t="shared" si="3"/>
        <v>2224.6</v>
      </c>
      <c r="E30" s="34">
        <f t="shared" si="3"/>
        <v>2574.4</v>
      </c>
      <c r="F30" s="34">
        <f t="shared" si="3"/>
        <v>4092.5</v>
      </c>
      <c r="G30" s="34">
        <f t="shared" si="3"/>
        <v>7541.7</v>
      </c>
      <c r="H30" s="34">
        <f t="shared" si="3"/>
        <v>11876.900000000001</v>
      </c>
    </row>
    <row r="31" spans="1:8" ht="15.95" customHeight="1">
      <c r="A31" s="11" t="s">
        <v>50</v>
      </c>
      <c r="B31" s="34">
        <f t="shared" ref="B31:H31" si="4">IF(B28&lt;15000,0,IF(B28&lt;20000,150,IF(B28&lt;40000,550,IF(B28&lt;70000,950,IF(B28&lt;100000,1650,IF(B28&lt;130000,2650,IF(B28&lt;160000,3300,IF(B28&lt;200000,4100,6100))))))))</f>
        <v>550</v>
      </c>
      <c r="C31" s="34">
        <f t="shared" si="4"/>
        <v>950</v>
      </c>
      <c r="D31" s="34">
        <f t="shared" si="4"/>
        <v>950</v>
      </c>
      <c r="E31" s="34">
        <f t="shared" si="4"/>
        <v>950</v>
      </c>
      <c r="F31" s="34">
        <f t="shared" si="4"/>
        <v>1650</v>
      </c>
      <c r="G31" s="34">
        <f t="shared" si="4"/>
        <v>2650</v>
      </c>
      <c r="H31" s="34">
        <f t="shared" si="4"/>
        <v>4100</v>
      </c>
    </row>
    <row r="32" spans="1:8" ht="15.95" customHeight="1">
      <c r="A32" s="11" t="s">
        <v>102</v>
      </c>
      <c r="B32" s="34">
        <f t="shared" ref="B32:H32" si="5">B30-B31</f>
        <v>593.75</v>
      </c>
      <c r="C32" s="34">
        <f t="shared" si="5"/>
        <v>924.8</v>
      </c>
      <c r="D32" s="34">
        <f t="shared" si="5"/>
        <v>1274.5999999999999</v>
      </c>
      <c r="E32" s="34">
        <f t="shared" si="5"/>
        <v>1624.4</v>
      </c>
      <c r="F32" s="34">
        <f t="shared" si="5"/>
        <v>2442.5</v>
      </c>
      <c r="G32" s="34">
        <f t="shared" si="5"/>
        <v>4891.7</v>
      </c>
      <c r="H32" s="34">
        <f t="shared" si="5"/>
        <v>7776.9000000000015</v>
      </c>
    </row>
    <row r="33" spans="1:8" ht="15.95" customHeight="1">
      <c r="A33" s="11" t="s">
        <v>106</v>
      </c>
      <c r="B33" s="34">
        <f>B32*1.6</f>
        <v>950</v>
      </c>
      <c r="C33" s="34">
        <f t="shared" ref="C33:H33" si="6">C32*1.6</f>
        <v>1479.68</v>
      </c>
      <c r="D33" s="34">
        <f t="shared" si="6"/>
        <v>2039.36</v>
      </c>
      <c r="E33" s="34">
        <f t="shared" si="6"/>
        <v>2599.0400000000004</v>
      </c>
      <c r="F33" s="34">
        <f t="shared" si="6"/>
        <v>3908</v>
      </c>
      <c r="G33" s="34">
        <f t="shared" si="6"/>
        <v>7826.72</v>
      </c>
      <c r="H33" s="34">
        <f t="shared" si="6"/>
        <v>12443.040000000003</v>
      </c>
    </row>
    <row r="34" spans="1:8" ht="15.95" customHeight="1">
      <c r="A34" s="11" t="s">
        <v>99</v>
      </c>
      <c r="B34" s="34">
        <f>B32+B33</f>
        <v>1543.75</v>
      </c>
      <c r="C34" s="34">
        <f t="shared" ref="C34:H34" si="7">C32+C33</f>
        <v>2404.48</v>
      </c>
      <c r="D34" s="34">
        <f t="shared" si="7"/>
        <v>3313.96</v>
      </c>
      <c r="E34" s="34">
        <f t="shared" si="7"/>
        <v>4223.4400000000005</v>
      </c>
      <c r="F34" s="34">
        <f t="shared" si="7"/>
        <v>6350.5</v>
      </c>
      <c r="G34" s="34">
        <f t="shared" si="7"/>
        <v>12718.42</v>
      </c>
      <c r="H34" s="34">
        <f t="shared" si="7"/>
        <v>20219.940000000002</v>
      </c>
    </row>
    <row r="35" spans="1:8" ht="15.95" customHeight="1">
      <c r="B35" s="34"/>
      <c r="C35" s="34"/>
      <c r="D35" s="34"/>
      <c r="E35" s="34"/>
      <c r="F35" s="34"/>
      <c r="G35" s="34"/>
      <c r="H35" s="34"/>
    </row>
    <row r="36" spans="1:8" ht="15.95" customHeight="1">
      <c r="A36" s="30" t="s">
        <v>573</v>
      </c>
      <c r="B36" s="34"/>
      <c r="C36" s="34"/>
      <c r="D36" s="34"/>
      <c r="E36" s="34"/>
      <c r="F36" s="34"/>
      <c r="G36" s="34"/>
      <c r="H36" s="34"/>
    </row>
    <row r="37" spans="1:8" ht="15.95" customHeight="1">
      <c r="B37" s="34"/>
      <c r="C37" s="34"/>
      <c r="D37" s="34"/>
      <c r="E37" s="34"/>
      <c r="F37" s="34"/>
      <c r="G37" s="34"/>
      <c r="H37" s="34"/>
    </row>
    <row r="38" spans="1:8" ht="15.95" customHeight="1">
      <c r="A38" s="35" t="s">
        <v>261</v>
      </c>
    </row>
    <row r="39" spans="1:8" ht="15.95" customHeight="1">
      <c r="A39" s="9" t="s">
        <v>205</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501B160B-3E6B-484B-8BB1-8A4EA25A5FF5}"/>
    <hyperlink ref="A36" location="Metadaten!A1" display="&lt;&lt;&lt; Metadaten" xr:uid="{F8B65C11-A109-4046-B4C8-182B6B75B1B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5"/>
  <sheetViews>
    <sheetView zoomScaleNormal="100" workbookViewId="0"/>
  </sheetViews>
  <sheetFormatPr baseColWidth="10" defaultRowHeight="15.95" customHeight="1"/>
  <cols>
    <col min="1" max="1" width="28.28515625" style="11" customWidth="1"/>
    <col min="2" max="8" width="7.85546875" style="9" customWidth="1"/>
    <col min="9" max="11" width="11.85546875" style="9" customWidth="1"/>
    <col min="12" max="16384" width="11.42578125" style="9"/>
  </cols>
  <sheetData>
    <row r="1" spans="1:9" s="8" customFormat="1" ht="18" customHeight="1">
      <c r="A1" s="31" t="s">
        <v>234</v>
      </c>
    </row>
    <row r="2" spans="1:9" ht="15.95" customHeight="1">
      <c r="A2" s="11" t="s">
        <v>584</v>
      </c>
    </row>
    <row r="3" spans="1:9" ht="15.95" customHeight="1">
      <c r="A3" s="32"/>
    </row>
    <row r="4" spans="1:9" ht="15.95" customHeight="1">
      <c r="A4" s="24" t="s">
        <v>448</v>
      </c>
    </row>
    <row r="6" spans="1:9" ht="15.95" customHeight="1">
      <c r="A6" s="11" t="s">
        <v>439</v>
      </c>
    </row>
    <row r="8" spans="1:9" ht="15.95" customHeight="1">
      <c r="A8" s="33" t="s">
        <v>158</v>
      </c>
      <c r="B8" s="76">
        <v>50000</v>
      </c>
      <c r="C8" s="76">
        <v>60000</v>
      </c>
      <c r="D8" s="76">
        <v>70000</v>
      </c>
      <c r="E8" s="76">
        <v>80000</v>
      </c>
      <c r="F8" s="76">
        <v>100000</v>
      </c>
      <c r="G8" s="76">
        <v>150000</v>
      </c>
      <c r="H8" s="76">
        <v>200000</v>
      </c>
    </row>
    <row r="9" spans="1:9" ht="15.95" customHeight="1">
      <c r="A9" s="11" t="s">
        <v>92</v>
      </c>
      <c r="B9" s="72">
        <f>B34</f>
        <v>112.45</v>
      </c>
      <c r="C9" s="72">
        <f t="shared" ref="C9:H9" si="0">C34</f>
        <v>499.45999999999981</v>
      </c>
      <c r="D9" s="72">
        <f t="shared" si="0"/>
        <v>1181.5700000000002</v>
      </c>
      <c r="E9" s="72">
        <f t="shared" si="0"/>
        <v>1863.6799999999998</v>
      </c>
      <c r="F9" s="72">
        <f t="shared" si="0"/>
        <v>3227.9</v>
      </c>
      <c r="G9" s="72">
        <f t="shared" si="0"/>
        <v>7737.0800000000008</v>
      </c>
      <c r="H9" s="72">
        <f t="shared" si="0"/>
        <v>12983.1</v>
      </c>
      <c r="I9" s="46"/>
    </row>
    <row r="10" spans="1:9" ht="15.95" customHeight="1">
      <c r="A10" s="11" t="s">
        <v>93</v>
      </c>
      <c r="B10" s="73">
        <f t="shared" ref="B10:H10" si="1">B9/B8</f>
        <v>2.2490000000000001E-3</v>
      </c>
      <c r="C10" s="73">
        <f t="shared" si="1"/>
        <v>8.3243333333333294E-3</v>
      </c>
      <c r="D10" s="73">
        <f t="shared" si="1"/>
        <v>1.6879571428571431E-2</v>
      </c>
      <c r="E10" s="73">
        <f t="shared" si="1"/>
        <v>2.3295999999999997E-2</v>
      </c>
      <c r="F10" s="73">
        <f t="shared" si="1"/>
        <v>3.2279000000000002E-2</v>
      </c>
      <c r="G10" s="73">
        <f t="shared" si="1"/>
        <v>5.1580533333333338E-2</v>
      </c>
      <c r="H10" s="73">
        <f t="shared" si="1"/>
        <v>6.4915500000000001E-2</v>
      </c>
      <c r="I10" s="46"/>
    </row>
    <row r="13" spans="1:9" s="8" customFormat="1" ht="15.95" customHeight="1">
      <c r="A13" s="31" t="s">
        <v>229</v>
      </c>
    </row>
    <row r="14" spans="1:9" ht="15.95" customHeight="1">
      <c r="A14" s="11" t="s">
        <v>585</v>
      </c>
    </row>
    <row r="16" spans="1:9" ht="15.95" customHeight="1">
      <c r="A16" s="11" t="s">
        <v>440</v>
      </c>
    </row>
    <row r="18" spans="1:8" ht="15.95" customHeight="1">
      <c r="A18" s="33" t="s">
        <v>101</v>
      </c>
      <c r="B18" s="76">
        <v>50000</v>
      </c>
      <c r="C18" s="76">
        <v>60000</v>
      </c>
      <c r="D18" s="76">
        <v>70000</v>
      </c>
      <c r="E18" s="76">
        <v>80000</v>
      </c>
      <c r="F18" s="76">
        <v>100000</v>
      </c>
      <c r="G18" s="76">
        <v>150000</v>
      </c>
      <c r="H18" s="76">
        <v>200000</v>
      </c>
    </row>
    <row r="19" spans="1:8" ht="15.95" customHeight="1">
      <c r="A19" s="11" t="s">
        <v>94</v>
      </c>
    </row>
    <row r="20" spans="1:8" ht="15.95" customHeight="1">
      <c r="A20" s="11" t="s">
        <v>253</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7000</v>
      </c>
      <c r="C22" s="34">
        <v>7000</v>
      </c>
      <c r="D22" s="34">
        <v>7000</v>
      </c>
      <c r="E22" s="34">
        <v>7000</v>
      </c>
      <c r="F22" s="34">
        <v>7000</v>
      </c>
      <c r="G22" s="34">
        <v>7000</v>
      </c>
      <c r="H22" s="34">
        <v>7000</v>
      </c>
    </row>
    <row r="23" spans="1:8" ht="15.95" customHeight="1">
      <c r="A23" s="11" t="s">
        <v>161</v>
      </c>
      <c r="B23" s="34">
        <v>0</v>
      </c>
      <c r="C23" s="34">
        <v>0</v>
      </c>
      <c r="D23" s="34">
        <v>0</v>
      </c>
      <c r="E23" s="34">
        <v>0</v>
      </c>
      <c r="F23" s="34">
        <v>0</v>
      </c>
      <c r="G23" s="34">
        <v>0</v>
      </c>
      <c r="H23" s="34">
        <v>0</v>
      </c>
    </row>
    <row r="24" spans="1:8" ht="15.95" customHeight="1">
      <c r="A24" s="11" t="s">
        <v>95</v>
      </c>
      <c r="B24" s="34">
        <v>600</v>
      </c>
      <c r="C24" s="34">
        <v>600</v>
      </c>
      <c r="D24" s="34">
        <v>600</v>
      </c>
      <c r="E24" s="34">
        <v>600</v>
      </c>
      <c r="F24" s="34">
        <v>600</v>
      </c>
      <c r="G24" s="34">
        <v>600</v>
      </c>
      <c r="H24" s="34">
        <v>600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15675</v>
      </c>
      <c r="C27" s="34">
        <f t="shared" ref="C27:H27" si="2">SUM(C20:C26)</f>
        <v>16930</v>
      </c>
      <c r="D27" s="34">
        <f t="shared" si="2"/>
        <v>18185</v>
      </c>
      <c r="E27" s="34">
        <f t="shared" si="2"/>
        <v>19440</v>
      </c>
      <c r="F27" s="34">
        <f t="shared" si="2"/>
        <v>21950</v>
      </c>
      <c r="G27" s="34">
        <f t="shared" si="2"/>
        <v>28105</v>
      </c>
      <c r="H27" s="34">
        <f t="shared" si="2"/>
        <v>34130</v>
      </c>
    </row>
    <row r="28" spans="1:8" ht="15.95" customHeight="1">
      <c r="A28" s="11" t="s">
        <v>254</v>
      </c>
      <c r="B28" s="34">
        <f t="shared" ref="B28:H28" si="3">B18-B27</f>
        <v>34325</v>
      </c>
      <c r="C28" s="34">
        <f t="shared" si="3"/>
        <v>43070</v>
      </c>
      <c r="D28" s="34">
        <f t="shared" si="3"/>
        <v>51815</v>
      </c>
      <c r="E28" s="34">
        <f t="shared" si="3"/>
        <v>60560</v>
      </c>
      <c r="F28" s="34">
        <f t="shared" si="3"/>
        <v>78050</v>
      </c>
      <c r="G28" s="34">
        <f t="shared" si="3"/>
        <v>121895</v>
      </c>
      <c r="H28" s="34">
        <f t="shared" si="3"/>
        <v>165870</v>
      </c>
    </row>
    <row r="29" spans="1:8" ht="15.95" customHeight="1">
      <c r="A29" s="11" t="s">
        <v>159</v>
      </c>
      <c r="B29" s="74">
        <f t="shared" ref="B29:H29" si="4">IF(B28&lt;30000,0,IF(B28&lt;40000,0.01,IF(B28&lt;80000,0.03,IF(B28&lt;140000,0.04,IF(B28&lt;200000,0.05,IF(B28&lt;260000,0.06,IF(B28&lt;320000,0.065,IF(B28&lt;400000,0.07,0.08))))))))</f>
        <v>0.01</v>
      </c>
      <c r="C29" s="74">
        <f t="shared" si="4"/>
        <v>0.03</v>
      </c>
      <c r="D29" s="74">
        <f t="shared" si="4"/>
        <v>0.03</v>
      </c>
      <c r="E29" s="74">
        <f t="shared" si="4"/>
        <v>0.03</v>
      </c>
      <c r="F29" s="74">
        <f t="shared" si="4"/>
        <v>0.03</v>
      </c>
      <c r="G29" s="74">
        <f t="shared" si="4"/>
        <v>0.04</v>
      </c>
      <c r="H29" s="74">
        <f t="shared" si="4"/>
        <v>0.05</v>
      </c>
    </row>
    <row r="30" spans="1:8" ht="15.95" customHeight="1">
      <c r="A30" s="11" t="s">
        <v>160</v>
      </c>
      <c r="B30" s="34">
        <f t="shared" ref="B30:H30" si="5">B28*B29</f>
        <v>343.25</v>
      </c>
      <c r="C30" s="34">
        <f t="shared" si="5"/>
        <v>1292.0999999999999</v>
      </c>
      <c r="D30" s="34">
        <f t="shared" si="5"/>
        <v>1554.45</v>
      </c>
      <c r="E30" s="34">
        <f t="shared" si="5"/>
        <v>1816.8</v>
      </c>
      <c r="F30" s="34">
        <f t="shared" si="5"/>
        <v>2341.5</v>
      </c>
      <c r="G30" s="34">
        <f t="shared" si="5"/>
        <v>4875.8</v>
      </c>
      <c r="H30" s="34">
        <f t="shared" si="5"/>
        <v>8293.5</v>
      </c>
    </row>
    <row r="31" spans="1:8" ht="15.95" customHeight="1">
      <c r="A31" s="11" t="s">
        <v>50</v>
      </c>
      <c r="B31" s="34">
        <f t="shared" ref="B31:H31" si="6">IF(B28&lt;30000,0,IF(B28&lt;40000,300,IF(B28&lt;80000,1100,IF(B28&lt;140000,1900,IF(B28&lt;200000,3300,IF(B28&lt;260000,5300,IF(B28&lt;320000,6600,IF(B28&lt;400000,8200,12200))))))))</f>
        <v>300</v>
      </c>
      <c r="C31" s="34">
        <f t="shared" si="6"/>
        <v>1100</v>
      </c>
      <c r="D31" s="34">
        <f t="shared" si="6"/>
        <v>1100</v>
      </c>
      <c r="E31" s="34">
        <f t="shared" si="6"/>
        <v>1100</v>
      </c>
      <c r="F31" s="34">
        <f t="shared" si="6"/>
        <v>1100</v>
      </c>
      <c r="G31" s="34">
        <f t="shared" si="6"/>
        <v>1900</v>
      </c>
      <c r="H31" s="34">
        <f t="shared" si="6"/>
        <v>3300</v>
      </c>
    </row>
    <row r="32" spans="1:8" ht="15.95" customHeight="1">
      <c r="A32" s="11" t="s">
        <v>102</v>
      </c>
      <c r="B32" s="34">
        <f t="shared" ref="B32:H32" si="7">B30-B31</f>
        <v>43.25</v>
      </c>
      <c r="C32" s="34">
        <f t="shared" si="7"/>
        <v>192.09999999999991</v>
      </c>
      <c r="D32" s="34">
        <f t="shared" si="7"/>
        <v>454.45000000000005</v>
      </c>
      <c r="E32" s="34">
        <f t="shared" si="7"/>
        <v>716.8</v>
      </c>
      <c r="F32" s="34">
        <f t="shared" si="7"/>
        <v>1241.5</v>
      </c>
      <c r="G32" s="34">
        <f t="shared" si="7"/>
        <v>2975.8</v>
      </c>
      <c r="H32" s="34">
        <f t="shared" si="7"/>
        <v>4993.5</v>
      </c>
    </row>
    <row r="33" spans="1:8" ht="15.95" customHeight="1">
      <c r="A33" s="11" t="s">
        <v>106</v>
      </c>
      <c r="B33" s="34">
        <f>B32*1.6</f>
        <v>69.2</v>
      </c>
      <c r="C33" s="34">
        <f t="shared" ref="C33:H33" si="8">C32*1.6</f>
        <v>307.3599999999999</v>
      </c>
      <c r="D33" s="34">
        <f t="shared" si="8"/>
        <v>727.12000000000012</v>
      </c>
      <c r="E33" s="34">
        <f t="shared" si="8"/>
        <v>1146.8799999999999</v>
      </c>
      <c r="F33" s="34">
        <f t="shared" si="8"/>
        <v>1986.4</v>
      </c>
      <c r="G33" s="34">
        <f t="shared" si="8"/>
        <v>4761.2800000000007</v>
      </c>
      <c r="H33" s="34">
        <f t="shared" si="8"/>
        <v>7989.6</v>
      </c>
    </row>
    <row r="34" spans="1:8" ht="15.95" customHeight="1">
      <c r="A34" s="11" t="s">
        <v>99</v>
      </c>
      <c r="B34" s="34">
        <f>B32+B33</f>
        <v>112.45</v>
      </c>
      <c r="C34" s="34">
        <f t="shared" ref="C34:H34" si="9">C32+C33</f>
        <v>499.45999999999981</v>
      </c>
      <c r="D34" s="34">
        <f t="shared" si="9"/>
        <v>1181.5700000000002</v>
      </c>
      <c r="E34" s="34">
        <f t="shared" si="9"/>
        <v>1863.6799999999998</v>
      </c>
      <c r="F34" s="34">
        <f t="shared" si="9"/>
        <v>3227.9</v>
      </c>
      <c r="G34" s="34">
        <f t="shared" si="9"/>
        <v>7737.0800000000008</v>
      </c>
      <c r="H34" s="34">
        <f t="shared" si="9"/>
        <v>12983.1</v>
      </c>
    </row>
    <row r="35" spans="1:8" ht="15.95" customHeight="1">
      <c r="B35" s="34"/>
      <c r="C35" s="34"/>
      <c r="D35" s="34"/>
      <c r="E35" s="34"/>
      <c r="F35" s="34"/>
      <c r="G35" s="34"/>
      <c r="H35" s="34"/>
    </row>
    <row r="36" spans="1:8" ht="15.95" customHeight="1">
      <c r="A36" s="30" t="s">
        <v>573</v>
      </c>
      <c r="B36" s="34"/>
      <c r="C36" s="34"/>
      <c r="D36" s="34"/>
      <c r="E36" s="34"/>
      <c r="F36" s="34"/>
      <c r="G36" s="34"/>
      <c r="H36" s="34"/>
    </row>
    <row r="38" spans="1:8" ht="15.95" customHeight="1">
      <c r="A38" s="35" t="s">
        <v>261</v>
      </c>
    </row>
    <row r="39" spans="1:8" ht="15.95" customHeight="1">
      <c r="A39" s="9" t="s">
        <v>207</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89EB4968-3324-4DC4-9337-356D331A2CBB}"/>
    <hyperlink ref="A36" location="Metadaten!A1" display="&lt;&lt;&lt; Metadaten" xr:uid="{72B62BA0-6CBC-4364-BB4D-40EC97A7E2E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1" width="11.28515625" style="9" customWidth="1"/>
    <col min="12" max="16384" width="11.42578125" style="9"/>
  </cols>
  <sheetData>
    <row r="1" spans="1:8" s="8" customFormat="1" ht="18" customHeight="1">
      <c r="A1" s="31" t="s">
        <v>230</v>
      </c>
    </row>
    <row r="2" spans="1:8" ht="15.95" customHeight="1">
      <c r="A2" s="11" t="s">
        <v>584</v>
      </c>
    </row>
    <row r="3" spans="1:8" ht="15.95" customHeight="1">
      <c r="A3" s="32"/>
    </row>
    <row r="4" spans="1:8" ht="15.95" customHeight="1">
      <c r="A4" s="24" t="s">
        <v>448</v>
      </c>
    </row>
    <row r="6" spans="1:8" ht="15.95" customHeight="1">
      <c r="A6" s="11" t="s">
        <v>441</v>
      </c>
    </row>
    <row r="8" spans="1:8" ht="15.95" customHeight="1">
      <c r="A8" s="33" t="s">
        <v>158</v>
      </c>
      <c r="B8" s="76">
        <v>50000</v>
      </c>
      <c r="C8" s="76">
        <v>60000</v>
      </c>
      <c r="D8" s="76">
        <v>70000</v>
      </c>
      <c r="E8" s="76">
        <v>80000</v>
      </c>
      <c r="F8" s="76">
        <v>100000</v>
      </c>
      <c r="G8" s="76">
        <v>150000</v>
      </c>
      <c r="H8" s="76">
        <v>200000</v>
      </c>
    </row>
    <row r="9" spans="1:8" ht="15.95" customHeight="1">
      <c r="A9" s="11" t="s">
        <v>92</v>
      </c>
      <c r="B9" s="34">
        <v>0</v>
      </c>
      <c r="C9" s="34">
        <v>0</v>
      </c>
      <c r="D9" s="34">
        <v>0</v>
      </c>
      <c r="E9" s="34">
        <f>E34</f>
        <v>45.760000000000062</v>
      </c>
      <c r="F9" s="34">
        <f t="shared" ref="F9:G9" si="0">F34</f>
        <v>981.5</v>
      </c>
      <c r="G9" s="34">
        <f t="shared" si="0"/>
        <v>4741.880000000001</v>
      </c>
      <c r="H9" s="34">
        <f>H34</f>
        <v>9315.2800000000007</v>
      </c>
    </row>
    <row r="10" spans="1:8" ht="15.95" customHeight="1">
      <c r="A10" s="11" t="s">
        <v>93</v>
      </c>
      <c r="B10" s="74">
        <v>0</v>
      </c>
      <c r="C10" s="74">
        <v>0</v>
      </c>
      <c r="D10" s="74">
        <v>0</v>
      </c>
      <c r="E10" s="74">
        <f>E9/E8</f>
        <v>5.7200000000000078E-4</v>
      </c>
      <c r="F10" s="74">
        <f>F9/F8</f>
        <v>9.8150000000000008E-3</v>
      </c>
      <c r="G10" s="74">
        <f>G9/G8</f>
        <v>3.1612533333333338E-2</v>
      </c>
      <c r="H10" s="74">
        <f>H9/H8</f>
        <v>4.6576400000000004E-2</v>
      </c>
    </row>
    <row r="13" spans="1:8" s="8" customFormat="1" ht="15.95" customHeight="1">
      <c r="A13" s="31" t="s">
        <v>231</v>
      </c>
    </row>
    <row r="14" spans="1:8" ht="15.95" customHeight="1">
      <c r="A14" s="11" t="s">
        <v>585</v>
      </c>
    </row>
    <row r="16" spans="1:8" ht="15.95" customHeight="1">
      <c r="A16" s="11" t="s">
        <v>442</v>
      </c>
    </row>
    <row r="17" spans="1:8" ht="15.95" customHeight="1">
      <c r="B17" s="11"/>
      <c r="C17" s="11"/>
      <c r="D17" s="11"/>
      <c r="E17" s="11"/>
      <c r="F17" s="11"/>
      <c r="G17" s="11"/>
      <c r="H17" s="11"/>
    </row>
    <row r="18" spans="1:8" ht="15.95" customHeight="1">
      <c r="A18" s="33" t="s">
        <v>101</v>
      </c>
      <c r="B18" s="76">
        <v>50000</v>
      </c>
      <c r="C18" s="76">
        <v>60000</v>
      </c>
      <c r="D18" s="76">
        <v>70000</v>
      </c>
      <c r="E18" s="76">
        <v>80000</v>
      </c>
      <c r="F18" s="76">
        <v>100000</v>
      </c>
      <c r="G18" s="76">
        <v>150000</v>
      </c>
      <c r="H18" s="76">
        <v>200000</v>
      </c>
    </row>
    <row r="19" spans="1:8" ht="15.95" customHeight="1">
      <c r="A19" s="11" t="s">
        <v>94</v>
      </c>
    </row>
    <row r="20" spans="1:8" ht="15.95" customHeight="1">
      <c r="A20" s="11" t="s">
        <v>253</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11200</v>
      </c>
      <c r="C22" s="34">
        <v>11200</v>
      </c>
      <c r="D22" s="34">
        <v>11200</v>
      </c>
      <c r="E22" s="34">
        <v>11200</v>
      </c>
      <c r="F22" s="34">
        <v>11200</v>
      </c>
      <c r="G22" s="34">
        <v>11200</v>
      </c>
      <c r="H22" s="34">
        <v>11200</v>
      </c>
    </row>
    <row r="23" spans="1:8" ht="15.95" customHeight="1">
      <c r="A23" s="11" t="s">
        <v>161</v>
      </c>
      <c r="B23" s="34">
        <v>24000</v>
      </c>
      <c r="C23" s="34">
        <v>24000</v>
      </c>
      <c r="D23" s="34">
        <v>24000</v>
      </c>
      <c r="E23" s="34">
        <v>24000</v>
      </c>
      <c r="F23" s="34">
        <v>24000</v>
      </c>
      <c r="G23" s="34">
        <v>24000</v>
      </c>
      <c r="H23" s="34">
        <v>24000</v>
      </c>
    </row>
    <row r="24" spans="1:8" ht="15.95" customHeight="1">
      <c r="A24" s="11" t="s">
        <v>95</v>
      </c>
      <c r="B24" s="34">
        <v>1200</v>
      </c>
      <c r="C24" s="34">
        <v>1200</v>
      </c>
      <c r="D24" s="34">
        <v>1200</v>
      </c>
      <c r="E24" s="34">
        <v>1200</v>
      </c>
      <c r="F24" s="34">
        <v>1200</v>
      </c>
      <c r="G24" s="34">
        <v>1200</v>
      </c>
      <c r="H24" s="34">
        <v>1200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44475</v>
      </c>
      <c r="C27" s="34">
        <f t="shared" ref="C27:G27" si="1">SUM(C20:C26)</f>
        <v>45730</v>
      </c>
      <c r="D27" s="34">
        <f t="shared" si="1"/>
        <v>46985</v>
      </c>
      <c r="E27" s="34">
        <f t="shared" si="1"/>
        <v>48240</v>
      </c>
      <c r="F27" s="34">
        <f t="shared" si="1"/>
        <v>50750</v>
      </c>
      <c r="G27" s="34">
        <f t="shared" si="1"/>
        <v>56905</v>
      </c>
      <c r="H27" s="34">
        <f>SUM(H20:H26)</f>
        <v>62930</v>
      </c>
    </row>
    <row r="28" spans="1:8" ht="15.95" customHeight="1">
      <c r="A28" s="11" t="s">
        <v>254</v>
      </c>
      <c r="B28" s="34">
        <f t="shared" ref="B28:H28" si="2">B18-B27</f>
        <v>5525</v>
      </c>
      <c r="C28" s="34">
        <f t="shared" si="2"/>
        <v>14270</v>
      </c>
      <c r="D28" s="34">
        <f t="shared" si="2"/>
        <v>23015</v>
      </c>
      <c r="E28" s="34">
        <f t="shared" si="2"/>
        <v>31760</v>
      </c>
      <c r="F28" s="34">
        <f t="shared" si="2"/>
        <v>49250</v>
      </c>
      <c r="G28" s="34">
        <f t="shared" si="2"/>
        <v>93095</v>
      </c>
      <c r="H28" s="34">
        <f t="shared" si="2"/>
        <v>137070</v>
      </c>
    </row>
    <row r="29" spans="1:8" ht="15.95" customHeight="1">
      <c r="A29" s="11" t="s">
        <v>159</v>
      </c>
      <c r="B29" s="74">
        <f t="shared" ref="B29:H29" si="3">IF(B28&lt;30000,0,IF(B28&lt;40000,0.01,IF(B28&lt;80000,0.03,IF(B28&lt;140000,0.04,IF(B28&lt;200000,0.05,IF(B28&lt;260000,0.06,IF(B28&lt;320000,0.065,IF(B28&lt;400000,0.07,0.08))))))))</f>
        <v>0</v>
      </c>
      <c r="C29" s="74">
        <f t="shared" si="3"/>
        <v>0</v>
      </c>
      <c r="D29" s="74">
        <f t="shared" si="3"/>
        <v>0</v>
      </c>
      <c r="E29" s="74">
        <f t="shared" si="3"/>
        <v>0.01</v>
      </c>
      <c r="F29" s="74">
        <f t="shared" si="3"/>
        <v>0.03</v>
      </c>
      <c r="G29" s="74">
        <f t="shared" si="3"/>
        <v>0.04</v>
      </c>
      <c r="H29" s="74">
        <f t="shared" si="3"/>
        <v>0.04</v>
      </c>
    </row>
    <row r="30" spans="1:8" ht="15.95" customHeight="1">
      <c r="A30" s="11" t="s">
        <v>160</v>
      </c>
      <c r="B30" s="34">
        <v>0</v>
      </c>
      <c r="C30" s="34">
        <v>0</v>
      </c>
      <c r="D30" s="34">
        <v>0</v>
      </c>
      <c r="E30" s="34">
        <f>E28*E29</f>
        <v>317.60000000000002</v>
      </c>
      <c r="F30" s="34">
        <f>F28*F29</f>
        <v>1477.5</v>
      </c>
      <c r="G30" s="34">
        <f>G28*G29</f>
        <v>3723.8</v>
      </c>
      <c r="H30" s="34">
        <f>H28*H29</f>
        <v>5482.8</v>
      </c>
    </row>
    <row r="31" spans="1:8" ht="15.95" customHeight="1">
      <c r="A31" s="11" t="s">
        <v>50</v>
      </c>
      <c r="B31" s="34">
        <f t="shared" ref="B31:H31" si="4">IF(B28&lt;30000,0,IF(B28&lt;40000,300,IF(B28&lt;80000,1100,IF(B28&lt;140000,1900,IF(B28&lt;200000,3300,IF(B28&lt;260000,5300,IF(B28&lt;320000,6600,IF(B28&lt;400000,8200,12200))))))))</f>
        <v>0</v>
      </c>
      <c r="C31" s="34">
        <f t="shared" si="4"/>
        <v>0</v>
      </c>
      <c r="D31" s="34">
        <f t="shared" si="4"/>
        <v>0</v>
      </c>
      <c r="E31" s="34">
        <f t="shared" si="4"/>
        <v>300</v>
      </c>
      <c r="F31" s="34">
        <f t="shared" si="4"/>
        <v>1100</v>
      </c>
      <c r="G31" s="34">
        <f t="shared" si="4"/>
        <v>1900</v>
      </c>
      <c r="H31" s="34">
        <f t="shared" si="4"/>
        <v>1900</v>
      </c>
    </row>
    <row r="32" spans="1:8" ht="15.95" customHeight="1">
      <c r="A32" s="11" t="s">
        <v>102</v>
      </c>
      <c r="B32" s="34">
        <v>0</v>
      </c>
      <c r="C32" s="34">
        <v>0</v>
      </c>
      <c r="D32" s="34">
        <v>0</v>
      </c>
      <c r="E32" s="34">
        <f>E30-E31</f>
        <v>17.600000000000023</v>
      </c>
      <c r="F32" s="34">
        <f>F30-F31</f>
        <v>377.5</v>
      </c>
      <c r="G32" s="34">
        <f>G30-G31</f>
        <v>1823.8000000000002</v>
      </c>
      <c r="H32" s="34">
        <f>H30-H31</f>
        <v>3582.8</v>
      </c>
    </row>
    <row r="33" spans="1:8" ht="15.95" customHeight="1">
      <c r="A33" s="11" t="s">
        <v>106</v>
      </c>
      <c r="B33" s="34">
        <v>0</v>
      </c>
      <c r="C33" s="34">
        <v>0</v>
      </c>
      <c r="D33" s="34">
        <v>0</v>
      </c>
      <c r="E33" s="34">
        <f>E32*1.6</f>
        <v>28.160000000000039</v>
      </c>
      <c r="F33" s="34">
        <f t="shared" ref="F33:H33" si="5">F32*1.6</f>
        <v>604</v>
      </c>
      <c r="G33" s="34">
        <f t="shared" si="5"/>
        <v>2918.0800000000004</v>
      </c>
      <c r="H33" s="34">
        <f t="shared" si="5"/>
        <v>5732.4800000000005</v>
      </c>
    </row>
    <row r="34" spans="1:8" ht="15.95" customHeight="1">
      <c r="A34" s="11" t="s">
        <v>99</v>
      </c>
      <c r="B34" s="34">
        <v>0</v>
      </c>
      <c r="C34" s="34">
        <v>0</v>
      </c>
      <c r="D34" s="34">
        <v>0</v>
      </c>
      <c r="E34" s="34">
        <f>E32+E33</f>
        <v>45.760000000000062</v>
      </c>
      <c r="F34" s="34">
        <f t="shared" ref="F34:H34" si="6">F32+F33</f>
        <v>981.5</v>
      </c>
      <c r="G34" s="34">
        <f t="shared" si="6"/>
        <v>4741.880000000001</v>
      </c>
      <c r="H34" s="34">
        <f t="shared" si="6"/>
        <v>9315.2800000000007</v>
      </c>
    </row>
    <row r="35" spans="1:8" ht="15.95" customHeight="1">
      <c r="B35" s="34"/>
      <c r="C35" s="34"/>
      <c r="D35" s="34"/>
      <c r="E35" s="34"/>
      <c r="F35" s="34"/>
      <c r="G35" s="34"/>
      <c r="H35" s="34"/>
    </row>
    <row r="36" spans="1:8" ht="15.95" customHeight="1">
      <c r="A36" s="30" t="s">
        <v>573</v>
      </c>
      <c r="B36" s="34"/>
      <c r="C36" s="34"/>
      <c r="D36" s="34"/>
      <c r="E36" s="34"/>
      <c r="F36" s="34"/>
      <c r="G36" s="34"/>
      <c r="H36" s="34"/>
    </row>
    <row r="38" spans="1:8" ht="15.95" customHeight="1">
      <c r="A38" s="35" t="s">
        <v>261</v>
      </c>
    </row>
    <row r="39" spans="1:8" ht="15.95" customHeight="1">
      <c r="A39" s="9" t="s">
        <v>206</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56ED24D1-119C-4C18-B97B-6A2D24E041C3}"/>
    <hyperlink ref="A36" location="Metadaten!A1" display="&lt;&lt;&lt; Metadaten" xr:uid="{D56A8669-09F6-4E70-B873-13E2874F6CF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1" t="s">
        <v>233</v>
      </c>
    </row>
    <row r="2" spans="1:8" ht="15.95" customHeight="1">
      <c r="A2" s="11" t="s">
        <v>584</v>
      </c>
    </row>
    <row r="3" spans="1:8" ht="15.95" customHeight="1">
      <c r="A3" s="32"/>
    </row>
    <row r="4" spans="1:8" ht="15.95" customHeight="1">
      <c r="A4" s="24" t="s">
        <v>448</v>
      </c>
    </row>
    <row r="6" spans="1:8" ht="15.95" customHeight="1">
      <c r="A6" s="11" t="s">
        <v>446</v>
      </c>
    </row>
    <row r="7" spans="1:8" ht="15.95" customHeight="1">
      <c r="B7" s="34"/>
      <c r="C7" s="34"/>
      <c r="D7" s="34"/>
      <c r="E7" s="34"/>
      <c r="F7" s="34"/>
      <c r="G7" s="34"/>
      <c r="H7" s="34"/>
    </row>
    <row r="8" spans="1:8" ht="15.95" customHeight="1">
      <c r="A8" s="33" t="s">
        <v>158</v>
      </c>
      <c r="B8" s="75">
        <v>50000</v>
      </c>
      <c r="C8" s="75">
        <v>60000</v>
      </c>
      <c r="D8" s="75">
        <v>70000</v>
      </c>
      <c r="E8" s="75">
        <v>80000</v>
      </c>
      <c r="F8" s="75">
        <v>100000</v>
      </c>
      <c r="G8" s="75">
        <v>150000</v>
      </c>
      <c r="H8" s="75">
        <v>200000</v>
      </c>
    </row>
    <row r="9" spans="1:8" ht="15.95" customHeight="1">
      <c r="A9" s="11" t="s">
        <v>92</v>
      </c>
      <c r="B9" s="34">
        <f>B34</f>
        <v>0</v>
      </c>
      <c r="C9" s="34">
        <f>C34</f>
        <v>0</v>
      </c>
      <c r="D9" s="34">
        <f>D34</f>
        <v>112.18999999999994</v>
      </c>
      <c r="E9" s="34">
        <f>E34</f>
        <v>628.67999999999984</v>
      </c>
      <c r="F9" s="34">
        <f t="shared" ref="F9:H9" si="0">F34</f>
        <v>1992.9</v>
      </c>
      <c r="G9" s="34">
        <f t="shared" si="0"/>
        <v>6372.0800000000008</v>
      </c>
      <c r="H9" s="34">
        <f t="shared" si="0"/>
        <v>11878.1</v>
      </c>
    </row>
    <row r="10" spans="1:8" ht="15.95" customHeight="1">
      <c r="A10" s="11" t="s">
        <v>93</v>
      </c>
      <c r="B10" s="74">
        <f t="shared" ref="B10:H10" si="1">B9/B8</f>
        <v>0</v>
      </c>
      <c r="C10" s="74">
        <f t="shared" si="1"/>
        <v>0</v>
      </c>
      <c r="D10" s="74">
        <f t="shared" si="1"/>
        <v>1.6027142857142848E-3</v>
      </c>
      <c r="E10" s="74">
        <f t="shared" si="1"/>
        <v>7.8584999999999974E-3</v>
      </c>
      <c r="F10" s="74">
        <f t="shared" si="1"/>
        <v>1.9929000000000002E-2</v>
      </c>
      <c r="G10" s="74">
        <f t="shared" si="1"/>
        <v>4.2480533333333341E-2</v>
      </c>
      <c r="H10" s="74">
        <f t="shared" si="1"/>
        <v>5.9390499999999999E-2</v>
      </c>
    </row>
    <row r="13" spans="1:8" s="8" customFormat="1" ht="15.95" customHeight="1">
      <c r="A13" s="31" t="s">
        <v>232</v>
      </c>
    </row>
    <row r="14" spans="1:8" ht="15.95" customHeight="1">
      <c r="A14" s="11" t="s">
        <v>585</v>
      </c>
    </row>
    <row r="16" spans="1:8" ht="15.95" customHeight="1">
      <c r="A16" s="11" t="s">
        <v>447</v>
      </c>
    </row>
    <row r="18" spans="1:8" ht="15.95" customHeight="1">
      <c r="A18" s="33" t="s">
        <v>101</v>
      </c>
      <c r="B18" s="75">
        <v>50000</v>
      </c>
      <c r="C18" s="75">
        <v>60000</v>
      </c>
      <c r="D18" s="75">
        <v>70000</v>
      </c>
      <c r="E18" s="75">
        <v>80000</v>
      </c>
      <c r="F18" s="75">
        <v>100000</v>
      </c>
      <c r="G18" s="75">
        <v>150000</v>
      </c>
      <c r="H18" s="75">
        <v>200000</v>
      </c>
    </row>
    <row r="19" spans="1:8" ht="15.95" customHeight="1">
      <c r="A19" s="11" t="s">
        <v>94</v>
      </c>
      <c r="B19" s="34"/>
      <c r="C19" s="34"/>
      <c r="D19" s="34"/>
      <c r="E19" s="34"/>
      <c r="F19" s="34"/>
      <c r="G19" s="34"/>
      <c r="H19" s="34"/>
    </row>
    <row r="20" spans="1:8" ht="15.95" customHeight="1">
      <c r="A20" s="11" t="s">
        <v>253</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7700</v>
      </c>
      <c r="C22" s="34">
        <v>7700</v>
      </c>
      <c r="D22" s="34">
        <v>7700</v>
      </c>
      <c r="E22" s="34">
        <v>7700</v>
      </c>
      <c r="F22" s="34">
        <v>7700</v>
      </c>
      <c r="G22" s="34">
        <v>7700</v>
      </c>
      <c r="H22" s="34">
        <v>7700</v>
      </c>
    </row>
    <row r="23" spans="1:8" ht="15.95" customHeight="1">
      <c r="A23" s="11" t="s">
        <v>161</v>
      </c>
      <c r="B23" s="34">
        <v>24000</v>
      </c>
      <c r="C23" s="34">
        <v>24000</v>
      </c>
      <c r="D23" s="34">
        <v>24000</v>
      </c>
      <c r="E23" s="34">
        <v>24000</v>
      </c>
      <c r="F23" s="34">
        <v>24000</v>
      </c>
      <c r="G23" s="34">
        <v>24000</v>
      </c>
      <c r="H23" s="34">
        <v>24000</v>
      </c>
    </row>
    <row r="24" spans="1:8" ht="15.95" customHeight="1">
      <c r="A24" s="11" t="s">
        <v>95</v>
      </c>
      <c r="B24" s="34">
        <v>900</v>
      </c>
      <c r="C24" s="34">
        <v>900</v>
      </c>
      <c r="D24" s="34">
        <v>900</v>
      </c>
      <c r="E24" s="34">
        <v>900</v>
      </c>
      <c r="F24" s="34">
        <v>900</v>
      </c>
      <c r="G24" s="34">
        <v>900</v>
      </c>
      <c r="H24" s="34">
        <v>900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40675</v>
      </c>
      <c r="C27" s="34">
        <f>SUM(C20:C26)</f>
        <v>41930</v>
      </c>
      <c r="D27" s="34">
        <f t="shared" ref="D27:H27" si="2">SUM(D20:D26)</f>
        <v>43185</v>
      </c>
      <c r="E27" s="34">
        <f t="shared" si="2"/>
        <v>44440</v>
      </c>
      <c r="F27" s="34">
        <f t="shared" si="2"/>
        <v>46950</v>
      </c>
      <c r="G27" s="34">
        <f t="shared" si="2"/>
        <v>53105</v>
      </c>
      <c r="H27" s="34">
        <f t="shared" si="2"/>
        <v>59130</v>
      </c>
    </row>
    <row r="28" spans="1:8" ht="15.95" customHeight="1">
      <c r="A28" s="11" t="s">
        <v>254</v>
      </c>
      <c r="B28" s="34">
        <f t="shared" ref="B28:H28" si="3">B18-B27</f>
        <v>9325</v>
      </c>
      <c r="C28" s="34">
        <f t="shared" si="3"/>
        <v>18070</v>
      </c>
      <c r="D28" s="34">
        <f t="shared" si="3"/>
        <v>26815</v>
      </c>
      <c r="E28" s="34">
        <f t="shared" si="3"/>
        <v>35560</v>
      </c>
      <c r="F28" s="34">
        <f t="shared" si="3"/>
        <v>53050</v>
      </c>
      <c r="G28" s="34">
        <f t="shared" si="3"/>
        <v>96895</v>
      </c>
      <c r="H28" s="34">
        <f t="shared" si="3"/>
        <v>140870</v>
      </c>
    </row>
    <row r="29" spans="1:8" ht="15.95" customHeight="1">
      <c r="A29" s="11" t="s">
        <v>159</v>
      </c>
      <c r="B29" s="74">
        <f t="shared" ref="B29:H29" si="4">IF(B28&lt;22500,0,IF(B28&lt;30000,0.01,IF(B28&lt;60000,0.03,IF(B28&lt;105000,0.04,IF(B28&lt;150000,0.05,IF(B28&lt;195000,0.06,IF(B28&lt;240000,0.065,IF(B28&lt;300000,0.07,0.08))))))))</f>
        <v>0</v>
      </c>
      <c r="C29" s="74">
        <f t="shared" si="4"/>
        <v>0</v>
      </c>
      <c r="D29" s="74">
        <f t="shared" si="4"/>
        <v>0.01</v>
      </c>
      <c r="E29" s="74">
        <f t="shared" si="4"/>
        <v>0.03</v>
      </c>
      <c r="F29" s="74">
        <f t="shared" si="4"/>
        <v>0.03</v>
      </c>
      <c r="G29" s="74">
        <f t="shared" si="4"/>
        <v>0.04</v>
      </c>
      <c r="H29" s="74">
        <f t="shared" si="4"/>
        <v>0.05</v>
      </c>
    </row>
    <row r="30" spans="1:8" ht="15.95" customHeight="1">
      <c r="A30" s="11" t="s">
        <v>160</v>
      </c>
      <c r="B30" s="34">
        <v>0</v>
      </c>
      <c r="C30" s="34">
        <v>0</v>
      </c>
      <c r="D30" s="34">
        <f>D28*D29</f>
        <v>268.14999999999998</v>
      </c>
      <c r="E30" s="34">
        <f>E28*E29</f>
        <v>1066.8</v>
      </c>
      <c r="F30" s="34">
        <f>F28*F29</f>
        <v>1591.5</v>
      </c>
      <c r="G30" s="34">
        <f>G28*G29</f>
        <v>3875.8</v>
      </c>
      <c r="H30" s="34">
        <f>H28*H29</f>
        <v>7043.5</v>
      </c>
    </row>
    <row r="31" spans="1:8" ht="15.95" customHeight="1">
      <c r="A31" s="11" t="s">
        <v>50</v>
      </c>
      <c r="B31" s="34">
        <f t="shared" ref="B31:H31" si="5">IF(B28&lt;22500,0,IF(B28&lt;30000,225,IF(B28&lt;60000,825,IF(B28&lt;105000,1425,IF(B28&lt;150000,2475,IF(B28&lt;195000,3975,IF(B28&lt;240000,4950,IF(B28&lt;300000,6150,9150))))))))</f>
        <v>0</v>
      </c>
      <c r="C31" s="34">
        <f t="shared" si="5"/>
        <v>0</v>
      </c>
      <c r="D31" s="34">
        <f t="shared" si="5"/>
        <v>225</v>
      </c>
      <c r="E31" s="34">
        <f t="shared" si="5"/>
        <v>825</v>
      </c>
      <c r="F31" s="34">
        <f t="shared" si="5"/>
        <v>825</v>
      </c>
      <c r="G31" s="34">
        <f t="shared" si="5"/>
        <v>1425</v>
      </c>
      <c r="H31" s="34">
        <f t="shared" si="5"/>
        <v>2475</v>
      </c>
    </row>
    <row r="32" spans="1:8" ht="15.95" customHeight="1">
      <c r="A32" s="11" t="s">
        <v>102</v>
      </c>
      <c r="B32" s="34">
        <v>0</v>
      </c>
      <c r="C32" s="34">
        <v>0</v>
      </c>
      <c r="D32" s="34">
        <f>D30-D31</f>
        <v>43.149999999999977</v>
      </c>
      <c r="E32" s="34">
        <f>E30-E31</f>
        <v>241.79999999999995</v>
      </c>
      <c r="F32" s="34">
        <f>F30-F31</f>
        <v>766.5</v>
      </c>
      <c r="G32" s="34">
        <f>G30-G31</f>
        <v>2450.8000000000002</v>
      </c>
      <c r="H32" s="34">
        <f>H30-H31</f>
        <v>4568.5</v>
      </c>
    </row>
    <row r="33" spans="1:8" ht="15.95" customHeight="1">
      <c r="A33" s="11" t="s">
        <v>106</v>
      </c>
      <c r="B33" s="34">
        <v>0</v>
      </c>
      <c r="C33" s="34">
        <v>0</v>
      </c>
      <c r="D33" s="34">
        <f t="shared" ref="D33:H33" si="6">D32*1.6</f>
        <v>69.039999999999964</v>
      </c>
      <c r="E33" s="34">
        <f t="shared" si="6"/>
        <v>386.87999999999994</v>
      </c>
      <c r="F33" s="34">
        <f t="shared" si="6"/>
        <v>1226.4000000000001</v>
      </c>
      <c r="G33" s="34">
        <f t="shared" si="6"/>
        <v>3921.2800000000007</v>
      </c>
      <c r="H33" s="34">
        <f t="shared" si="6"/>
        <v>7309.6</v>
      </c>
    </row>
    <row r="34" spans="1:8" ht="15.95" customHeight="1">
      <c r="A34" s="11" t="s">
        <v>99</v>
      </c>
      <c r="B34" s="34">
        <v>0</v>
      </c>
      <c r="C34" s="34">
        <v>0</v>
      </c>
      <c r="D34" s="34">
        <f t="shared" ref="D34:H34" si="7">D32+D33</f>
        <v>112.18999999999994</v>
      </c>
      <c r="E34" s="34">
        <f t="shared" si="7"/>
        <v>628.67999999999984</v>
      </c>
      <c r="F34" s="34">
        <f t="shared" si="7"/>
        <v>1992.9</v>
      </c>
      <c r="G34" s="34">
        <f t="shared" si="7"/>
        <v>6372.0800000000008</v>
      </c>
      <c r="H34" s="34">
        <f t="shared" si="7"/>
        <v>11878.1</v>
      </c>
    </row>
    <row r="35" spans="1:8" ht="15.95" customHeight="1">
      <c r="B35" s="34"/>
      <c r="C35" s="34"/>
      <c r="D35" s="34"/>
      <c r="E35" s="34"/>
      <c r="F35" s="34"/>
      <c r="G35" s="34"/>
      <c r="H35" s="34"/>
    </row>
    <row r="36" spans="1:8" ht="15.95" customHeight="1">
      <c r="A36" s="30" t="s">
        <v>573</v>
      </c>
      <c r="B36" s="34"/>
      <c r="C36" s="34"/>
      <c r="D36" s="34"/>
      <c r="E36" s="34"/>
      <c r="F36" s="34"/>
      <c r="G36" s="34"/>
      <c r="H36" s="34"/>
    </row>
    <row r="38" spans="1:8" ht="15.95" customHeight="1">
      <c r="A38" s="35" t="s">
        <v>261</v>
      </c>
    </row>
    <row r="39" spans="1:8" ht="15.95" customHeight="1">
      <c r="A39" s="9" t="s">
        <v>208</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F42D15F5-5D79-4223-A814-7E556C97C370}"/>
    <hyperlink ref="A36" location="Metadaten!A1" display="&lt;&lt;&lt; Metadaten" xr:uid="{912D4816-3357-4CDB-B2CA-7A6464DE171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606</v>
      </c>
    </row>
    <row r="3" spans="1:1" ht="15.95" customHeight="1">
      <c r="A3" s="6" t="s">
        <v>577</v>
      </c>
    </row>
    <row r="23" s="7" customFormat="1" ht="15.95" customHeight="1"/>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39"/>
  <sheetViews>
    <sheetView zoomScaleNormal="100" workbookViewId="0"/>
  </sheetViews>
  <sheetFormatPr baseColWidth="10" defaultRowHeight="15.95" customHeight="1"/>
  <cols>
    <col min="1" max="1" width="25.42578125" style="9" customWidth="1"/>
    <col min="2" max="8" width="8.42578125" style="9" customWidth="1"/>
    <col min="9" max="16384" width="11.42578125" style="9"/>
  </cols>
  <sheetData>
    <row r="1" spans="1:8" s="8" customFormat="1" ht="18" customHeight="1">
      <c r="A1" s="8" t="s">
        <v>308</v>
      </c>
    </row>
    <row r="2" spans="1:8" ht="15.95" customHeight="1">
      <c r="A2" s="9" t="s">
        <v>586</v>
      </c>
    </row>
    <row r="3" spans="1:8" ht="15.95" customHeight="1">
      <c r="A3" s="19"/>
    </row>
    <row r="4" spans="1:8" ht="15.95" customHeight="1">
      <c r="A4" s="24" t="s">
        <v>448</v>
      </c>
    </row>
    <row r="6" spans="1:8" ht="15.95" customHeight="1">
      <c r="A6" s="9" t="s">
        <v>435</v>
      </c>
    </row>
    <row r="8" spans="1:8" ht="15.95" customHeight="1">
      <c r="A8" s="25" t="s">
        <v>105</v>
      </c>
      <c r="B8" s="77">
        <v>0.04</v>
      </c>
      <c r="C8" s="77">
        <v>0.08</v>
      </c>
      <c r="D8" s="77">
        <v>0.12</v>
      </c>
      <c r="E8" s="77">
        <v>0.16</v>
      </c>
      <c r="F8" s="77">
        <v>0.2</v>
      </c>
      <c r="G8" s="77">
        <v>0.3</v>
      </c>
      <c r="H8" s="77">
        <v>0.4</v>
      </c>
    </row>
    <row r="9" spans="1:8" ht="15.95" customHeight="1">
      <c r="A9" s="9" t="s">
        <v>162</v>
      </c>
      <c r="B9" s="34">
        <f>100000*B8</f>
        <v>4000</v>
      </c>
      <c r="C9" s="34">
        <f t="shared" ref="C9:H9" si="0">100000*C8</f>
        <v>8000</v>
      </c>
      <c r="D9" s="34">
        <f t="shared" si="0"/>
        <v>12000</v>
      </c>
      <c r="E9" s="34">
        <f t="shared" si="0"/>
        <v>16000</v>
      </c>
      <c r="F9" s="34">
        <f t="shared" si="0"/>
        <v>20000</v>
      </c>
      <c r="G9" s="34">
        <f t="shared" si="0"/>
        <v>30000</v>
      </c>
      <c r="H9" s="34">
        <f t="shared" si="0"/>
        <v>40000</v>
      </c>
    </row>
    <row r="10" spans="1:8" ht="15.95" customHeight="1">
      <c r="A10" s="9" t="s">
        <v>92</v>
      </c>
      <c r="B10" s="34">
        <f t="shared" ref="B10:H10" si="1">B25</f>
        <v>90</v>
      </c>
      <c r="C10" s="34">
        <f t="shared" si="1"/>
        <v>590</v>
      </c>
      <c r="D10" s="34">
        <f t="shared" si="1"/>
        <v>1090</v>
      </c>
      <c r="E10" s="34">
        <f t="shared" si="1"/>
        <v>1590</v>
      </c>
      <c r="F10" s="34">
        <f t="shared" si="1"/>
        <v>2090</v>
      </c>
      <c r="G10" s="34">
        <f t="shared" si="1"/>
        <v>3340</v>
      </c>
      <c r="H10" s="34">
        <f t="shared" si="1"/>
        <v>4590</v>
      </c>
    </row>
    <row r="11" spans="1:8" ht="15.95" customHeight="1">
      <c r="A11" s="9" t="s">
        <v>93</v>
      </c>
      <c r="B11" s="74">
        <f t="shared" ref="B11:H11" si="2">B10/B9</f>
        <v>2.2499999999999999E-2</v>
      </c>
      <c r="C11" s="74">
        <f t="shared" si="2"/>
        <v>7.3749999999999996E-2</v>
      </c>
      <c r="D11" s="74">
        <f t="shared" si="2"/>
        <v>9.0833333333333335E-2</v>
      </c>
      <c r="E11" s="74">
        <f t="shared" si="2"/>
        <v>9.9375000000000005E-2</v>
      </c>
      <c r="F11" s="74">
        <f t="shared" si="2"/>
        <v>0.1045</v>
      </c>
      <c r="G11" s="74">
        <f t="shared" si="2"/>
        <v>0.11133333333333334</v>
      </c>
      <c r="H11" s="74">
        <f t="shared" si="2"/>
        <v>0.11475</v>
      </c>
    </row>
    <row r="14" spans="1:8" s="8" customFormat="1" ht="15.95" customHeight="1">
      <c r="A14" s="8" t="s">
        <v>309</v>
      </c>
    </row>
    <row r="15" spans="1:8" ht="15.95" customHeight="1">
      <c r="A15" s="9" t="s">
        <v>583</v>
      </c>
    </row>
    <row r="17" spans="1:16" ht="15.95" customHeight="1">
      <c r="A17" s="9" t="s">
        <v>437</v>
      </c>
    </row>
    <row r="19" spans="1:16" ht="15.95" customHeight="1">
      <c r="A19" s="25" t="s">
        <v>105</v>
      </c>
      <c r="B19" s="77">
        <v>0.04</v>
      </c>
      <c r="C19" s="77">
        <v>0.08</v>
      </c>
      <c r="D19" s="77">
        <v>0.12</v>
      </c>
      <c r="E19" s="77">
        <v>0.16</v>
      </c>
      <c r="F19" s="77">
        <v>0.2</v>
      </c>
      <c r="G19" s="77">
        <v>0.3</v>
      </c>
      <c r="H19" s="77">
        <v>0.4</v>
      </c>
    </row>
    <row r="20" spans="1:16" ht="15.95" customHeight="1">
      <c r="A20" s="9" t="s">
        <v>162</v>
      </c>
      <c r="B20" s="34">
        <f>100000*B19</f>
        <v>4000</v>
      </c>
      <c r="C20" s="34">
        <f t="shared" ref="C20:H20" si="3">100000*C19</f>
        <v>8000</v>
      </c>
      <c r="D20" s="34">
        <f t="shared" si="3"/>
        <v>12000</v>
      </c>
      <c r="E20" s="34">
        <f t="shared" si="3"/>
        <v>16000</v>
      </c>
      <c r="F20" s="34">
        <f t="shared" si="3"/>
        <v>20000</v>
      </c>
      <c r="G20" s="34">
        <f t="shared" si="3"/>
        <v>30000</v>
      </c>
      <c r="H20" s="34">
        <f t="shared" si="3"/>
        <v>40000</v>
      </c>
    </row>
    <row r="21" spans="1:16" ht="15.95" customHeight="1">
      <c r="A21" s="9" t="s">
        <v>163</v>
      </c>
      <c r="B21" s="34">
        <f>100000-0.06*300000</f>
        <v>82000</v>
      </c>
      <c r="C21" s="34">
        <f t="shared" ref="C21:H21" si="4">100000-0.06*300000</f>
        <v>82000</v>
      </c>
      <c r="D21" s="34">
        <f t="shared" si="4"/>
        <v>82000</v>
      </c>
      <c r="E21" s="34">
        <f t="shared" si="4"/>
        <v>82000</v>
      </c>
      <c r="F21" s="34">
        <f t="shared" si="4"/>
        <v>82000</v>
      </c>
      <c r="G21" s="34">
        <f t="shared" si="4"/>
        <v>82000</v>
      </c>
      <c r="H21" s="34">
        <f t="shared" si="4"/>
        <v>82000</v>
      </c>
    </row>
    <row r="22" spans="1:16" ht="15.95" customHeight="1">
      <c r="A22" s="9" t="s">
        <v>164</v>
      </c>
      <c r="B22" s="34">
        <f>B21*0.04</f>
        <v>3280</v>
      </c>
      <c r="C22" s="34">
        <f t="shared" ref="C22:H22" si="5">C21*0.04</f>
        <v>3280</v>
      </c>
      <c r="D22" s="34">
        <f t="shared" si="5"/>
        <v>3280</v>
      </c>
      <c r="E22" s="34">
        <f t="shared" si="5"/>
        <v>3280</v>
      </c>
      <c r="F22" s="34">
        <f t="shared" si="5"/>
        <v>3280</v>
      </c>
      <c r="G22" s="34">
        <f t="shared" si="5"/>
        <v>3280</v>
      </c>
      <c r="H22" s="34">
        <f t="shared" si="5"/>
        <v>3280</v>
      </c>
    </row>
    <row r="23" spans="1:16" ht="15.95" customHeight="1">
      <c r="A23" s="9" t="s">
        <v>165</v>
      </c>
      <c r="B23" s="34">
        <f t="shared" ref="B23:H23" si="6">B20-B22</f>
        <v>720</v>
      </c>
      <c r="C23" s="34">
        <f t="shared" si="6"/>
        <v>4720</v>
      </c>
      <c r="D23" s="34">
        <f t="shared" si="6"/>
        <v>8720</v>
      </c>
      <c r="E23" s="34">
        <f t="shared" si="6"/>
        <v>12720</v>
      </c>
      <c r="F23" s="34">
        <f t="shared" si="6"/>
        <v>16720</v>
      </c>
      <c r="G23" s="34">
        <f t="shared" si="6"/>
        <v>26720</v>
      </c>
      <c r="H23" s="34">
        <f t="shared" si="6"/>
        <v>36720</v>
      </c>
    </row>
    <row r="24" spans="1:16" ht="15.95" customHeight="1">
      <c r="A24" s="9" t="s">
        <v>166</v>
      </c>
      <c r="B24" s="74">
        <v>0.125</v>
      </c>
      <c r="C24" s="74">
        <v>0.125</v>
      </c>
      <c r="D24" s="74">
        <v>0.125</v>
      </c>
      <c r="E24" s="74">
        <v>0.125</v>
      </c>
      <c r="F24" s="74">
        <v>0.125</v>
      </c>
      <c r="G24" s="74">
        <v>0.125</v>
      </c>
      <c r="H24" s="74">
        <v>0.125</v>
      </c>
    </row>
    <row r="25" spans="1:16" ht="15.95" customHeight="1">
      <c r="A25" s="9" t="s">
        <v>92</v>
      </c>
      <c r="B25" s="34">
        <f t="shared" ref="B25:H25" si="7">IF(B23&gt;0,B23*B24,0)</f>
        <v>90</v>
      </c>
      <c r="C25" s="34">
        <f t="shared" si="7"/>
        <v>590</v>
      </c>
      <c r="D25" s="34">
        <f t="shared" si="7"/>
        <v>1090</v>
      </c>
      <c r="E25" s="34">
        <f t="shared" si="7"/>
        <v>1590</v>
      </c>
      <c r="F25" s="34">
        <f t="shared" si="7"/>
        <v>2090</v>
      </c>
      <c r="G25" s="34">
        <f t="shared" si="7"/>
        <v>3340</v>
      </c>
      <c r="H25" s="34">
        <f t="shared" si="7"/>
        <v>4590</v>
      </c>
    </row>
    <row r="26" spans="1:16" ht="15.95" customHeight="1">
      <c r="B26" s="34"/>
      <c r="C26" s="34"/>
      <c r="D26" s="34"/>
      <c r="E26" s="34"/>
      <c r="F26" s="34"/>
      <c r="G26" s="34"/>
      <c r="H26" s="34"/>
    </row>
    <row r="27" spans="1:16" ht="15.95" customHeight="1">
      <c r="A27" s="30" t="s">
        <v>573</v>
      </c>
      <c r="B27" s="34"/>
      <c r="C27" s="34"/>
      <c r="D27" s="34"/>
      <c r="E27" s="34"/>
      <c r="F27" s="34"/>
      <c r="G27" s="34"/>
      <c r="H27" s="34"/>
    </row>
    <row r="29" spans="1:16" ht="15.95" customHeight="1">
      <c r="A29" s="20" t="s">
        <v>261</v>
      </c>
    </row>
    <row r="30" spans="1:16" ht="15.95" customHeight="1">
      <c r="A30" s="95" t="s">
        <v>579</v>
      </c>
      <c r="B30" s="95"/>
      <c r="C30" s="95"/>
      <c r="D30" s="95"/>
      <c r="E30" s="95"/>
      <c r="F30" s="95"/>
      <c r="G30" s="95"/>
      <c r="H30" s="95"/>
      <c r="I30" s="95"/>
      <c r="J30" s="95"/>
      <c r="K30" s="95"/>
      <c r="L30" s="95"/>
      <c r="M30" s="95"/>
      <c r="N30" s="4"/>
      <c r="O30" s="4"/>
      <c r="P30" s="4"/>
    </row>
    <row r="31" spans="1:16" ht="15.95" customHeight="1">
      <c r="A31" s="95"/>
      <c r="B31" s="95"/>
      <c r="C31" s="95"/>
      <c r="D31" s="95"/>
      <c r="E31" s="95"/>
      <c r="F31" s="95"/>
      <c r="G31" s="95"/>
      <c r="H31" s="95"/>
      <c r="I31" s="95"/>
      <c r="J31" s="95"/>
      <c r="K31" s="95"/>
      <c r="L31" s="95"/>
      <c r="M31" s="95"/>
      <c r="N31" s="4"/>
      <c r="O31" s="4"/>
      <c r="P31" s="4"/>
    </row>
    <row r="32" spans="1:16" ht="15.95" customHeight="1">
      <c r="A32" s="9" t="s">
        <v>194</v>
      </c>
    </row>
    <row r="33" spans="1:14" ht="15.95" customHeight="1">
      <c r="A33" s="9" t="s">
        <v>195</v>
      </c>
    </row>
    <row r="34" spans="1:14" ht="15.95" customHeight="1">
      <c r="A34" s="95" t="s">
        <v>578</v>
      </c>
      <c r="B34" s="95"/>
      <c r="C34" s="95"/>
      <c r="D34" s="95"/>
      <c r="E34" s="95"/>
      <c r="F34" s="95"/>
      <c r="G34" s="95"/>
      <c r="H34" s="95"/>
      <c r="I34" s="95"/>
      <c r="J34" s="95"/>
      <c r="K34" s="95"/>
      <c r="L34" s="95"/>
      <c r="M34" s="95"/>
      <c r="N34" s="4"/>
    </row>
    <row r="35" spans="1:14" ht="15.95" customHeight="1">
      <c r="A35" s="95"/>
      <c r="B35" s="95"/>
      <c r="C35" s="95"/>
      <c r="D35" s="95"/>
      <c r="E35" s="95"/>
      <c r="F35" s="95"/>
      <c r="G35" s="95"/>
      <c r="H35" s="95"/>
      <c r="I35" s="95"/>
      <c r="J35" s="95"/>
      <c r="K35" s="95"/>
      <c r="L35" s="95"/>
      <c r="M35" s="95"/>
      <c r="N35" s="4"/>
    </row>
    <row r="36" spans="1:14" ht="15.95" customHeight="1">
      <c r="A36" s="95"/>
      <c r="B36" s="95"/>
      <c r="C36" s="95"/>
      <c r="D36" s="95"/>
      <c r="E36" s="95"/>
      <c r="F36" s="95"/>
      <c r="G36" s="95"/>
      <c r="H36" s="95"/>
      <c r="I36" s="95"/>
      <c r="J36" s="95"/>
      <c r="K36" s="95"/>
      <c r="L36" s="95"/>
      <c r="M36" s="95"/>
    </row>
    <row r="37" spans="1:14" ht="15.95" customHeight="1">
      <c r="A37" s="5"/>
      <c r="B37" s="5"/>
      <c r="C37" s="5"/>
      <c r="D37" s="5"/>
      <c r="E37" s="5"/>
      <c r="F37" s="5"/>
      <c r="G37" s="5"/>
      <c r="H37" s="5"/>
      <c r="I37" s="5"/>
      <c r="J37" s="5"/>
      <c r="K37" s="5"/>
      <c r="L37" s="5"/>
      <c r="M37" s="5"/>
    </row>
    <row r="38" spans="1:14" ht="15.95" customHeight="1">
      <c r="A38" s="20" t="s">
        <v>128</v>
      </c>
    </row>
    <row r="39" spans="1:14" ht="15.95" customHeight="1">
      <c r="A39" s="9" t="s">
        <v>136</v>
      </c>
    </row>
  </sheetData>
  <mergeCells count="2">
    <mergeCell ref="A34:M36"/>
    <mergeCell ref="A30:M31"/>
  </mergeCells>
  <phoneticPr fontId="2" type="noConversion"/>
  <hyperlinks>
    <hyperlink ref="A4" location="Inhalt!A1" display="&lt;&lt;&lt; Inhalt" xr:uid="{BAB40FFB-4547-46AB-AEC4-5BD4A3B4B0E3}"/>
    <hyperlink ref="A27" location="Metadaten!A1" display="&lt;&lt;&lt; Metadaten" xr:uid="{C4AADCBA-0084-4780-9668-688A3F0809DE}"/>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8"/>
  <sheetViews>
    <sheetView zoomScaleNormal="100" workbookViewId="0"/>
  </sheetViews>
  <sheetFormatPr baseColWidth="10" defaultRowHeight="15.95" customHeight="1"/>
  <cols>
    <col min="1" max="1" width="25.42578125" style="9" customWidth="1"/>
    <col min="2" max="8" width="8.7109375" style="9" customWidth="1"/>
    <col min="9" max="16384" width="11.42578125" style="9"/>
  </cols>
  <sheetData>
    <row r="1" spans="1:8" s="8" customFormat="1" ht="18" customHeight="1">
      <c r="A1" s="8" t="s">
        <v>310</v>
      </c>
    </row>
    <row r="2" spans="1:8" ht="15.95" customHeight="1">
      <c r="A2" s="9" t="s">
        <v>586</v>
      </c>
    </row>
    <row r="3" spans="1:8" ht="15.95" customHeight="1">
      <c r="A3" s="19"/>
    </row>
    <row r="4" spans="1:8" ht="15.95" customHeight="1">
      <c r="A4" s="24" t="s">
        <v>448</v>
      </c>
    </row>
    <row r="6" spans="1:8" ht="15.95" customHeight="1">
      <c r="A6" s="9" t="s">
        <v>435</v>
      </c>
    </row>
    <row r="8" spans="1:8" ht="15.95" customHeight="1">
      <c r="A8" s="25" t="s">
        <v>105</v>
      </c>
      <c r="B8" s="77">
        <v>0.04</v>
      </c>
      <c r="C8" s="77">
        <v>0.08</v>
      </c>
      <c r="D8" s="77">
        <v>0.12</v>
      </c>
      <c r="E8" s="77">
        <v>0.16</v>
      </c>
      <c r="F8" s="77">
        <v>0.2</v>
      </c>
      <c r="G8" s="77">
        <v>0.3</v>
      </c>
      <c r="H8" s="77">
        <v>0.4</v>
      </c>
    </row>
    <row r="9" spans="1:8" ht="15.95" customHeight="1">
      <c r="A9" s="9" t="s">
        <v>162</v>
      </c>
      <c r="B9" s="34">
        <f>2000000*B8</f>
        <v>80000</v>
      </c>
      <c r="C9" s="34">
        <f t="shared" ref="C9:H9" si="0">2000000*C8</f>
        <v>160000</v>
      </c>
      <c r="D9" s="34">
        <f t="shared" si="0"/>
        <v>240000</v>
      </c>
      <c r="E9" s="34">
        <f t="shared" si="0"/>
        <v>320000</v>
      </c>
      <c r="F9" s="34">
        <f t="shared" si="0"/>
        <v>400000</v>
      </c>
      <c r="G9" s="34">
        <f t="shared" si="0"/>
        <v>600000</v>
      </c>
      <c r="H9" s="34">
        <f t="shared" si="0"/>
        <v>800000</v>
      </c>
    </row>
    <row r="10" spans="1:8" ht="15.95" customHeight="1">
      <c r="A10" s="9" t="s">
        <v>92</v>
      </c>
      <c r="B10" s="34">
        <f>B25</f>
        <v>1800</v>
      </c>
      <c r="C10" s="34">
        <f t="shared" ref="C10:H10" si="1">C25</f>
        <v>11800</v>
      </c>
      <c r="D10" s="34">
        <f t="shared" si="1"/>
        <v>21800</v>
      </c>
      <c r="E10" s="34">
        <f t="shared" si="1"/>
        <v>31800</v>
      </c>
      <c r="F10" s="34">
        <f t="shared" si="1"/>
        <v>41800</v>
      </c>
      <c r="G10" s="34">
        <f t="shared" si="1"/>
        <v>66800</v>
      </c>
      <c r="H10" s="34">
        <f t="shared" si="1"/>
        <v>91800</v>
      </c>
    </row>
    <row r="11" spans="1:8" ht="15.95" customHeight="1">
      <c r="A11" s="9" t="s">
        <v>93</v>
      </c>
      <c r="B11" s="74">
        <f t="shared" ref="B11:H11" si="2">B10/B9</f>
        <v>2.2499999999999999E-2</v>
      </c>
      <c r="C11" s="74">
        <f t="shared" si="2"/>
        <v>7.3749999999999996E-2</v>
      </c>
      <c r="D11" s="74">
        <f t="shared" si="2"/>
        <v>9.0833333333333335E-2</v>
      </c>
      <c r="E11" s="74">
        <f t="shared" si="2"/>
        <v>9.9375000000000005E-2</v>
      </c>
      <c r="F11" s="74">
        <f t="shared" si="2"/>
        <v>0.1045</v>
      </c>
      <c r="G11" s="74">
        <f t="shared" si="2"/>
        <v>0.11133333333333334</v>
      </c>
      <c r="H11" s="74">
        <f t="shared" si="2"/>
        <v>0.11475</v>
      </c>
    </row>
    <row r="14" spans="1:8" s="8" customFormat="1" ht="15.95" customHeight="1">
      <c r="A14" s="8" t="s">
        <v>311</v>
      </c>
    </row>
    <row r="15" spans="1:8" ht="15.95" customHeight="1">
      <c r="A15" s="9" t="s">
        <v>583</v>
      </c>
    </row>
    <row r="17" spans="1:9" ht="15.95" customHeight="1">
      <c r="A17" s="9" t="s">
        <v>438</v>
      </c>
    </row>
    <row r="19" spans="1:9" ht="15.95" customHeight="1">
      <c r="A19" s="25" t="s">
        <v>105</v>
      </c>
      <c r="B19" s="78">
        <v>0.04</v>
      </c>
      <c r="C19" s="78">
        <v>0.08</v>
      </c>
      <c r="D19" s="78">
        <v>0.12</v>
      </c>
      <c r="E19" s="78">
        <v>0.16</v>
      </c>
      <c r="F19" s="78">
        <v>0.2</v>
      </c>
      <c r="G19" s="78">
        <v>0.3</v>
      </c>
      <c r="H19" s="78">
        <v>0.4</v>
      </c>
      <c r="I19" s="79"/>
    </row>
    <row r="20" spans="1:9" ht="15.95" customHeight="1">
      <c r="A20" s="9" t="s">
        <v>162</v>
      </c>
      <c r="B20" s="34">
        <f>2000000*B19</f>
        <v>80000</v>
      </c>
      <c r="C20" s="34">
        <f t="shared" ref="C20:H20" si="3">2000000*C19</f>
        <v>160000</v>
      </c>
      <c r="D20" s="34">
        <f t="shared" si="3"/>
        <v>240000</v>
      </c>
      <c r="E20" s="34">
        <f t="shared" si="3"/>
        <v>320000</v>
      </c>
      <c r="F20" s="34">
        <f t="shared" si="3"/>
        <v>400000</v>
      </c>
      <c r="G20" s="34">
        <f t="shared" si="3"/>
        <v>600000</v>
      </c>
      <c r="H20" s="34">
        <f t="shared" si="3"/>
        <v>800000</v>
      </c>
    </row>
    <row r="21" spans="1:9" ht="15.95" customHeight="1">
      <c r="A21" s="9" t="s">
        <v>163</v>
      </c>
      <c r="B21" s="34">
        <f>2000000-0.06*6000000</f>
        <v>1640000</v>
      </c>
      <c r="C21" s="34">
        <f t="shared" ref="C21:H21" si="4">2000000-0.06*6000000</f>
        <v>1640000</v>
      </c>
      <c r="D21" s="34">
        <f t="shared" si="4"/>
        <v>1640000</v>
      </c>
      <c r="E21" s="34">
        <f t="shared" si="4"/>
        <v>1640000</v>
      </c>
      <c r="F21" s="34">
        <f t="shared" si="4"/>
        <v>1640000</v>
      </c>
      <c r="G21" s="34">
        <f t="shared" si="4"/>
        <v>1640000</v>
      </c>
      <c r="H21" s="34">
        <f t="shared" si="4"/>
        <v>1640000</v>
      </c>
    </row>
    <row r="22" spans="1:9" ht="15.95" customHeight="1">
      <c r="A22" s="9" t="s">
        <v>164</v>
      </c>
      <c r="B22" s="34">
        <f>B21*0.04</f>
        <v>65600</v>
      </c>
      <c r="C22" s="34">
        <f t="shared" ref="C22:H22" si="5">C21*0.04</f>
        <v>65600</v>
      </c>
      <c r="D22" s="34">
        <f t="shared" si="5"/>
        <v>65600</v>
      </c>
      <c r="E22" s="34">
        <f t="shared" si="5"/>
        <v>65600</v>
      </c>
      <c r="F22" s="34">
        <f t="shared" si="5"/>
        <v>65600</v>
      </c>
      <c r="G22" s="34">
        <f t="shared" si="5"/>
        <v>65600</v>
      </c>
      <c r="H22" s="34">
        <f t="shared" si="5"/>
        <v>65600</v>
      </c>
    </row>
    <row r="23" spans="1:9" ht="15.95" customHeight="1">
      <c r="A23" s="9" t="s">
        <v>165</v>
      </c>
      <c r="B23" s="34">
        <f t="shared" ref="B23:H23" si="6">B20-B22</f>
        <v>14400</v>
      </c>
      <c r="C23" s="34">
        <f t="shared" si="6"/>
        <v>94400</v>
      </c>
      <c r="D23" s="34">
        <f t="shared" si="6"/>
        <v>174400</v>
      </c>
      <c r="E23" s="34">
        <f t="shared" si="6"/>
        <v>254400</v>
      </c>
      <c r="F23" s="34">
        <f t="shared" si="6"/>
        <v>334400</v>
      </c>
      <c r="G23" s="34">
        <f t="shared" si="6"/>
        <v>534400</v>
      </c>
      <c r="H23" s="34">
        <f t="shared" si="6"/>
        <v>734400</v>
      </c>
    </row>
    <row r="24" spans="1:9" ht="15.95" customHeight="1">
      <c r="A24" s="9" t="s">
        <v>166</v>
      </c>
      <c r="B24" s="74">
        <v>0.125</v>
      </c>
      <c r="C24" s="74">
        <v>0.125</v>
      </c>
      <c r="D24" s="74">
        <v>0.125</v>
      </c>
      <c r="E24" s="74">
        <v>0.125</v>
      </c>
      <c r="F24" s="74">
        <v>0.125</v>
      </c>
      <c r="G24" s="74">
        <v>0.125</v>
      </c>
      <c r="H24" s="74">
        <v>0.125</v>
      </c>
    </row>
    <row r="25" spans="1:9" ht="15.95" customHeight="1">
      <c r="A25" s="9" t="s">
        <v>92</v>
      </c>
      <c r="B25" s="34">
        <f t="shared" ref="B25:H25" si="7">IF(B23/B24&gt;1200,B23*B24,1200)</f>
        <v>1800</v>
      </c>
      <c r="C25" s="34">
        <f t="shared" si="7"/>
        <v>11800</v>
      </c>
      <c r="D25" s="34">
        <f t="shared" si="7"/>
        <v>21800</v>
      </c>
      <c r="E25" s="34">
        <f t="shared" si="7"/>
        <v>31800</v>
      </c>
      <c r="F25" s="34">
        <f t="shared" si="7"/>
        <v>41800</v>
      </c>
      <c r="G25" s="34">
        <f t="shared" si="7"/>
        <v>66800</v>
      </c>
      <c r="H25" s="34">
        <f t="shared" si="7"/>
        <v>91800</v>
      </c>
    </row>
    <row r="26" spans="1:9" ht="15.95" customHeight="1">
      <c r="B26" s="34"/>
      <c r="C26" s="34"/>
      <c r="D26" s="34"/>
      <c r="E26" s="34"/>
      <c r="F26" s="34"/>
      <c r="G26" s="34"/>
      <c r="H26" s="34"/>
    </row>
    <row r="27" spans="1:9" ht="15.95" customHeight="1">
      <c r="A27" s="30" t="s">
        <v>573</v>
      </c>
      <c r="B27" s="34"/>
      <c r="C27" s="34"/>
      <c r="D27" s="34"/>
      <c r="E27" s="34"/>
      <c r="F27" s="34"/>
      <c r="G27" s="34"/>
      <c r="H27" s="34"/>
    </row>
    <row r="29" spans="1:9" ht="15.95" customHeight="1">
      <c r="A29" s="20" t="s">
        <v>261</v>
      </c>
    </row>
    <row r="30" spans="1:9" ht="15.95" customHeight="1">
      <c r="A30" s="95" t="s">
        <v>588</v>
      </c>
      <c r="B30" s="95"/>
      <c r="C30" s="95"/>
      <c r="D30" s="95"/>
      <c r="E30" s="95"/>
      <c r="F30" s="95"/>
      <c r="G30" s="95"/>
      <c r="H30" s="95"/>
    </row>
    <row r="31" spans="1:9" ht="15.95" customHeight="1">
      <c r="A31" s="9" t="s">
        <v>194</v>
      </c>
    </row>
    <row r="32" spans="1:9" ht="15.95" customHeight="1">
      <c r="A32" s="9" t="s">
        <v>195</v>
      </c>
    </row>
    <row r="33" spans="1:14" s="11" customFormat="1" ht="15.95" customHeight="1">
      <c r="A33" s="95" t="s">
        <v>587</v>
      </c>
      <c r="B33" s="95"/>
      <c r="C33" s="95"/>
      <c r="D33" s="95"/>
      <c r="E33" s="95"/>
      <c r="F33" s="95"/>
      <c r="G33" s="95"/>
      <c r="H33" s="95"/>
      <c r="I33" s="95"/>
      <c r="J33" s="95"/>
      <c r="K33" s="95"/>
      <c r="L33" s="95"/>
      <c r="M33" s="5"/>
      <c r="N33" s="5"/>
    </row>
    <row r="34" spans="1:14" s="11" customFormat="1" ht="15.95" customHeight="1">
      <c r="A34" s="95"/>
      <c r="B34" s="95"/>
      <c r="C34" s="95"/>
      <c r="D34" s="95"/>
      <c r="E34" s="95"/>
      <c r="F34" s="95"/>
      <c r="G34" s="95"/>
      <c r="H34" s="95"/>
      <c r="I34" s="95"/>
      <c r="J34" s="95"/>
      <c r="K34" s="95"/>
      <c r="L34" s="95"/>
      <c r="M34" s="5"/>
      <c r="N34" s="5"/>
    </row>
    <row r="35" spans="1:14" s="11" customFormat="1" ht="15.95" customHeight="1">
      <c r="A35" s="95"/>
      <c r="B35" s="95"/>
      <c r="C35" s="95"/>
      <c r="D35" s="95"/>
      <c r="E35" s="95"/>
      <c r="F35" s="95"/>
      <c r="G35" s="95"/>
      <c r="H35" s="95"/>
      <c r="I35" s="95"/>
      <c r="J35" s="95"/>
      <c r="K35" s="95"/>
      <c r="L35" s="95"/>
      <c r="M35" s="5"/>
      <c r="N35" s="5"/>
    </row>
    <row r="37" spans="1:14" ht="15.95" customHeight="1">
      <c r="A37" s="20" t="s">
        <v>128</v>
      </c>
    </row>
    <row r="38" spans="1:14" ht="15.95" customHeight="1">
      <c r="A38" s="9" t="s">
        <v>136</v>
      </c>
    </row>
  </sheetData>
  <mergeCells count="2">
    <mergeCell ref="A30:H30"/>
    <mergeCell ref="A33:L35"/>
  </mergeCells>
  <phoneticPr fontId="2" type="noConversion"/>
  <hyperlinks>
    <hyperlink ref="A4" location="Inhalt!A1" display="&lt;&lt;&lt; Inhalt" xr:uid="{60281166-8D27-4CED-A367-9F87FC14B1B2}"/>
    <hyperlink ref="A27" location="Metadaten!A1" display="&lt;&lt;&lt; Metadaten" xr:uid="{D92DFCEA-A5BC-4888-BEF8-83D245ADAD36}"/>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5"/>
  <sheetViews>
    <sheetView zoomScaleNormal="100" workbookViewId="0"/>
  </sheetViews>
  <sheetFormatPr baseColWidth="10" defaultColWidth="13.7109375" defaultRowHeight="15.95" customHeight="1" outlineLevelCol="1"/>
  <cols>
    <col min="1" max="1" width="42" style="9" customWidth="1"/>
    <col min="2" max="23" width="7" style="9" hidden="1" customWidth="1" outlineLevel="1"/>
    <col min="24" max="24" width="7" style="9" bestFit="1" customWidth="1" collapsed="1"/>
    <col min="25" max="25" width="7" style="9" bestFit="1" customWidth="1"/>
    <col min="26" max="26" width="7" style="39" bestFit="1" customWidth="1"/>
    <col min="27" max="27" width="13.7109375" style="39"/>
    <col min="28" max="16384" width="13.7109375" style="9"/>
  </cols>
  <sheetData>
    <row r="1" spans="1:27" s="8" customFormat="1" ht="18" customHeight="1">
      <c r="A1" s="8" t="s">
        <v>216</v>
      </c>
      <c r="Z1" s="91"/>
      <c r="AA1" s="91"/>
    </row>
    <row r="2" spans="1:27" ht="15.95" customHeight="1">
      <c r="A2" s="9" t="s">
        <v>217</v>
      </c>
    </row>
    <row r="3" spans="1:27" ht="15.95" customHeight="1">
      <c r="A3" s="19"/>
    </row>
    <row r="4" spans="1:27" ht="15.95" customHeight="1">
      <c r="A4" s="24" t="s">
        <v>448</v>
      </c>
    </row>
    <row r="6" spans="1:27" ht="15.95" customHeight="1">
      <c r="A6" s="9" t="s">
        <v>402</v>
      </c>
    </row>
    <row r="7" spans="1:27" ht="15.95" customHeight="1">
      <c r="A7" s="9" t="s">
        <v>48</v>
      </c>
    </row>
    <row r="8" spans="1:27" ht="15.95" customHeight="1">
      <c r="A8" s="25" t="s">
        <v>48</v>
      </c>
      <c r="B8" s="25" t="s">
        <v>546</v>
      </c>
      <c r="C8" s="25" t="s">
        <v>547</v>
      </c>
      <c r="D8" s="25" t="s">
        <v>544</v>
      </c>
      <c r="E8" s="25" t="s">
        <v>545</v>
      </c>
      <c r="F8" s="25" t="s">
        <v>540</v>
      </c>
      <c r="G8" s="25" t="s">
        <v>497</v>
      </c>
      <c r="H8" s="25" t="s">
        <v>498</v>
      </c>
      <c r="I8" s="25" t="s">
        <v>499</v>
      </c>
      <c r="J8" s="25" t="s">
        <v>500</v>
      </c>
      <c r="K8" s="25" t="s">
        <v>501</v>
      </c>
      <c r="L8" s="25" t="s">
        <v>502</v>
      </c>
      <c r="M8" s="25" t="s">
        <v>503</v>
      </c>
      <c r="N8" s="25" t="s">
        <v>504</v>
      </c>
      <c r="O8" s="25" t="s">
        <v>495</v>
      </c>
      <c r="P8" s="25" t="s">
        <v>491</v>
      </c>
      <c r="Q8" s="25" t="s">
        <v>487</v>
      </c>
      <c r="R8" s="25" t="s">
        <v>484</v>
      </c>
      <c r="S8" s="25" t="s">
        <v>479</v>
      </c>
      <c r="T8" s="25" t="s">
        <v>320</v>
      </c>
      <c r="U8" s="25" t="s">
        <v>380</v>
      </c>
      <c r="V8" s="25" t="s">
        <v>383</v>
      </c>
      <c r="W8" s="25" t="s">
        <v>384</v>
      </c>
      <c r="X8" s="25" t="s">
        <v>393</v>
      </c>
      <c r="Y8" s="25" t="s">
        <v>465</v>
      </c>
      <c r="Z8" s="90" t="s">
        <v>581</v>
      </c>
    </row>
    <row r="9" spans="1:27" ht="15.95" customHeight="1">
      <c r="A9" s="9" t="s">
        <v>123</v>
      </c>
      <c r="B9" s="27">
        <v>562.3285834699999</v>
      </c>
      <c r="C9" s="27">
        <v>615.73038346999988</v>
      </c>
      <c r="D9" s="27">
        <v>739.84126048999997</v>
      </c>
      <c r="E9" s="27">
        <v>759.12110025000004</v>
      </c>
      <c r="F9" s="27">
        <v>715.65941591000012</v>
      </c>
      <c r="G9" s="27">
        <v>674.84151157999997</v>
      </c>
      <c r="H9" s="27">
        <v>664.65237519999994</v>
      </c>
      <c r="I9" s="27">
        <v>714.03468096000006</v>
      </c>
      <c r="J9" s="27">
        <v>771.2945443000001</v>
      </c>
      <c r="K9" s="27">
        <v>857.99327974999972</v>
      </c>
      <c r="L9" s="27">
        <v>911.13448794999988</v>
      </c>
      <c r="M9" s="27">
        <v>820.88556996</v>
      </c>
      <c r="N9" s="27">
        <v>840.47576059999994</v>
      </c>
      <c r="O9" s="27">
        <v>815.89903782999988</v>
      </c>
      <c r="P9" s="27">
        <v>899.16903317999993</v>
      </c>
      <c r="Q9" s="27">
        <v>658.24819122999997</v>
      </c>
      <c r="R9" s="27">
        <v>780.37569432000009</v>
      </c>
      <c r="S9" s="27">
        <v>867.47411467000006</v>
      </c>
      <c r="T9" s="27">
        <v>851.98281199999997</v>
      </c>
      <c r="U9" s="27">
        <v>860.99195650000001</v>
      </c>
      <c r="V9" s="27">
        <v>909.82174899999995</v>
      </c>
      <c r="W9" s="27">
        <v>957.94320898000001</v>
      </c>
      <c r="X9" s="27">
        <v>1271.2878487099999</v>
      </c>
      <c r="Y9" s="27">
        <v>969.41599199999985</v>
      </c>
      <c r="Z9" s="89">
        <v>1038.6890039902801</v>
      </c>
      <c r="AA9" s="88"/>
    </row>
    <row r="10" spans="1:27" ht="15.95" customHeight="1">
      <c r="A10" s="9" t="s">
        <v>316</v>
      </c>
      <c r="B10" s="27">
        <v>384.86871773280001</v>
      </c>
      <c r="C10" s="27">
        <v>412.00174342120005</v>
      </c>
      <c r="D10" s="27">
        <v>507.36543392520002</v>
      </c>
      <c r="E10" s="27">
        <v>522.3813403774999</v>
      </c>
      <c r="F10" s="27">
        <v>489.36452046700003</v>
      </c>
      <c r="G10" s="27">
        <v>478.85577648060001</v>
      </c>
      <c r="H10" s="27">
        <v>451.93815095850005</v>
      </c>
      <c r="I10" s="27">
        <v>488.5849078915</v>
      </c>
      <c r="J10" s="27">
        <v>525.65802713549999</v>
      </c>
      <c r="K10" s="27">
        <v>582.99770138849999</v>
      </c>
      <c r="L10" s="27">
        <v>638.60944260999986</v>
      </c>
      <c r="M10" s="27">
        <v>561.49323127000014</v>
      </c>
      <c r="N10" s="27">
        <v>583.51852365999991</v>
      </c>
      <c r="O10" s="27">
        <v>556.54757417999997</v>
      </c>
      <c r="P10" s="27">
        <v>671.29040166000004</v>
      </c>
      <c r="Q10" s="27">
        <v>438.50164877999998</v>
      </c>
      <c r="R10" s="27">
        <v>529.21511026999997</v>
      </c>
      <c r="S10" s="27">
        <v>617.32767498999999</v>
      </c>
      <c r="T10" s="27">
        <v>600.23450200000002</v>
      </c>
      <c r="U10" s="27">
        <v>606.50854549999997</v>
      </c>
      <c r="V10" s="27">
        <v>652.35561199999995</v>
      </c>
      <c r="W10" s="27">
        <v>693.56189298000004</v>
      </c>
      <c r="X10" s="27">
        <v>973.02976271</v>
      </c>
      <c r="Y10" s="27">
        <v>702.73668020000002</v>
      </c>
      <c r="Z10" s="89">
        <v>763.43315009028299</v>
      </c>
    </row>
    <row r="11" spans="1:27" ht="15.95" customHeight="1">
      <c r="A11" s="9" t="s">
        <v>317</v>
      </c>
      <c r="B11" s="27">
        <v>177.4598657372</v>
      </c>
      <c r="C11" s="27">
        <v>203.7286400488</v>
      </c>
      <c r="D11" s="27">
        <v>232.4758265648</v>
      </c>
      <c r="E11" s="27">
        <v>236.7397598725</v>
      </c>
      <c r="F11" s="27">
        <v>226.294895443</v>
      </c>
      <c r="G11" s="27">
        <v>195.98573509940002</v>
      </c>
      <c r="H11" s="27">
        <v>212.71422424149998</v>
      </c>
      <c r="I11" s="27">
        <v>225.44977306849998</v>
      </c>
      <c r="J11" s="27">
        <v>245.63651716449999</v>
      </c>
      <c r="K11" s="27">
        <v>274.99557836149995</v>
      </c>
      <c r="L11" s="27">
        <v>272.52504534000002</v>
      </c>
      <c r="M11" s="27">
        <v>259.39233868999997</v>
      </c>
      <c r="N11" s="27">
        <v>256.95723693999997</v>
      </c>
      <c r="O11" s="27">
        <v>259.35146364999997</v>
      </c>
      <c r="P11" s="27">
        <v>227.87863152</v>
      </c>
      <c r="Q11" s="27">
        <v>219.74654244999999</v>
      </c>
      <c r="R11" s="27">
        <v>251.16058405000001</v>
      </c>
      <c r="S11" s="27">
        <v>250.14643968000001</v>
      </c>
      <c r="T11" s="27">
        <v>251.74831</v>
      </c>
      <c r="U11" s="27">
        <v>254.48341099999999</v>
      </c>
      <c r="V11" s="27">
        <v>257.466137</v>
      </c>
      <c r="W11" s="27">
        <v>264.38131600000003</v>
      </c>
      <c r="X11" s="27">
        <v>298.25808599999999</v>
      </c>
      <c r="Y11" s="27">
        <v>266.67931179999999</v>
      </c>
      <c r="Z11" s="89">
        <v>275.25585389999998</v>
      </c>
    </row>
    <row r="12" spans="1:27" ht="15.95" customHeight="1">
      <c r="B12" s="27"/>
      <c r="C12" s="27"/>
      <c r="D12" s="27"/>
      <c r="E12" s="27"/>
      <c r="F12" s="27"/>
      <c r="G12" s="27"/>
      <c r="H12" s="27"/>
      <c r="I12" s="27"/>
      <c r="J12" s="27"/>
      <c r="K12" s="27"/>
      <c r="L12" s="27"/>
      <c r="M12" s="27"/>
      <c r="N12" s="27"/>
      <c r="O12" s="27"/>
      <c r="P12" s="27"/>
      <c r="Q12" s="27"/>
      <c r="R12" s="27"/>
      <c r="S12" s="27"/>
      <c r="T12" s="27"/>
      <c r="U12" s="27"/>
      <c r="V12" s="27"/>
      <c r="W12" s="27"/>
      <c r="X12" s="27"/>
      <c r="Y12" s="27"/>
      <c r="Z12" s="89"/>
    </row>
    <row r="13" spans="1:27" ht="15.95" customHeight="1">
      <c r="A13" s="9" t="s">
        <v>130</v>
      </c>
      <c r="B13" s="27">
        <v>184.59544381999999</v>
      </c>
      <c r="C13" s="27">
        <v>214.92993413999997</v>
      </c>
      <c r="D13" s="27">
        <v>219.72682547000002</v>
      </c>
      <c r="E13" s="27">
        <v>233.78111207000003</v>
      </c>
      <c r="F13" s="27">
        <v>242.72674498000003</v>
      </c>
      <c r="G13" s="27">
        <v>237.80174637999997</v>
      </c>
      <c r="H13" s="27">
        <v>244.74118416000002</v>
      </c>
      <c r="I13" s="27">
        <v>258.09650891000001</v>
      </c>
      <c r="J13" s="27">
        <v>280.52577530000002</v>
      </c>
      <c r="K13" s="27">
        <v>297.00970783000002</v>
      </c>
      <c r="L13" s="27">
        <v>312.77401723000003</v>
      </c>
      <c r="M13" s="27">
        <v>329.25447379000002</v>
      </c>
      <c r="N13" s="27">
        <v>324.25628188999997</v>
      </c>
      <c r="O13" s="27">
        <v>330.96203091999996</v>
      </c>
      <c r="P13" s="27">
        <v>343.00186394000008</v>
      </c>
      <c r="Q13" s="27">
        <v>349.32454046000004</v>
      </c>
      <c r="R13" s="27">
        <v>362.98976270999998</v>
      </c>
      <c r="S13" s="27">
        <v>364.89580071000006</v>
      </c>
      <c r="T13" s="27">
        <v>374.35205785000005</v>
      </c>
      <c r="U13" s="27">
        <v>371.62213936000001</v>
      </c>
      <c r="V13" s="27">
        <v>391.29434192000008</v>
      </c>
      <c r="W13" s="27">
        <v>416.91798131000007</v>
      </c>
      <c r="X13" s="27">
        <v>421.11125052</v>
      </c>
      <c r="Y13" s="27">
        <v>428.16629480999995</v>
      </c>
      <c r="Z13" s="89">
        <v>427.25051740999999</v>
      </c>
    </row>
    <row r="14" spans="1:27" ht="15.95" customHeight="1">
      <c r="B14" s="27"/>
      <c r="C14" s="27"/>
      <c r="D14" s="27"/>
      <c r="E14" s="27"/>
      <c r="F14" s="27"/>
      <c r="G14" s="27"/>
      <c r="H14" s="27"/>
      <c r="I14" s="27"/>
      <c r="J14" s="27"/>
      <c r="K14" s="27"/>
      <c r="L14" s="27"/>
      <c r="M14" s="27"/>
      <c r="N14" s="27"/>
      <c r="O14" s="27"/>
      <c r="P14" s="27"/>
      <c r="Q14" s="27"/>
      <c r="R14" s="27"/>
      <c r="S14" s="27"/>
      <c r="T14" s="27"/>
      <c r="U14" s="27"/>
      <c r="V14" s="27"/>
      <c r="W14" s="27"/>
      <c r="X14" s="27"/>
      <c r="Y14" s="27"/>
      <c r="Z14" s="89"/>
    </row>
    <row r="15" spans="1:27" ht="15.95" customHeight="1">
      <c r="A15" s="9" t="s">
        <v>124</v>
      </c>
      <c r="B15" s="27">
        <v>746.92402728999991</v>
      </c>
      <c r="C15" s="27">
        <v>830.66031760999999</v>
      </c>
      <c r="D15" s="27">
        <v>959.56808596000008</v>
      </c>
      <c r="E15" s="27">
        <v>992.9022123200001</v>
      </c>
      <c r="F15" s="27">
        <v>958.38616089000016</v>
      </c>
      <c r="G15" s="27">
        <v>912.64325795999991</v>
      </c>
      <c r="H15" s="27">
        <v>909.39355935999993</v>
      </c>
      <c r="I15" s="27">
        <v>972.13118986999996</v>
      </c>
      <c r="J15" s="27">
        <v>1051.8203195999999</v>
      </c>
      <c r="K15" s="27">
        <v>1155.0029875799999</v>
      </c>
      <c r="L15" s="27">
        <v>1223.90850518</v>
      </c>
      <c r="M15" s="27">
        <v>1150.1400437499999</v>
      </c>
      <c r="N15" s="27">
        <v>1164.7320424899999</v>
      </c>
      <c r="O15" s="27">
        <v>1146.8610687499997</v>
      </c>
      <c r="P15" s="27">
        <v>1242.1708971199998</v>
      </c>
      <c r="Q15" s="27">
        <v>1007.5727316900001</v>
      </c>
      <c r="R15" s="27">
        <v>1143.36545703</v>
      </c>
      <c r="S15" s="27">
        <v>1232.3699153800001</v>
      </c>
      <c r="T15" s="27">
        <v>1226.3348698499999</v>
      </c>
      <c r="U15" s="27">
        <v>1232.6140958600001</v>
      </c>
      <c r="V15" s="27">
        <v>1301.11609092</v>
      </c>
      <c r="W15" s="27">
        <v>1374.86119029</v>
      </c>
      <c r="X15" s="27">
        <v>1692.39909923</v>
      </c>
      <c r="Y15" s="27">
        <v>1397.5822868099999</v>
      </c>
      <c r="Z15" s="89">
        <v>1465.93952140028</v>
      </c>
    </row>
    <row r="16" spans="1:27" ht="15.95" customHeight="1">
      <c r="B16" s="27"/>
      <c r="C16" s="27"/>
      <c r="D16" s="27"/>
      <c r="E16" s="27"/>
      <c r="F16" s="27"/>
      <c r="G16" s="27"/>
      <c r="H16" s="27"/>
      <c r="I16" s="27"/>
      <c r="J16" s="27"/>
      <c r="K16" s="27"/>
      <c r="L16" s="27"/>
      <c r="M16" s="27"/>
      <c r="N16" s="27"/>
      <c r="O16" s="27"/>
      <c r="P16" s="27"/>
      <c r="Q16" s="27"/>
      <c r="R16" s="27"/>
      <c r="S16" s="27"/>
      <c r="T16" s="27"/>
      <c r="U16" s="27"/>
      <c r="V16" s="27"/>
      <c r="W16" s="27"/>
      <c r="X16" s="27"/>
      <c r="Y16" s="27"/>
      <c r="Z16" s="89"/>
    </row>
    <row r="17" spans="1:27" ht="15.95" customHeight="1">
      <c r="A17" s="9" t="s">
        <v>127</v>
      </c>
      <c r="B17" s="27">
        <v>3595.1</v>
      </c>
      <c r="C17" s="27">
        <v>4001.9</v>
      </c>
      <c r="D17" s="27">
        <v>4194.8999999999996</v>
      </c>
      <c r="E17" s="27">
        <v>4205.2</v>
      </c>
      <c r="F17" s="27">
        <v>4190.5</v>
      </c>
      <c r="G17" s="27">
        <v>4135.3</v>
      </c>
      <c r="H17" s="27">
        <v>4295.5</v>
      </c>
      <c r="I17" s="27">
        <v>4556.5</v>
      </c>
      <c r="J17" s="27">
        <v>5015.5</v>
      </c>
      <c r="K17" s="27">
        <v>5523.4</v>
      </c>
      <c r="L17" s="27">
        <v>5503.7</v>
      </c>
      <c r="M17" s="27">
        <v>4901.3999999999996</v>
      </c>
      <c r="N17" s="27">
        <v>5300.4</v>
      </c>
      <c r="O17" s="27">
        <v>5097.1000000000004</v>
      </c>
      <c r="P17" s="27">
        <v>5116.1000000000004</v>
      </c>
      <c r="Q17" s="27">
        <v>5924.5</v>
      </c>
      <c r="R17" s="27">
        <v>6099.3</v>
      </c>
      <c r="S17" s="27">
        <v>6032.7</v>
      </c>
      <c r="T17" s="27">
        <v>6146.2</v>
      </c>
      <c r="U17" s="27">
        <v>6375.2</v>
      </c>
      <c r="V17" s="27">
        <v>6544.6</v>
      </c>
      <c r="W17" s="27">
        <v>6396.4</v>
      </c>
      <c r="X17" s="27">
        <v>6014</v>
      </c>
      <c r="Y17" s="34">
        <v>6568</v>
      </c>
      <c r="Z17" s="87" t="s">
        <v>73</v>
      </c>
    </row>
    <row r="18" spans="1:27" ht="15.95" customHeight="1">
      <c r="B18" s="27"/>
      <c r="C18" s="27"/>
      <c r="D18" s="27"/>
      <c r="E18" s="27"/>
      <c r="F18" s="27"/>
      <c r="G18" s="27"/>
      <c r="H18" s="27"/>
      <c r="I18" s="27"/>
      <c r="J18" s="27"/>
      <c r="K18" s="27"/>
      <c r="L18" s="27"/>
      <c r="M18" s="27"/>
      <c r="N18" s="27"/>
      <c r="O18" s="27"/>
      <c r="P18" s="27"/>
      <c r="Q18" s="27"/>
      <c r="R18" s="27"/>
      <c r="S18" s="27"/>
      <c r="T18" s="27"/>
      <c r="U18" s="27"/>
      <c r="V18" s="27"/>
      <c r="W18" s="27"/>
      <c r="X18" s="27"/>
      <c r="Y18" s="34"/>
      <c r="Z18" s="87"/>
    </row>
    <row r="19" spans="1:27" ht="15.95" customHeight="1">
      <c r="A19" s="9" t="s">
        <v>245</v>
      </c>
      <c r="B19" s="34" t="s">
        <v>73</v>
      </c>
      <c r="C19" s="27">
        <f t="shared" ref="C19:X19" si="0">SUM(C20:C21)</f>
        <v>1093.4683448399999</v>
      </c>
      <c r="D19" s="27">
        <f t="shared" si="0"/>
        <v>1279.3968842099998</v>
      </c>
      <c r="E19" s="27">
        <f t="shared" si="0"/>
        <v>949.47954579999987</v>
      </c>
      <c r="F19" s="27">
        <f t="shared" si="0"/>
        <v>936.72793376999994</v>
      </c>
      <c r="G19" s="27">
        <f t="shared" si="0"/>
        <v>956.90822787000002</v>
      </c>
      <c r="H19" s="27">
        <f t="shared" si="0"/>
        <v>927.37054767999996</v>
      </c>
      <c r="I19" s="27">
        <f t="shared" si="0"/>
        <v>1016.0264136399999</v>
      </c>
      <c r="J19" s="27">
        <f t="shared" si="0"/>
        <v>1378.85866562</v>
      </c>
      <c r="K19" s="27">
        <f t="shared" si="0"/>
        <v>1175.46390935</v>
      </c>
      <c r="L19" s="27">
        <f t="shared" si="0"/>
        <v>1297.0572511300002</v>
      </c>
      <c r="M19" s="27">
        <f t="shared" si="0"/>
        <v>1303.85511967</v>
      </c>
      <c r="N19" s="27">
        <f t="shared" si="0"/>
        <v>1289.3864586999998</v>
      </c>
      <c r="O19" s="27">
        <f t="shared" si="0"/>
        <v>1316.4393637000001</v>
      </c>
      <c r="P19" s="27">
        <f t="shared" si="0"/>
        <v>1274.3099592000001</v>
      </c>
      <c r="Q19" s="27">
        <f t="shared" si="0"/>
        <v>960.11173304999988</v>
      </c>
      <c r="R19" s="27">
        <f t="shared" si="0"/>
        <v>1090.7348282299999</v>
      </c>
      <c r="S19" s="27">
        <f t="shared" si="0"/>
        <v>1051.9067146500001</v>
      </c>
      <c r="T19" s="27">
        <f t="shared" si="0"/>
        <v>1110.956649</v>
      </c>
      <c r="U19" s="27">
        <f t="shared" si="0"/>
        <v>1192.977764</v>
      </c>
      <c r="V19" s="27">
        <f t="shared" si="0"/>
        <v>1063.578454</v>
      </c>
      <c r="W19" s="27">
        <f t="shared" si="0"/>
        <v>1369.2046149999999</v>
      </c>
      <c r="X19" s="27">
        <f t="shared" si="0"/>
        <v>1621.4482399999999</v>
      </c>
      <c r="Y19" s="27">
        <f>SUM(Y20:Y21)</f>
        <v>1341.375139</v>
      </c>
      <c r="Z19" s="89">
        <f>SUM(Z20:Z21)</f>
        <v>885.78533491000007</v>
      </c>
    </row>
    <row r="20" spans="1:27" ht="15.95" customHeight="1">
      <c r="A20" s="9" t="s">
        <v>318</v>
      </c>
      <c r="B20" s="37" t="s">
        <v>73</v>
      </c>
      <c r="C20" s="27">
        <v>833.39548165999997</v>
      </c>
      <c r="D20" s="27">
        <v>969.58888420999983</v>
      </c>
      <c r="E20" s="27">
        <v>642.8915457999999</v>
      </c>
      <c r="F20" s="27">
        <v>642.25045166999996</v>
      </c>
      <c r="G20" s="27">
        <v>692.21138303999999</v>
      </c>
      <c r="H20" s="27">
        <v>648.37303499999996</v>
      </c>
      <c r="I20" s="27">
        <v>731.26753935999989</v>
      </c>
      <c r="J20" s="27">
        <v>1066.58742194</v>
      </c>
      <c r="K20" s="27">
        <v>834.32258683999987</v>
      </c>
      <c r="L20" s="27">
        <v>967.88449474000004</v>
      </c>
      <c r="M20" s="27">
        <v>975.11143351999999</v>
      </c>
      <c r="N20" s="27">
        <v>954.34577943999977</v>
      </c>
      <c r="O20" s="27">
        <v>997.35913060000007</v>
      </c>
      <c r="P20" s="27">
        <v>982.77699900000005</v>
      </c>
      <c r="Q20" s="27">
        <v>684.46696599999996</v>
      </c>
      <c r="R20" s="27">
        <v>770.29278599999998</v>
      </c>
      <c r="S20" s="27">
        <v>732.13079900000002</v>
      </c>
      <c r="T20" s="27">
        <v>785.12952600000006</v>
      </c>
      <c r="U20" s="27">
        <v>863.13352499999996</v>
      </c>
      <c r="V20" s="27">
        <v>745.24984099999995</v>
      </c>
      <c r="W20" s="27">
        <v>1026.7237339999999</v>
      </c>
      <c r="X20" s="27">
        <v>1254.3431399999999</v>
      </c>
      <c r="Y20" s="27">
        <v>994.38822100000004</v>
      </c>
      <c r="Z20" s="89">
        <v>569.96895800000004</v>
      </c>
    </row>
    <row r="21" spans="1:27" s="39" customFormat="1" ht="15.95" customHeight="1">
      <c r="A21" s="39" t="s">
        <v>319</v>
      </c>
      <c r="B21" s="85" t="s">
        <v>73</v>
      </c>
      <c r="C21" s="89">
        <v>260.07286317999996</v>
      </c>
      <c r="D21" s="89">
        <v>309.80799999999999</v>
      </c>
      <c r="E21" s="89">
        <v>306.58800000000002</v>
      </c>
      <c r="F21" s="89">
        <v>294.47748210000003</v>
      </c>
      <c r="G21" s="89">
        <v>264.69684483000003</v>
      </c>
      <c r="H21" s="89">
        <v>278.99751268</v>
      </c>
      <c r="I21" s="89">
        <v>284.75887428000004</v>
      </c>
      <c r="J21" s="89">
        <v>312.27124368</v>
      </c>
      <c r="K21" s="89">
        <v>341.14132251000001</v>
      </c>
      <c r="L21" s="89">
        <v>329.17275639000013</v>
      </c>
      <c r="M21" s="89">
        <v>328.74368614999997</v>
      </c>
      <c r="N21" s="89">
        <v>335.04067925999999</v>
      </c>
      <c r="O21" s="89">
        <v>319.08023310000004</v>
      </c>
      <c r="P21" s="89">
        <v>291.53296020000005</v>
      </c>
      <c r="Q21" s="89">
        <v>275.64476704999993</v>
      </c>
      <c r="R21" s="89">
        <v>320.44204223000008</v>
      </c>
      <c r="S21" s="89">
        <v>319.77591565</v>
      </c>
      <c r="T21" s="89">
        <v>325.82712299999997</v>
      </c>
      <c r="U21" s="89">
        <v>329.84423900000002</v>
      </c>
      <c r="V21" s="89">
        <v>318.32861300000002</v>
      </c>
      <c r="W21" s="89">
        <v>342.48088100000001</v>
      </c>
      <c r="X21" s="89">
        <v>367.10509999999999</v>
      </c>
      <c r="Y21" s="89">
        <v>346.986918</v>
      </c>
      <c r="Z21" s="89">
        <v>315.81637690999997</v>
      </c>
    </row>
    <row r="24" spans="1:27" s="8" customFormat="1" ht="15.95" customHeight="1">
      <c r="A24" s="8" t="s">
        <v>218</v>
      </c>
      <c r="Z24" s="91"/>
      <c r="AA24" s="91"/>
    </row>
    <row r="25" spans="1:27" ht="15.95" customHeight="1">
      <c r="A25" s="9" t="s">
        <v>219</v>
      </c>
    </row>
    <row r="27" spans="1:27" ht="15.95" customHeight="1">
      <c r="A27" s="9" t="s">
        <v>403</v>
      </c>
    </row>
    <row r="29" spans="1:27" s="20" customFormat="1" ht="15.95" customHeight="1">
      <c r="A29" s="25"/>
      <c r="B29" s="25" t="str">
        <f t="shared" ref="B29:Y29" si="1">B8</f>
        <v>RJ 1998</v>
      </c>
      <c r="C29" s="25" t="str">
        <f t="shared" si="1"/>
        <v>RJ 1999</v>
      </c>
      <c r="D29" s="25" t="str">
        <f t="shared" si="1"/>
        <v>RJ 2000</v>
      </c>
      <c r="E29" s="25" t="str">
        <f t="shared" si="1"/>
        <v>RJ 2001</v>
      </c>
      <c r="F29" s="25" t="str">
        <f t="shared" si="1"/>
        <v>RJ 2002</v>
      </c>
      <c r="G29" s="25" t="str">
        <f t="shared" si="1"/>
        <v>RJ 2003</v>
      </c>
      <c r="H29" s="25" t="str">
        <f t="shared" si="1"/>
        <v>RJ 2004</v>
      </c>
      <c r="I29" s="25" t="str">
        <f t="shared" si="1"/>
        <v>RJ 2005</v>
      </c>
      <c r="J29" s="25" t="str">
        <f t="shared" si="1"/>
        <v>RJ 2006</v>
      </c>
      <c r="K29" s="25" t="str">
        <f t="shared" si="1"/>
        <v>RJ 2007</v>
      </c>
      <c r="L29" s="25" t="str">
        <f t="shared" si="1"/>
        <v>RJ 2008</v>
      </c>
      <c r="M29" s="25" t="str">
        <f t="shared" si="1"/>
        <v>RJ 2009</v>
      </c>
      <c r="N29" s="25" t="str">
        <f t="shared" si="1"/>
        <v>RJ 2010</v>
      </c>
      <c r="O29" s="25" t="str">
        <f t="shared" si="1"/>
        <v>RJ 2011</v>
      </c>
      <c r="P29" s="25" t="str">
        <f t="shared" si="1"/>
        <v>RJ 2012</v>
      </c>
      <c r="Q29" s="25" t="str">
        <f t="shared" si="1"/>
        <v>RJ 2013</v>
      </c>
      <c r="R29" s="25" t="str">
        <f t="shared" si="1"/>
        <v>RJ 2014</v>
      </c>
      <c r="S29" s="25" t="str">
        <f t="shared" si="1"/>
        <v>RJ 2015</v>
      </c>
      <c r="T29" s="25" t="str">
        <f t="shared" si="1"/>
        <v>RJ 2016</v>
      </c>
      <c r="U29" s="25" t="str">
        <f t="shared" si="1"/>
        <v>RJ 2017</v>
      </c>
      <c r="V29" s="25" t="str">
        <f t="shared" si="1"/>
        <v>RJ 2018</v>
      </c>
      <c r="W29" s="25" t="str">
        <f t="shared" si="1"/>
        <v>RJ 2019</v>
      </c>
      <c r="X29" s="25" t="str">
        <f t="shared" si="1"/>
        <v>RJ 2020</v>
      </c>
      <c r="Y29" s="25" t="str">
        <f t="shared" si="1"/>
        <v>RJ 2021</v>
      </c>
      <c r="Z29" s="90" t="str">
        <f t="shared" ref="Z29" si="2">Z8</f>
        <v>RJ 2022</v>
      </c>
      <c r="AA29" s="86"/>
    </row>
    <row r="30" spans="1:27" ht="15.95" customHeight="1">
      <c r="A30" s="9" t="s">
        <v>125</v>
      </c>
      <c r="B30" s="26">
        <f t="shared" ref="B30:X30" si="3">B9/B17</f>
        <v>0.15641528287669326</v>
      </c>
      <c r="C30" s="26">
        <f t="shared" si="3"/>
        <v>0.15385951259901542</v>
      </c>
      <c r="D30" s="26">
        <f t="shared" si="3"/>
        <v>0.17636684080431</v>
      </c>
      <c r="E30" s="26">
        <f t="shared" si="3"/>
        <v>0.18051961862693811</v>
      </c>
      <c r="F30" s="26">
        <f t="shared" si="3"/>
        <v>0.17078139026607805</v>
      </c>
      <c r="G30" s="26">
        <f t="shared" si="3"/>
        <v>0.16319046056634343</v>
      </c>
      <c r="H30" s="26">
        <f t="shared" si="3"/>
        <v>0.15473224891165172</v>
      </c>
      <c r="I30" s="26">
        <f t="shared" si="3"/>
        <v>0.15670683220893231</v>
      </c>
      <c r="J30" s="26">
        <f t="shared" si="3"/>
        <v>0.15378218408932312</v>
      </c>
      <c r="K30" s="26">
        <f t="shared" si="3"/>
        <v>0.15533788603939599</v>
      </c>
      <c r="L30" s="26">
        <f t="shared" si="3"/>
        <v>0.16554944636335556</v>
      </c>
      <c r="M30" s="26">
        <f t="shared" si="3"/>
        <v>0.16747981596278616</v>
      </c>
      <c r="N30" s="26">
        <f t="shared" si="3"/>
        <v>0.15856836476492339</v>
      </c>
      <c r="O30" s="26">
        <f t="shared" si="3"/>
        <v>0.16007122438837768</v>
      </c>
      <c r="P30" s="26">
        <f t="shared" si="3"/>
        <v>0.17575282601591052</v>
      </c>
      <c r="Q30" s="26">
        <f t="shared" si="3"/>
        <v>0.11110611717950881</v>
      </c>
      <c r="R30" s="26">
        <f t="shared" si="3"/>
        <v>0.12794512391913826</v>
      </c>
      <c r="S30" s="26">
        <f t="shared" si="3"/>
        <v>0.14379533453843221</v>
      </c>
      <c r="T30" s="26">
        <f t="shared" si="3"/>
        <v>0.13861944160619569</v>
      </c>
      <c r="U30" s="26">
        <f t="shared" si="3"/>
        <v>0.13505332483686788</v>
      </c>
      <c r="V30" s="26">
        <f t="shared" si="3"/>
        <v>0.13901869464902361</v>
      </c>
      <c r="W30" s="26">
        <f t="shared" si="3"/>
        <v>0.14976286801638422</v>
      </c>
      <c r="X30" s="26">
        <f t="shared" si="3"/>
        <v>0.21138806928999002</v>
      </c>
      <c r="Y30" s="26">
        <f t="shared" ref="Y30" si="4">Y9/Y17</f>
        <v>0.14759683191230205</v>
      </c>
      <c r="Z30" s="83" t="s">
        <v>73</v>
      </c>
    </row>
    <row r="31" spans="1:27" ht="15.95" customHeight="1">
      <c r="A31" s="9" t="s">
        <v>126</v>
      </c>
      <c r="B31" s="26">
        <f t="shared" ref="B31:X31" si="5">B15/B17</f>
        <v>0.20776168320491778</v>
      </c>
      <c r="C31" s="26">
        <f t="shared" si="5"/>
        <v>0.20756648532197206</v>
      </c>
      <c r="D31" s="26">
        <f t="shared" si="5"/>
        <v>0.22874635532670629</v>
      </c>
      <c r="E31" s="26">
        <f t="shared" si="5"/>
        <v>0.23611295831827264</v>
      </c>
      <c r="F31" s="26">
        <f t="shared" si="5"/>
        <v>0.22870448893688108</v>
      </c>
      <c r="G31" s="26">
        <f t="shared" si="5"/>
        <v>0.22069577974028484</v>
      </c>
      <c r="H31" s="26">
        <f t="shared" si="5"/>
        <v>0.21170842960307296</v>
      </c>
      <c r="I31" s="26">
        <f t="shared" si="5"/>
        <v>0.21335042025019202</v>
      </c>
      <c r="J31" s="26">
        <f t="shared" si="5"/>
        <v>0.20971395067291396</v>
      </c>
      <c r="K31" s="26">
        <f t="shared" si="5"/>
        <v>0.20911087148857588</v>
      </c>
      <c r="L31" s="26">
        <f t="shared" si="5"/>
        <v>0.22237921855842435</v>
      </c>
      <c r="M31" s="26">
        <f t="shared" si="5"/>
        <v>0.23465541350430488</v>
      </c>
      <c r="N31" s="26">
        <f t="shared" si="5"/>
        <v>0.21974417826767792</v>
      </c>
      <c r="O31" s="26">
        <f t="shared" si="5"/>
        <v>0.22500266205293198</v>
      </c>
      <c r="P31" s="26">
        <f t="shared" si="5"/>
        <v>0.24279644594906272</v>
      </c>
      <c r="Q31" s="26">
        <f t="shared" si="5"/>
        <v>0.17006882128280867</v>
      </c>
      <c r="R31" s="26">
        <f t="shared" si="5"/>
        <v>0.18745847179676356</v>
      </c>
      <c r="S31" s="26">
        <f t="shared" si="5"/>
        <v>0.2042816508992657</v>
      </c>
      <c r="T31" s="26">
        <f t="shared" si="5"/>
        <v>0.19952732905697829</v>
      </c>
      <c r="U31" s="26">
        <f t="shared" si="5"/>
        <v>0.19334516499247084</v>
      </c>
      <c r="V31" s="26">
        <f t="shared" si="5"/>
        <v>0.19880758043577912</v>
      </c>
      <c r="W31" s="26">
        <f t="shared" si="5"/>
        <v>0.2149429664014133</v>
      </c>
      <c r="X31" s="26">
        <f t="shared" si="5"/>
        <v>0.28140989345360823</v>
      </c>
      <c r="Y31" s="26">
        <f t="shared" ref="Y31" si="6">Y15/Y17</f>
        <v>0.21278658447168086</v>
      </c>
      <c r="Z31" s="83" t="s">
        <v>73</v>
      </c>
    </row>
    <row r="32" spans="1:27" ht="15.95"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83"/>
    </row>
    <row r="33" spans="1:26" ht="15.95" customHeight="1">
      <c r="A33" s="9" t="s">
        <v>243</v>
      </c>
      <c r="B33" s="37" t="s">
        <v>73</v>
      </c>
      <c r="C33" s="26">
        <f t="shared" ref="C33:Y33" si="7">C9/C19</f>
        <v>0.56309849880482432</v>
      </c>
      <c r="D33" s="26">
        <f t="shared" si="7"/>
        <v>0.5782734580808645</v>
      </c>
      <c r="E33" s="26">
        <f t="shared" si="7"/>
        <v>0.79951285270752181</v>
      </c>
      <c r="F33" s="26">
        <f t="shared" si="7"/>
        <v>0.76399922550587673</v>
      </c>
      <c r="G33" s="26">
        <f t="shared" si="7"/>
        <v>0.70523117256724022</v>
      </c>
      <c r="H33" s="26">
        <f t="shared" si="7"/>
        <v>0.71670636603972249</v>
      </c>
      <c r="I33" s="26">
        <f t="shared" si="7"/>
        <v>0.70277176988136647</v>
      </c>
      <c r="J33" s="26">
        <f t="shared" si="7"/>
        <v>0.55937172063475382</v>
      </c>
      <c r="K33" s="26">
        <f t="shared" si="7"/>
        <v>0.72991886260842065</v>
      </c>
      <c r="L33" s="26">
        <f t="shared" si="7"/>
        <v>0.70246281508099717</v>
      </c>
      <c r="M33" s="26">
        <f t="shared" si="7"/>
        <v>0.62958342347711338</v>
      </c>
      <c r="N33" s="26">
        <f t="shared" si="7"/>
        <v>0.65184162198150752</v>
      </c>
      <c r="O33" s="26">
        <f t="shared" si="7"/>
        <v>0.61977715064431405</v>
      </c>
      <c r="P33" s="26">
        <f t="shared" si="7"/>
        <v>0.70561249771954215</v>
      </c>
      <c r="Q33" s="26">
        <f t="shared" si="7"/>
        <v>0.6855954037129971</v>
      </c>
      <c r="R33" s="26">
        <f t="shared" si="7"/>
        <v>0.71545867439326383</v>
      </c>
      <c r="S33" s="26">
        <f t="shared" si="7"/>
        <v>0.8246682929090664</v>
      </c>
      <c r="T33" s="26">
        <f t="shared" si="7"/>
        <v>0.76689114086214893</v>
      </c>
      <c r="U33" s="26">
        <f t="shared" si="7"/>
        <v>0.72171668448633386</v>
      </c>
      <c r="V33" s="26">
        <f t="shared" si="7"/>
        <v>0.85543454324244894</v>
      </c>
      <c r="W33" s="26">
        <f t="shared" si="7"/>
        <v>0.69963480876815487</v>
      </c>
      <c r="X33" s="26">
        <f t="shared" si="7"/>
        <v>0.78404466904845505</v>
      </c>
      <c r="Y33" s="26">
        <f t="shared" si="7"/>
        <v>0.72270311549288369</v>
      </c>
      <c r="Z33" s="83">
        <f t="shared" ref="Z33" si="8">Z9/Z19</f>
        <v>1.1726193277921175</v>
      </c>
    </row>
    <row r="34" spans="1:26" ht="15.95" customHeight="1">
      <c r="A34" s="9" t="s">
        <v>49</v>
      </c>
      <c r="B34" s="37" t="s">
        <v>73</v>
      </c>
      <c r="C34" s="26">
        <f t="shared" ref="C34:Y34" si="9">C10/C20</f>
        <v>0.49436522333976873</v>
      </c>
      <c r="D34" s="26">
        <f t="shared" si="9"/>
        <v>0.52327893005765058</v>
      </c>
      <c r="E34" s="26">
        <f t="shared" si="9"/>
        <v>0.81254971198518433</v>
      </c>
      <c r="F34" s="26">
        <f t="shared" si="9"/>
        <v>0.76195278523283072</v>
      </c>
      <c r="G34" s="26">
        <f t="shared" si="9"/>
        <v>0.69177680144119924</v>
      </c>
      <c r="H34" s="26">
        <f t="shared" si="9"/>
        <v>0.69703415558992221</v>
      </c>
      <c r="I34" s="26">
        <f t="shared" si="9"/>
        <v>0.66813427588910346</v>
      </c>
      <c r="J34" s="26">
        <f t="shared" si="9"/>
        <v>0.49284101455030138</v>
      </c>
      <c r="K34" s="26">
        <f t="shared" si="9"/>
        <v>0.6987677315516605</v>
      </c>
      <c r="L34" s="26">
        <f t="shared" si="9"/>
        <v>0.65979922819359516</v>
      </c>
      <c r="M34" s="26">
        <f t="shared" si="9"/>
        <v>0.57582468215257954</v>
      </c>
      <c r="N34" s="26">
        <f t="shared" si="9"/>
        <v>0.61143302168989788</v>
      </c>
      <c r="O34" s="26">
        <f t="shared" si="9"/>
        <v>0.55802123538507853</v>
      </c>
      <c r="P34" s="26">
        <f t="shared" si="9"/>
        <v>0.68305465262521881</v>
      </c>
      <c r="Q34" s="26">
        <f t="shared" si="9"/>
        <v>0.64064691294393306</v>
      </c>
      <c r="R34" s="26">
        <f t="shared" si="9"/>
        <v>0.68703111321881183</v>
      </c>
      <c r="S34" s="26">
        <f t="shared" si="9"/>
        <v>0.84319315050424481</v>
      </c>
      <c r="T34" s="26">
        <f t="shared" si="9"/>
        <v>0.76450379475347863</v>
      </c>
      <c r="U34" s="26">
        <f t="shared" si="9"/>
        <v>0.70268217828753665</v>
      </c>
      <c r="V34" s="26">
        <f t="shared" si="9"/>
        <v>0.87535156146380177</v>
      </c>
      <c r="W34" s="26">
        <f t="shared" si="9"/>
        <v>0.6755097501038192</v>
      </c>
      <c r="X34" s="26">
        <f t="shared" si="9"/>
        <v>0.7757285320745646</v>
      </c>
      <c r="Y34" s="26">
        <f t="shared" si="9"/>
        <v>0.70670253866573107</v>
      </c>
      <c r="Z34" s="83">
        <f t="shared" ref="Z34" si="10">Z10/Z20</f>
        <v>1.3394293485195081</v>
      </c>
    </row>
    <row r="35" spans="1:26" ht="15.95" customHeight="1">
      <c r="A35" s="9" t="s">
        <v>244</v>
      </c>
      <c r="B35" s="37" t="s">
        <v>73</v>
      </c>
      <c r="C35" s="26">
        <f t="shared" ref="C35:Y35" si="11">C11/C21</f>
        <v>0.78335216353501924</v>
      </c>
      <c r="D35" s="26">
        <f t="shared" si="11"/>
        <v>0.75038677685792499</v>
      </c>
      <c r="E35" s="26">
        <f t="shared" si="11"/>
        <v>0.77217555766207413</v>
      </c>
      <c r="F35" s="26">
        <f t="shared" si="11"/>
        <v>0.76846247743368623</v>
      </c>
      <c r="G35" s="26">
        <f t="shared" si="11"/>
        <v>0.7404158339147211</v>
      </c>
      <c r="H35" s="26">
        <f t="shared" si="11"/>
        <v>0.76242337144229477</v>
      </c>
      <c r="I35" s="26">
        <f t="shared" si="11"/>
        <v>0.79172167553527362</v>
      </c>
      <c r="J35" s="26">
        <f t="shared" si="11"/>
        <v>0.7866126713102537</v>
      </c>
      <c r="K35" s="26">
        <f t="shared" si="11"/>
        <v>0.80610456786113593</v>
      </c>
      <c r="L35" s="26">
        <f t="shared" si="11"/>
        <v>0.82790887170843341</v>
      </c>
      <c r="M35" s="26">
        <f t="shared" si="11"/>
        <v>0.789041279325571</v>
      </c>
      <c r="N35" s="26">
        <f t="shared" si="11"/>
        <v>0.76694339776154374</v>
      </c>
      <c r="O35" s="26">
        <f t="shared" si="11"/>
        <v>0.81280955930829779</v>
      </c>
      <c r="P35" s="26">
        <f t="shared" si="11"/>
        <v>0.78165649387866354</v>
      </c>
      <c r="Q35" s="26">
        <f t="shared" si="11"/>
        <v>0.79720919356375664</v>
      </c>
      <c r="R35" s="26">
        <f t="shared" si="11"/>
        <v>0.78379410611085576</v>
      </c>
      <c r="S35" s="26">
        <f t="shared" si="11"/>
        <v>0.78225540898392554</v>
      </c>
      <c r="T35" s="26">
        <f t="shared" si="11"/>
        <v>0.77264381087144796</v>
      </c>
      <c r="U35" s="26">
        <f t="shared" si="11"/>
        <v>0.77152601413177924</v>
      </c>
      <c r="V35" s="26">
        <f t="shared" si="11"/>
        <v>0.80880614084163394</v>
      </c>
      <c r="W35" s="26">
        <f t="shared" si="11"/>
        <v>0.77195934333046756</v>
      </c>
      <c r="X35" s="26">
        <f t="shared" si="11"/>
        <v>0.81245966345877518</v>
      </c>
      <c r="Y35" s="26">
        <f t="shared" si="11"/>
        <v>0.76855725091053717</v>
      </c>
      <c r="Z35" s="83">
        <f t="shared" ref="Z35" si="12">Z11/Z21</f>
        <v>0.87156928526996946</v>
      </c>
    </row>
    <row r="36" spans="1:26" ht="15.95" customHeight="1">
      <c r="B36" s="37"/>
      <c r="C36" s="26"/>
      <c r="D36" s="26"/>
      <c r="E36" s="26"/>
      <c r="F36" s="26"/>
      <c r="G36" s="26"/>
      <c r="H36" s="26"/>
      <c r="I36" s="26"/>
      <c r="J36" s="26"/>
      <c r="K36" s="26"/>
      <c r="L36" s="26"/>
      <c r="M36" s="26"/>
      <c r="N36" s="26"/>
      <c r="O36" s="26"/>
      <c r="P36" s="26"/>
      <c r="Q36" s="26"/>
      <c r="R36" s="26"/>
      <c r="S36" s="26"/>
      <c r="T36" s="26"/>
      <c r="U36" s="26"/>
      <c r="V36" s="26"/>
      <c r="W36" s="26"/>
      <c r="X36" s="26"/>
      <c r="Y36" s="26"/>
      <c r="Z36" s="83"/>
    </row>
    <row r="37" spans="1:26" ht="15.95" customHeight="1">
      <c r="A37" s="24" t="s">
        <v>573</v>
      </c>
      <c r="B37" s="37"/>
      <c r="C37" s="26"/>
      <c r="D37" s="26"/>
      <c r="E37" s="26"/>
      <c r="F37" s="26"/>
      <c r="G37" s="26"/>
      <c r="H37" s="26"/>
      <c r="I37" s="26"/>
      <c r="J37" s="26"/>
      <c r="K37" s="26"/>
      <c r="L37" s="26"/>
      <c r="M37" s="26"/>
      <c r="N37" s="26"/>
      <c r="O37" s="26"/>
      <c r="P37" s="26"/>
      <c r="Q37" s="26"/>
      <c r="R37" s="26"/>
      <c r="S37" s="26"/>
      <c r="T37" s="26"/>
      <c r="U37" s="26"/>
      <c r="V37" s="26"/>
      <c r="W37" s="26"/>
      <c r="X37" s="26"/>
      <c r="Y37" s="26"/>
      <c r="Z37" s="83"/>
    </row>
    <row r="39" spans="1:26" ht="15.95" customHeight="1">
      <c r="A39" s="20" t="s">
        <v>261</v>
      </c>
    </row>
    <row r="40" spans="1:26" ht="15.95" customHeight="1">
      <c r="A40" s="9" t="s">
        <v>401</v>
      </c>
    </row>
    <row r="41" spans="1:26" ht="15.95" customHeight="1">
      <c r="A41" s="9" t="s">
        <v>312</v>
      </c>
    </row>
    <row r="42" spans="1:26" ht="15.95" customHeight="1">
      <c r="A42" s="9" t="s">
        <v>624</v>
      </c>
    </row>
    <row r="43" spans="1:26" ht="15.95" customHeight="1">
      <c r="A43" s="9" t="s">
        <v>175</v>
      </c>
    </row>
    <row r="44" spans="1:26" ht="15.95" customHeight="1">
      <c r="A44" s="9" t="s">
        <v>176</v>
      </c>
    </row>
    <row r="45" spans="1:26" ht="15.95" customHeight="1">
      <c r="A45" s="9" t="s">
        <v>313</v>
      </c>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phoneticPr fontId="2" type="noConversion"/>
  <hyperlinks>
    <hyperlink ref="A4" location="Inhalt!A1" display="&lt;&lt;&lt; Inhalt" xr:uid="{DC5D89B2-528C-4979-8E10-C59063E078EC}"/>
    <hyperlink ref="A37" location="Metadaten!A1" display="&lt;&lt;&lt; Metadaten" xr:uid="{5D8AE1FF-8D6F-499F-8A1D-8228929F717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606</v>
      </c>
    </row>
    <row r="3" spans="1:1" ht="15.95" customHeight="1">
      <c r="A3" s="6" t="s">
        <v>572</v>
      </c>
    </row>
    <row r="23" s="7" customFormat="1" ht="15.95" customHeight="1"/>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4"/>
  <sheetViews>
    <sheetView zoomScaleNormal="100" workbookViewId="0"/>
  </sheetViews>
  <sheetFormatPr baseColWidth="10" defaultColWidth="13.7109375" defaultRowHeight="15.95" customHeight="1" outlineLevelCol="1"/>
  <cols>
    <col min="1" max="1" width="33.5703125" style="9" customWidth="1"/>
    <col min="2" max="19" width="13.7109375" style="9" hidden="1" customWidth="1" outlineLevel="1"/>
    <col min="20" max="20" width="13.7109375" style="9" collapsed="1"/>
    <col min="21" max="16384" width="13.7109375" style="9"/>
  </cols>
  <sheetData>
    <row r="1" spans="1:26" s="8" customFormat="1" ht="18" customHeight="1">
      <c r="A1" s="8" t="s">
        <v>262</v>
      </c>
    </row>
    <row r="2" spans="1:26" ht="15.95" customHeight="1">
      <c r="A2" s="9" t="s">
        <v>220</v>
      </c>
    </row>
    <row r="3" spans="1:26" ht="15.95" customHeight="1">
      <c r="A3" s="19"/>
    </row>
    <row r="4" spans="1:26" ht="15.95" customHeight="1">
      <c r="A4" s="24" t="s">
        <v>448</v>
      </c>
    </row>
    <row r="6" spans="1:26" ht="15.95" customHeight="1">
      <c r="A6" s="9" t="s">
        <v>404</v>
      </c>
    </row>
    <row r="8" spans="1:26" s="20" customFormat="1"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6" ht="15.95" customHeight="1">
      <c r="A9" s="9" t="s">
        <v>289</v>
      </c>
      <c r="B9" s="23" t="s">
        <v>73</v>
      </c>
      <c r="C9" s="23" t="s">
        <v>73</v>
      </c>
      <c r="D9" s="23" t="s">
        <v>73</v>
      </c>
      <c r="E9" s="23" t="s">
        <v>73</v>
      </c>
      <c r="F9" s="23" t="s">
        <v>73</v>
      </c>
      <c r="G9" s="23" t="s">
        <v>73</v>
      </c>
      <c r="H9" s="23" t="s">
        <v>73</v>
      </c>
      <c r="I9" s="23" t="s">
        <v>73</v>
      </c>
      <c r="J9" s="23" t="s">
        <v>73</v>
      </c>
      <c r="K9" s="23" t="s">
        <v>73</v>
      </c>
      <c r="L9" s="23" t="s">
        <v>73</v>
      </c>
      <c r="M9" s="23">
        <v>150065947.98000002</v>
      </c>
      <c r="N9" s="23">
        <v>240726406.56</v>
      </c>
      <c r="O9" s="23">
        <v>226590970.30000001</v>
      </c>
      <c r="P9" s="23">
        <v>225604109</v>
      </c>
      <c r="Q9" s="23">
        <v>235971469</v>
      </c>
      <c r="R9" s="23">
        <v>241246799</v>
      </c>
      <c r="S9" s="23">
        <v>263710369</v>
      </c>
      <c r="T9" s="23">
        <v>271147617</v>
      </c>
      <c r="U9" s="23">
        <v>278650724</v>
      </c>
      <c r="V9" s="23">
        <v>266803101</v>
      </c>
      <c r="W9" s="26">
        <f>V9/U9-1</f>
        <v>-4.2517826007873571E-2</v>
      </c>
    </row>
    <row r="10" spans="1:26" ht="15.95" customHeight="1">
      <c r="A10" s="9" t="s">
        <v>294</v>
      </c>
      <c r="B10" s="23" t="s">
        <v>73</v>
      </c>
      <c r="C10" s="23" t="s">
        <v>73</v>
      </c>
      <c r="D10" s="23" t="s">
        <v>73</v>
      </c>
      <c r="E10" s="23" t="s">
        <v>73</v>
      </c>
      <c r="F10" s="23" t="s">
        <v>73</v>
      </c>
      <c r="G10" s="23" t="s">
        <v>73</v>
      </c>
      <c r="H10" s="23" t="s">
        <v>73</v>
      </c>
      <c r="I10" s="23" t="s">
        <v>73</v>
      </c>
      <c r="J10" s="23" t="s">
        <v>73</v>
      </c>
      <c r="K10" s="23" t="s">
        <v>73</v>
      </c>
      <c r="L10" s="23" t="s">
        <v>73</v>
      </c>
      <c r="M10" s="23">
        <v>-263129.93</v>
      </c>
      <c r="N10" s="23">
        <v>201568</v>
      </c>
      <c r="O10" s="23">
        <v>9864</v>
      </c>
      <c r="P10" s="23">
        <v>39844</v>
      </c>
      <c r="Q10" s="23">
        <v>-258395</v>
      </c>
      <c r="R10" s="23">
        <v>71760</v>
      </c>
      <c r="S10" s="23">
        <v>-175911</v>
      </c>
      <c r="T10" s="23">
        <v>-590381</v>
      </c>
      <c r="U10" s="23">
        <v>222677</v>
      </c>
      <c r="V10" s="23">
        <v>-719309</v>
      </c>
      <c r="W10" s="26" t="s">
        <v>76</v>
      </c>
    </row>
    <row r="11" spans="1:26" ht="15.95" customHeight="1">
      <c r="A11" s="9" t="s">
        <v>295</v>
      </c>
      <c r="B11" s="23">
        <v>118137043.09999999</v>
      </c>
      <c r="C11" s="23">
        <v>118161894.25</v>
      </c>
      <c r="D11" s="23">
        <v>117357575.84999999</v>
      </c>
      <c r="E11" s="23">
        <v>127329194.34</v>
      </c>
      <c r="F11" s="23">
        <v>138737266.59999999</v>
      </c>
      <c r="G11" s="23">
        <v>154247327.78999999</v>
      </c>
      <c r="H11" s="23">
        <v>161057669</v>
      </c>
      <c r="I11" s="23">
        <v>154567333.75</v>
      </c>
      <c r="J11" s="23">
        <v>155123297.27000001</v>
      </c>
      <c r="K11" s="23">
        <v>161275285.75</v>
      </c>
      <c r="L11" s="23">
        <v>158257409.76999998</v>
      </c>
      <c r="M11" s="23">
        <v>150329077.91000003</v>
      </c>
      <c r="N11" s="23">
        <v>240524838.56</v>
      </c>
      <c r="O11" s="23">
        <v>226581106.30000001</v>
      </c>
      <c r="P11" s="23">
        <v>225564265</v>
      </c>
      <c r="Q11" s="23">
        <v>236229864</v>
      </c>
      <c r="R11" s="23">
        <v>241175039</v>
      </c>
      <c r="S11" s="23">
        <f>S9-S10</f>
        <v>263886280</v>
      </c>
      <c r="T11" s="23">
        <f>T9-T10</f>
        <v>271737998</v>
      </c>
      <c r="U11" s="23">
        <f>U9-U10</f>
        <v>278428047</v>
      </c>
      <c r="V11" s="23">
        <f>V9-V10</f>
        <v>267522410</v>
      </c>
      <c r="W11" s="26">
        <f t="shared" ref="W11:W19" si="0">V11/U11-1</f>
        <v>-3.9168600712125801E-2</v>
      </c>
    </row>
    <row r="12" spans="1:26" ht="15.95" customHeight="1">
      <c r="A12" s="9" t="s">
        <v>589</v>
      </c>
      <c r="B12" s="23">
        <v>42611503.149999999</v>
      </c>
      <c r="C12" s="23">
        <v>42359513.549999997</v>
      </c>
      <c r="D12" s="23">
        <v>41966648.729999997</v>
      </c>
      <c r="E12" s="23">
        <v>45603727.060000002</v>
      </c>
      <c r="F12" s="23">
        <v>50219537.649999991</v>
      </c>
      <c r="G12" s="23">
        <v>56505962.710000001</v>
      </c>
      <c r="H12" s="23">
        <v>62513838</v>
      </c>
      <c r="I12" s="23">
        <v>59666820.020000003</v>
      </c>
      <c r="J12" s="23">
        <v>59875789.970000006</v>
      </c>
      <c r="K12" s="23">
        <v>62252642.090000011</v>
      </c>
      <c r="L12" s="23">
        <v>61208968.969999999</v>
      </c>
      <c r="M12" s="23">
        <v>58100594.93</v>
      </c>
      <c r="N12" s="23">
        <v>93232762.019999996</v>
      </c>
      <c r="O12" s="23">
        <v>92714435.299999997</v>
      </c>
      <c r="P12" s="23">
        <v>93068602.849999994</v>
      </c>
      <c r="Q12" s="23">
        <v>98448445</v>
      </c>
      <c r="R12" s="23">
        <v>103291211</v>
      </c>
      <c r="S12" s="23">
        <v>113235510</v>
      </c>
      <c r="T12" s="23">
        <v>118397829</v>
      </c>
      <c r="U12" s="23">
        <v>118624284</v>
      </c>
      <c r="V12" s="23">
        <v>111538980</v>
      </c>
      <c r="W12" s="26">
        <f t="shared" si="0"/>
        <v>-5.9728950608460618E-2</v>
      </c>
      <c r="Z12" s="27"/>
    </row>
    <row r="13" spans="1:26" ht="15.95" customHeight="1">
      <c r="A13" s="9" t="s">
        <v>590</v>
      </c>
      <c r="B13" s="23">
        <v>75525539.950000003</v>
      </c>
      <c r="C13" s="23">
        <v>75802380.700000003</v>
      </c>
      <c r="D13" s="23">
        <v>75390927.120000005</v>
      </c>
      <c r="E13" s="23">
        <v>81725467.280000001</v>
      </c>
      <c r="F13" s="23">
        <v>88517728.950000003</v>
      </c>
      <c r="G13" s="23">
        <v>97741365.079999998</v>
      </c>
      <c r="H13" s="23">
        <v>98543831</v>
      </c>
      <c r="I13" s="23">
        <v>94900513.730000004</v>
      </c>
      <c r="J13" s="23">
        <v>95247507.299999997</v>
      </c>
      <c r="K13" s="23">
        <v>99022643.659999996</v>
      </c>
      <c r="L13" s="23">
        <v>97048440.799999982</v>
      </c>
      <c r="M13" s="23">
        <v>92228482.980000004</v>
      </c>
      <c r="N13" s="23">
        <v>147292076.53999999</v>
      </c>
      <c r="O13" s="23">
        <v>133866670</v>
      </c>
      <c r="P13" s="23">
        <v>132495661.56999999</v>
      </c>
      <c r="Q13" s="23">
        <v>137523024</v>
      </c>
      <c r="R13" s="23">
        <v>137883828</v>
      </c>
      <c r="S13" s="23">
        <v>150650770</v>
      </c>
      <c r="T13" s="23">
        <v>153340169</v>
      </c>
      <c r="U13" s="23">
        <v>159803763</v>
      </c>
      <c r="V13" s="23">
        <v>155264121</v>
      </c>
      <c r="W13" s="26">
        <f t="shared" si="0"/>
        <v>-2.8407603893532807E-2</v>
      </c>
      <c r="Z13" s="27"/>
    </row>
    <row r="14" spans="1:26" ht="15.95" customHeight="1">
      <c r="B14" s="23"/>
      <c r="C14" s="23"/>
      <c r="D14" s="23"/>
      <c r="E14" s="23"/>
      <c r="F14" s="23"/>
      <c r="G14" s="23"/>
      <c r="H14" s="23"/>
      <c r="I14" s="23"/>
      <c r="J14" s="23"/>
      <c r="K14" s="23"/>
      <c r="L14" s="23"/>
      <c r="M14" s="23"/>
      <c r="N14" s="23"/>
      <c r="O14" s="23"/>
      <c r="P14" s="23"/>
      <c r="Q14" s="23"/>
      <c r="R14" s="23"/>
      <c r="S14" s="23"/>
      <c r="T14" s="23"/>
      <c r="U14" s="23"/>
      <c r="V14" s="23"/>
      <c r="W14" s="26"/>
      <c r="Z14" s="27"/>
    </row>
    <row r="15" spans="1:26" ht="15.95" customHeight="1">
      <c r="A15" s="9" t="s">
        <v>129</v>
      </c>
      <c r="B15" s="23">
        <v>24354</v>
      </c>
      <c r="C15" s="23">
        <v>24825</v>
      </c>
      <c r="D15" s="23">
        <v>25071</v>
      </c>
      <c r="E15" s="23">
        <v>25267</v>
      </c>
      <c r="F15" s="23">
        <v>25467</v>
      </c>
      <c r="G15" s="23">
        <v>26202</v>
      </c>
      <c r="H15" s="23">
        <v>26923</v>
      </c>
      <c r="I15" s="23">
        <v>27553</v>
      </c>
      <c r="J15" s="23">
        <v>27801</v>
      </c>
      <c r="K15" s="23">
        <v>28557</v>
      </c>
      <c r="L15" s="23">
        <v>27915</v>
      </c>
      <c r="M15" s="23">
        <v>27868</v>
      </c>
      <c r="N15" s="23">
        <v>29369</v>
      </c>
      <c r="O15" s="23">
        <v>29393</v>
      </c>
      <c r="P15" s="23">
        <v>29502</v>
      </c>
      <c r="Q15" s="23">
        <v>30105</v>
      </c>
      <c r="R15" s="23">
        <v>30799</v>
      </c>
      <c r="S15" s="23">
        <v>30959</v>
      </c>
      <c r="T15" s="23">
        <v>31195</v>
      </c>
      <c r="U15" s="23">
        <v>31600</v>
      </c>
      <c r="V15" s="23">
        <v>32095</v>
      </c>
      <c r="W15" s="26">
        <f t="shared" si="0"/>
        <v>1.5664556962025289E-2</v>
      </c>
    </row>
    <row r="16" spans="1:26" ht="15.95" customHeight="1">
      <c r="B16" s="23"/>
      <c r="C16" s="23"/>
      <c r="D16" s="23"/>
      <c r="E16" s="23"/>
      <c r="F16" s="23"/>
      <c r="G16" s="23"/>
      <c r="H16" s="23"/>
      <c r="I16" s="23"/>
      <c r="J16" s="23"/>
      <c r="K16" s="23"/>
      <c r="L16" s="23"/>
      <c r="M16" s="23"/>
      <c r="N16" s="23"/>
      <c r="O16" s="23"/>
      <c r="P16" s="23"/>
      <c r="Q16" s="23"/>
      <c r="R16" s="23"/>
      <c r="S16" s="23"/>
      <c r="T16" s="23"/>
      <c r="U16" s="23"/>
      <c r="V16" s="23"/>
      <c r="W16" s="26"/>
    </row>
    <row r="17" spans="1:23" ht="15.95" customHeight="1">
      <c r="A17" s="9" t="s">
        <v>134</v>
      </c>
      <c r="B17" s="23">
        <v>4850.8270961649005</v>
      </c>
      <c r="C17" s="23">
        <v>4759.7943303121856</v>
      </c>
      <c r="D17" s="23">
        <v>4681.008968529376</v>
      </c>
      <c r="E17" s="23">
        <v>5039.3475418530097</v>
      </c>
      <c r="F17" s="23">
        <v>5447.7271213727563</v>
      </c>
      <c r="G17" s="23">
        <v>5886.8532092969999</v>
      </c>
      <c r="H17" s="23">
        <v>5982.159083311667</v>
      </c>
      <c r="I17" s="23">
        <v>5609.8186676586938</v>
      </c>
      <c r="J17" s="23">
        <v>5579.7740106470992</v>
      </c>
      <c r="K17" s="23">
        <v>5647.4869821759985</v>
      </c>
      <c r="L17" s="23">
        <v>5669.2606043345868</v>
      </c>
      <c r="M17" s="23">
        <v>5394.326033802211</v>
      </c>
      <c r="N17" s="23">
        <v>8189.7524110456607</v>
      </c>
      <c r="O17" s="23">
        <v>7708.675749328072</v>
      </c>
      <c r="P17" s="23">
        <v>7645.7279167514071</v>
      </c>
      <c r="Q17" s="23">
        <v>7846.8647732934733</v>
      </c>
      <c r="R17" s="23">
        <v>7830.6126497613559</v>
      </c>
      <c r="S17" s="23">
        <f t="shared" ref="S17:U19" si="1">S11/S$15</f>
        <v>8523.7339707354895</v>
      </c>
      <c r="T17" s="23">
        <f t="shared" si="1"/>
        <v>8710.9472030774159</v>
      </c>
      <c r="U17" s="23">
        <f t="shared" si="1"/>
        <v>8811.0141455696194</v>
      </c>
      <c r="V17" s="23">
        <f>V11/V$15</f>
        <v>8335.3298021498667</v>
      </c>
      <c r="W17" s="26">
        <f t="shared" si="0"/>
        <v>-5.3987467907872788E-2</v>
      </c>
    </row>
    <row r="18" spans="1:23" ht="15.95" customHeight="1">
      <c r="A18" s="9" t="s">
        <v>591</v>
      </c>
      <c r="B18" s="23">
        <v>1749.6716412088363</v>
      </c>
      <c r="C18" s="23">
        <v>1706.3248157099697</v>
      </c>
      <c r="D18" s="23">
        <v>1673.9120390092137</v>
      </c>
      <c r="E18" s="23">
        <v>1804.8730383504176</v>
      </c>
      <c r="F18" s="23">
        <v>1971.9455628853023</v>
      </c>
      <c r="G18" s="23">
        <v>2156.5515117166628</v>
      </c>
      <c r="H18" s="23">
        <v>2321.9491884262525</v>
      </c>
      <c r="I18" s="23">
        <v>2165.528981236163</v>
      </c>
      <c r="J18" s="23">
        <v>2153.7279223768933</v>
      </c>
      <c r="K18" s="23">
        <v>2179.9433445389927</v>
      </c>
      <c r="L18" s="23">
        <v>2192.6909894322048</v>
      </c>
      <c r="M18" s="23">
        <v>2084.8498252475956</v>
      </c>
      <c r="N18" s="23">
        <v>3174.5296748271985</v>
      </c>
      <c r="O18" s="23">
        <v>3154.3032456707379</v>
      </c>
      <c r="P18" s="23">
        <v>3154.6540183716356</v>
      </c>
      <c r="Q18" s="23">
        <v>3270.1692409898687</v>
      </c>
      <c r="R18" s="23">
        <v>3353.7196337543428</v>
      </c>
      <c r="S18" s="23">
        <f t="shared" si="1"/>
        <v>3657.5958525792175</v>
      </c>
      <c r="T18" s="23">
        <f t="shared" si="1"/>
        <v>3795.410450392691</v>
      </c>
      <c r="U18" s="23">
        <f t="shared" si="1"/>
        <v>3753.9330379746834</v>
      </c>
      <c r="V18" s="23">
        <f t="shared" ref="V18" si="2">V12/V$15</f>
        <v>3475.2758996728462</v>
      </c>
      <c r="W18" s="26">
        <f t="shared" si="0"/>
        <v>-7.4230716286878162E-2</v>
      </c>
    </row>
    <row r="19" spans="1:23" ht="15.95" customHeight="1">
      <c r="A19" s="9" t="s">
        <v>592</v>
      </c>
      <c r="B19" s="23">
        <v>3101.1554549560647</v>
      </c>
      <c r="C19" s="23">
        <v>3053.4695146022154</v>
      </c>
      <c r="D19" s="23">
        <v>3007.096929520163</v>
      </c>
      <c r="E19" s="23">
        <v>3234.4745035025921</v>
      </c>
      <c r="F19" s="23">
        <v>3475.7815584874543</v>
      </c>
      <c r="G19" s="23">
        <v>3730.3016975803375</v>
      </c>
      <c r="H19" s="23">
        <v>3660.2098948854141</v>
      </c>
      <c r="I19" s="23">
        <v>3444.2896864225313</v>
      </c>
      <c r="J19" s="23">
        <v>3426.0460882702059</v>
      </c>
      <c r="K19" s="23">
        <v>3467.5436376370067</v>
      </c>
      <c r="L19" s="23">
        <v>3476.5696149023815</v>
      </c>
      <c r="M19" s="23">
        <v>3309.4762085546149</v>
      </c>
      <c r="N19" s="23">
        <v>5015.2227362184613</v>
      </c>
      <c r="O19" s="23">
        <v>4554.3724696356276</v>
      </c>
      <c r="P19" s="23">
        <v>4491.0738787200862</v>
      </c>
      <c r="Q19" s="23">
        <v>4568.1124065769809</v>
      </c>
      <c r="R19" s="23">
        <v>4476.8930160070131</v>
      </c>
      <c r="S19" s="23">
        <f t="shared" si="1"/>
        <v>4866.138118156271</v>
      </c>
      <c r="T19" s="23">
        <f t="shared" si="1"/>
        <v>4915.5367526847249</v>
      </c>
      <c r="U19" s="23">
        <f t="shared" si="1"/>
        <v>5057.0811075949368</v>
      </c>
      <c r="V19" s="23">
        <f t="shared" ref="V19" si="3">V13/V$15</f>
        <v>4837.6420314690758</v>
      </c>
      <c r="W19" s="26">
        <f t="shared" si="0"/>
        <v>-4.3392437545899387E-2</v>
      </c>
    </row>
    <row r="20" spans="1:23" ht="15.95" customHeight="1">
      <c r="B20" s="23"/>
      <c r="C20" s="23"/>
      <c r="D20" s="23"/>
      <c r="E20" s="23"/>
      <c r="F20" s="23"/>
      <c r="G20" s="23"/>
      <c r="H20" s="23"/>
      <c r="I20" s="23"/>
      <c r="J20" s="23"/>
      <c r="K20" s="23"/>
      <c r="L20" s="23"/>
      <c r="M20" s="23"/>
      <c r="N20" s="23"/>
      <c r="O20" s="23"/>
      <c r="P20" s="23"/>
      <c r="Q20" s="23"/>
      <c r="R20" s="23"/>
      <c r="S20" s="23"/>
      <c r="T20" s="23"/>
      <c r="U20" s="23"/>
      <c r="V20" s="23"/>
    </row>
    <row r="22" spans="1:23" s="8" customFormat="1" ht="15.95" customHeight="1">
      <c r="A22" s="8" t="s">
        <v>263</v>
      </c>
    </row>
    <row r="23" spans="1:23" ht="15.95" customHeight="1">
      <c r="A23" s="9" t="s">
        <v>220</v>
      </c>
    </row>
    <row r="25" spans="1:23" ht="15.95" customHeight="1">
      <c r="A25" s="9" t="s">
        <v>405</v>
      </c>
    </row>
    <row r="27" spans="1:23" s="20" customFormat="1" ht="15.95" customHeight="1">
      <c r="A27" s="25"/>
      <c r="B27" s="25" t="s">
        <v>540</v>
      </c>
      <c r="C27" s="25" t="s">
        <v>497</v>
      </c>
      <c r="D27" s="25" t="s">
        <v>498</v>
      </c>
      <c r="E27" s="25" t="s">
        <v>499</v>
      </c>
      <c r="F27" s="25" t="s">
        <v>500</v>
      </c>
      <c r="G27" s="25" t="s">
        <v>501</v>
      </c>
      <c r="H27" s="25" t="s">
        <v>502</v>
      </c>
      <c r="I27" s="25" t="s">
        <v>503</v>
      </c>
      <c r="J27" s="25" t="s">
        <v>504</v>
      </c>
      <c r="K27" s="25" t="s">
        <v>495</v>
      </c>
      <c r="L27" s="28" t="s">
        <v>491</v>
      </c>
      <c r="M27" s="28" t="s">
        <v>487</v>
      </c>
      <c r="N27" s="28" t="s">
        <v>484</v>
      </c>
      <c r="O27" s="28" t="s">
        <v>479</v>
      </c>
      <c r="P27" s="25" t="s">
        <v>320</v>
      </c>
      <c r="Q27" s="25" t="s">
        <v>380</v>
      </c>
      <c r="R27" s="25" t="s">
        <v>383</v>
      </c>
      <c r="S27" s="25" t="str">
        <f>S8</f>
        <v>RJ 2019</v>
      </c>
      <c r="T27" s="25" t="str">
        <f>T8</f>
        <v>RJ 2020</v>
      </c>
      <c r="U27" s="25" t="str">
        <f>U8</f>
        <v>RJ 2021</v>
      </c>
      <c r="V27" s="25" t="str">
        <f>V8</f>
        <v>RJ 2022</v>
      </c>
      <c r="W27" s="25" t="s">
        <v>148</v>
      </c>
    </row>
    <row r="28" spans="1:23" ht="15.95" customHeight="1">
      <c r="A28" s="9" t="s">
        <v>295</v>
      </c>
      <c r="B28" s="23">
        <f>SUM(B29:B39)</f>
        <v>118137043.09999999</v>
      </c>
      <c r="C28" s="23">
        <f t="shared" ref="C28:D28" si="4">SUM(C29:C39)</f>
        <v>118161894.25000001</v>
      </c>
      <c r="D28" s="23">
        <f t="shared" si="4"/>
        <v>117357575.85000001</v>
      </c>
      <c r="E28" s="23">
        <v>127329194.34000002</v>
      </c>
      <c r="F28" s="23">
        <v>138737266.59999999</v>
      </c>
      <c r="G28" s="23">
        <v>154247327.79000002</v>
      </c>
      <c r="H28" s="23">
        <v>161057668.98000005</v>
      </c>
      <c r="I28" s="23">
        <v>154567333.75000003</v>
      </c>
      <c r="J28" s="23">
        <v>155123297.27000001</v>
      </c>
      <c r="K28" s="23">
        <v>161275285.75</v>
      </c>
      <c r="L28" s="23">
        <v>158257409.76999998</v>
      </c>
      <c r="M28" s="23">
        <v>150329077.93000004</v>
      </c>
      <c r="N28" s="23">
        <v>240524838.56000003</v>
      </c>
      <c r="O28" s="23">
        <v>226581106.30000001</v>
      </c>
      <c r="P28" s="23">
        <v>225564265</v>
      </c>
      <c r="Q28" s="23">
        <v>236229864</v>
      </c>
      <c r="R28" s="23">
        <f>R13</f>
        <v>137883828</v>
      </c>
      <c r="S28" s="23">
        <f>S11</f>
        <v>263886280</v>
      </c>
      <c r="T28" s="23">
        <f>T11</f>
        <v>271737998</v>
      </c>
      <c r="U28" s="23">
        <f>U11</f>
        <v>278428047</v>
      </c>
      <c r="V28" s="23">
        <f>V11</f>
        <v>267522410</v>
      </c>
      <c r="W28" s="26">
        <f>SUM(W29:W39)</f>
        <v>1</v>
      </c>
    </row>
    <row r="29" spans="1:23" ht="15.95" customHeight="1">
      <c r="A29" s="9" t="s">
        <v>137</v>
      </c>
      <c r="B29" s="23">
        <v>10533819.4</v>
      </c>
      <c r="C29" s="23">
        <v>10343461.65</v>
      </c>
      <c r="D29" s="23">
        <v>10192182.199999999</v>
      </c>
      <c r="E29" s="23">
        <v>10855170.65</v>
      </c>
      <c r="F29" s="23">
        <v>11980648.449999999</v>
      </c>
      <c r="G29" s="23">
        <v>13557369.449999999</v>
      </c>
      <c r="H29" s="23">
        <v>13866419.199999999</v>
      </c>
      <c r="I29" s="23">
        <v>14648042.699999999</v>
      </c>
      <c r="J29" s="23">
        <v>13090824.199999999</v>
      </c>
      <c r="K29" s="23">
        <v>15138024.85</v>
      </c>
      <c r="L29" s="23">
        <v>13860021.75</v>
      </c>
      <c r="M29" s="23">
        <v>13712849.4</v>
      </c>
      <c r="N29" s="23">
        <v>20070007</v>
      </c>
      <c r="O29" s="23">
        <v>19405853</v>
      </c>
      <c r="P29" s="23">
        <v>18647821</v>
      </c>
      <c r="Q29" s="23">
        <v>19858534</v>
      </c>
      <c r="R29" s="23">
        <v>21469509</v>
      </c>
      <c r="S29" s="23">
        <v>20856136</v>
      </c>
      <c r="T29" s="23">
        <v>21428432</v>
      </c>
      <c r="U29" s="23">
        <v>23591098</v>
      </c>
      <c r="V29" s="23">
        <v>21718893</v>
      </c>
      <c r="W29" s="26">
        <f>V29/V$28</f>
        <v>8.1185322007229221E-2</v>
      </c>
    </row>
    <row r="30" spans="1:23" ht="15.95" customHeight="1">
      <c r="A30" s="9" t="s">
        <v>138</v>
      </c>
      <c r="B30" s="23">
        <v>13702298.800000001</v>
      </c>
      <c r="C30" s="23">
        <v>13694759.9</v>
      </c>
      <c r="D30" s="23">
        <v>14205242.949999999</v>
      </c>
      <c r="E30" s="23">
        <v>14205057.949999999</v>
      </c>
      <c r="F30" s="23">
        <v>16171327.75</v>
      </c>
      <c r="G30" s="23">
        <v>14521373.9</v>
      </c>
      <c r="H30" s="23">
        <v>14805845.15</v>
      </c>
      <c r="I30" s="23">
        <v>15808215.85</v>
      </c>
      <c r="J30" s="23">
        <v>14992087.9</v>
      </c>
      <c r="K30" s="23">
        <v>15028883.949999999</v>
      </c>
      <c r="L30" s="23">
        <v>14955416.67</v>
      </c>
      <c r="M30" s="23">
        <v>14483561.449999999</v>
      </c>
      <c r="N30" s="23">
        <v>22853284.949999999</v>
      </c>
      <c r="O30" s="23">
        <v>19715579</v>
      </c>
      <c r="P30" s="23">
        <v>22491731</v>
      </c>
      <c r="Q30" s="23">
        <v>23510442</v>
      </c>
      <c r="R30" s="23">
        <v>22910245</v>
      </c>
      <c r="S30" s="23">
        <v>25274693</v>
      </c>
      <c r="T30" s="23">
        <v>23834220</v>
      </c>
      <c r="U30" s="23">
        <v>24997035</v>
      </c>
      <c r="V30" s="23">
        <v>23742024</v>
      </c>
      <c r="W30" s="26">
        <f t="shared" ref="W30:W39" si="5">V30/V$28</f>
        <v>8.8747794997809715E-2</v>
      </c>
    </row>
    <row r="31" spans="1:23" ht="15.95" customHeight="1">
      <c r="A31" s="9" t="s">
        <v>139</v>
      </c>
      <c r="B31" s="23">
        <v>6986745.75</v>
      </c>
      <c r="C31" s="23">
        <v>6254994.4000000004</v>
      </c>
      <c r="D31" s="23">
        <v>6174688.7000000002</v>
      </c>
      <c r="E31" s="23">
        <v>6395245.2000000002</v>
      </c>
      <c r="F31" s="23">
        <v>7107708.6500000004</v>
      </c>
      <c r="G31" s="23">
        <v>8737742.0500000007</v>
      </c>
      <c r="H31" s="23">
        <v>7587818.3499999996</v>
      </c>
      <c r="I31" s="23">
        <v>6626860.3499999996</v>
      </c>
      <c r="J31" s="23">
        <v>6334733.5</v>
      </c>
      <c r="K31" s="23">
        <v>7239258.4500000002</v>
      </c>
      <c r="L31" s="23">
        <v>7260999.6500000004</v>
      </c>
      <c r="M31" s="23">
        <v>6910678.0499999998</v>
      </c>
      <c r="N31" s="23">
        <v>9298335.9499999993</v>
      </c>
      <c r="O31" s="23">
        <v>9013405</v>
      </c>
      <c r="P31" s="23">
        <v>10356825</v>
      </c>
      <c r="Q31" s="23">
        <v>10561750</v>
      </c>
      <c r="R31" s="23">
        <v>10621951</v>
      </c>
      <c r="S31" s="23">
        <v>11440077</v>
      </c>
      <c r="T31" s="23">
        <v>13638800</v>
      </c>
      <c r="U31" s="23">
        <v>12605335</v>
      </c>
      <c r="V31" s="23">
        <v>10836500</v>
      </c>
      <c r="W31" s="26">
        <f t="shared" si="5"/>
        <v>4.050688688099064E-2</v>
      </c>
    </row>
    <row r="32" spans="1:23" ht="15.95" customHeight="1">
      <c r="A32" s="9" t="s">
        <v>140</v>
      </c>
      <c r="B32" s="23">
        <v>26289240.899999999</v>
      </c>
      <c r="C32" s="23">
        <v>24686383.699999999</v>
      </c>
      <c r="D32" s="23">
        <v>24862479.5</v>
      </c>
      <c r="E32" s="23">
        <v>29321235.100000001</v>
      </c>
      <c r="F32" s="23">
        <v>31020017.100000001</v>
      </c>
      <c r="G32" s="23">
        <v>33117115.25</v>
      </c>
      <c r="H32" s="23">
        <v>39087328</v>
      </c>
      <c r="I32" s="23">
        <v>37065048</v>
      </c>
      <c r="J32" s="23">
        <v>44372150.799999997</v>
      </c>
      <c r="K32" s="23">
        <v>47247257.850000001</v>
      </c>
      <c r="L32" s="23">
        <v>45180875.850000001</v>
      </c>
      <c r="M32" s="23">
        <v>42722630.630000003</v>
      </c>
      <c r="N32" s="23">
        <v>78516362.049999997</v>
      </c>
      <c r="O32" s="23">
        <v>72543791</v>
      </c>
      <c r="P32" s="23">
        <v>62648831</v>
      </c>
      <c r="Q32" s="23">
        <v>68252997</v>
      </c>
      <c r="R32" s="23">
        <v>70785783</v>
      </c>
      <c r="S32" s="23">
        <v>73285965</v>
      </c>
      <c r="T32" s="23">
        <v>73557398</v>
      </c>
      <c r="U32" s="23">
        <v>78636401</v>
      </c>
      <c r="V32" s="23">
        <v>71848858</v>
      </c>
      <c r="W32" s="26">
        <f t="shared" si="5"/>
        <v>0.26857136192814651</v>
      </c>
    </row>
    <row r="33" spans="1:23" ht="15.95" customHeight="1">
      <c r="A33" s="9" t="s">
        <v>141</v>
      </c>
      <c r="B33" s="23">
        <v>36345477.350000001</v>
      </c>
      <c r="C33" s="23">
        <v>37010927.850000001</v>
      </c>
      <c r="D33" s="23">
        <v>35153484.649999999</v>
      </c>
      <c r="E33" s="23">
        <v>37252728.890000001</v>
      </c>
      <c r="F33" s="23">
        <v>41308629.350000001</v>
      </c>
      <c r="G33" s="23">
        <v>50911022.5</v>
      </c>
      <c r="H33" s="23">
        <v>51320760.850000001</v>
      </c>
      <c r="I33" s="23">
        <v>42995960.149999999</v>
      </c>
      <c r="J33" s="23">
        <v>37327471.270000003</v>
      </c>
      <c r="K33" s="23">
        <v>37877577.5</v>
      </c>
      <c r="L33" s="23">
        <v>40363850.299999997</v>
      </c>
      <c r="M33" s="23">
        <v>36819155.149999999</v>
      </c>
      <c r="N33" s="23">
        <v>53067860.799999997</v>
      </c>
      <c r="O33" s="23">
        <v>56973145</v>
      </c>
      <c r="P33" s="23">
        <v>59666650</v>
      </c>
      <c r="Q33" s="23">
        <v>62270157</v>
      </c>
      <c r="R33" s="23">
        <v>62500379</v>
      </c>
      <c r="S33" s="23">
        <v>72744098</v>
      </c>
      <c r="T33" s="23">
        <v>76620588</v>
      </c>
      <c r="U33" s="23">
        <v>77054181</v>
      </c>
      <c r="V33" s="23">
        <v>75772376</v>
      </c>
      <c r="W33" s="26">
        <f t="shared" si="5"/>
        <v>0.28323749027231027</v>
      </c>
    </row>
    <row r="34" spans="1:23" ht="15.95" customHeight="1">
      <c r="A34" s="9" t="s">
        <v>142</v>
      </c>
      <c r="B34" s="23">
        <v>1334453.45</v>
      </c>
      <c r="C34" s="23">
        <v>1570937.4</v>
      </c>
      <c r="D34" s="23">
        <v>1742603.8</v>
      </c>
      <c r="E34" s="23">
        <v>2009298.9</v>
      </c>
      <c r="F34" s="23">
        <v>1591398.05</v>
      </c>
      <c r="G34" s="23">
        <v>1593016.95</v>
      </c>
      <c r="H34" s="23">
        <v>1699854.4</v>
      </c>
      <c r="I34" s="23">
        <v>1604149.35</v>
      </c>
      <c r="J34" s="23">
        <v>1566535.2</v>
      </c>
      <c r="K34" s="23">
        <v>1596787.3</v>
      </c>
      <c r="L34" s="23">
        <v>1553359.9</v>
      </c>
      <c r="M34" s="23">
        <v>1577543.95</v>
      </c>
      <c r="N34" s="23">
        <v>1983557.05</v>
      </c>
      <c r="O34" s="23">
        <v>2681245</v>
      </c>
      <c r="P34" s="23">
        <v>3789765</v>
      </c>
      <c r="Q34" s="23">
        <v>3220236</v>
      </c>
      <c r="R34" s="23">
        <v>3095041</v>
      </c>
      <c r="S34" s="23">
        <v>3156978</v>
      </c>
      <c r="T34" s="23">
        <v>3026986</v>
      </c>
      <c r="U34" s="23">
        <v>3265078</v>
      </c>
      <c r="V34" s="23">
        <v>3074372</v>
      </c>
      <c r="W34" s="26">
        <f t="shared" si="5"/>
        <v>1.1492016687499189E-2</v>
      </c>
    </row>
    <row r="35" spans="1:23" ht="15.95" customHeight="1">
      <c r="A35" s="9" t="s">
        <v>143</v>
      </c>
      <c r="B35" s="23">
        <v>8394348.3000000007</v>
      </c>
      <c r="C35" s="23">
        <v>8887626.4000000004</v>
      </c>
      <c r="D35" s="23">
        <v>8505908.4499999993</v>
      </c>
      <c r="E35" s="23">
        <v>9317750.0999999996</v>
      </c>
      <c r="F35" s="23">
        <v>9982419.5500000007</v>
      </c>
      <c r="G35" s="23">
        <v>11690878.75</v>
      </c>
      <c r="H35" s="23">
        <v>11171652.25</v>
      </c>
      <c r="I35" s="23">
        <v>11499805.65</v>
      </c>
      <c r="J35" s="23">
        <v>12107741.050000001</v>
      </c>
      <c r="K35" s="23">
        <v>11825190.1</v>
      </c>
      <c r="L35" s="23">
        <v>11881983.15</v>
      </c>
      <c r="M35" s="23">
        <v>11434344.449999999</v>
      </c>
      <c r="N35" s="23">
        <v>19546276.050000001</v>
      </c>
      <c r="O35" s="23">
        <v>14958193</v>
      </c>
      <c r="P35" s="23">
        <v>14839682</v>
      </c>
      <c r="Q35" s="23">
        <v>15224819</v>
      </c>
      <c r="R35" s="23">
        <v>15788593</v>
      </c>
      <c r="S35" s="23">
        <v>18093148</v>
      </c>
      <c r="T35" s="23">
        <v>18646843</v>
      </c>
      <c r="U35" s="23">
        <v>18353266</v>
      </c>
      <c r="V35" s="23">
        <v>19086316</v>
      </c>
      <c r="W35" s="26">
        <f t="shared" si="5"/>
        <v>7.1344737063336119E-2</v>
      </c>
    </row>
    <row r="36" spans="1:23" ht="15.95" customHeight="1">
      <c r="A36" s="9" t="s">
        <v>144</v>
      </c>
      <c r="B36" s="23">
        <v>6724530.0499999998</v>
      </c>
      <c r="C36" s="23">
        <v>7665833.8499999996</v>
      </c>
      <c r="D36" s="23">
        <v>8059189.2000000002</v>
      </c>
      <c r="E36" s="23">
        <v>8486533.5</v>
      </c>
      <c r="F36" s="23">
        <v>9599278.9499999993</v>
      </c>
      <c r="G36" s="23">
        <v>8735108.0999999996</v>
      </c>
      <c r="H36" s="23">
        <v>9358695.3000000007</v>
      </c>
      <c r="I36" s="23">
        <v>11649024.75</v>
      </c>
      <c r="J36" s="23">
        <v>12575406.25</v>
      </c>
      <c r="K36" s="23">
        <v>12186483.15</v>
      </c>
      <c r="L36" s="23">
        <v>9878022.9499999993</v>
      </c>
      <c r="M36" s="23">
        <v>10120131.300000001</v>
      </c>
      <c r="N36" s="23">
        <v>13411340.550000001</v>
      </c>
      <c r="O36" s="23">
        <v>13923948</v>
      </c>
      <c r="P36" s="23">
        <v>14938508</v>
      </c>
      <c r="Q36" s="23">
        <v>15583850</v>
      </c>
      <c r="R36" s="23">
        <v>15567660</v>
      </c>
      <c r="S36" s="23">
        <v>19133544</v>
      </c>
      <c r="T36" s="23">
        <v>19935494</v>
      </c>
      <c r="U36" s="23">
        <v>18397049</v>
      </c>
      <c r="V36" s="23">
        <v>19686922</v>
      </c>
      <c r="W36" s="26">
        <f t="shared" si="5"/>
        <v>7.3589805055957747E-2</v>
      </c>
    </row>
    <row r="37" spans="1:23" ht="15.95" customHeight="1">
      <c r="A37" s="9" t="s">
        <v>145</v>
      </c>
      <c r="B37" s="23">
        <v>2584736.2999999998</v>
      </c>
      <c r="C37" s="23">
        <v>2755812.65</v>
      </c>
      <c r="D37" s="23">
        <v>2998828.5</v>
      </c>
      <c r="E37" s="23">
        <v>3497938.65</v>
      </c>
      <c r="F37" s="23">
        <v>3423804.35</v>
      </c>
      <c r="G37" s="23">
        <v>3887821.3</v>
      </c>
      <c r="H37" s="23">
        <v>3862406.05</v>
      </c>
      <c r="I37" s="23">
        <v>4183082.1</v>
      </c>
      <c r="J37" s="23">
        <v>4413623.95</v>
      </c>
      <c r="K37" s="23">
        <v>4571372.9000000004</v>
      </c>
      <c r="L37" s="23">
        <v>4675548.0999999996</v>
      </c>
      <c r="M37" s="23">
        <v>3918789.8</v>
      </c>
      <c r="N37" s="23">
        <v>10822617.699999999</v>
      </c>
      <c r="O37" s="23">
        <v>6287947</v>
      </c>
      <c r="P37" s="23">
        <v>6785157</v>
      </c>
      <c r="Q37" s="23">
        <v>6494780</v>
      </c>
      <c r="R37" s="23">
        <v>6730522</v>
      </c>
      <c r="S37" s="23">
        <v>7281436</v>
      </c>
      <c r="T37" s="23">
        <v>8102144</v>
      </c>
      <c r="U37" s="23">
        <v>7892676</v>
      </c>
      <c r="V37" s="23">
        <v>8045991</v>
      </c>
      <c r="W37" s="26">
        <f t="shared" si="5"/>
        <v>3.0075951394128067E-2</v>
      </c>
    </row>
    <row r="38" spans="1:23" ht="15.95" customHeight="1">
      <c r="A38" s="9" t="s">
        <v>146</v>
      </c>
      <c r="B38" s="23">
        <v>1636602.35</v>
      </c>
      <c r="C38" s="23">
        <v>1594356.8</v>
      </c>
      <c r="D38" s="23">
        <v>1692046.7</v>
      </c>
      <c r="E38" s="23">
        <v>1697541.9</v>
      </c>
      <c r="F38" s="23">
        <v>1866310.55</v>
      </c>
      <c r="G38" s="23">
        <v>2167304.2000000002</v>
      </c>
      <c r="H38" s="23">
        <v>1928960.4</v>
      </c>
      <c r="I38" s="23">
        <v>1990110.3</v>
      </c>
      <c r="J38" s="23">
        <v>2004736.75</v>
      </c>
      <c r="K38" s="23">
        <v>2165401.85</v>
      </c>
      <c r="L38" s="23">
        <v>2499543.25</v>
      </c>
      <c r="M38" s="23">
        <v>2035377.85</v>
      </c>
      <c r="N38" s="23">
        <v>2643257.15</v>
      </c>
      <c r="O38" s="23">
        <v>2852253.3</v>
      </c>
      <c r="P38" s="23">
        <v>2996216</v>
      </c>
      <c r="Q38" s="23">
        <v>2955490</v>
      </c>
      <c r="R38" s="23">
        <v>3019595</v>
      </c>
      <c r="S38" s="23">
        <v>3188031</v>
      </c>
      <c r="T38" s="23">
        <v>3556156</v>
      </c>
      <c r="U38" s="23">
        <v>3421219</v>
      </c>
      <c r="V38" s="23">
        <v>3493582</v>
      </c>
      <c r="W38" s="26">
        <f t="shared" si="5"/>
        <v>1.30590255971453E-2</v>
      </c>
    </row>
    <row r="39" spans="1:23" ht="15.95" customHeight="1">
      <c r="A39" s="9" t="s">
        <v>147</v>
      </c>
      <c r="B39" s="23">
        <v>3604790.45</v>
      </c>
      <c r="C39" s="23">
        <v>3696799.65</v>
      </c>
      <c r="D39" s="23">
        <v>3770921.2</v>
      </c>
      <c r="E39" s="23">
        <v>4290693.5</v>
      </c>
      <c r="F39" s="23">
        <v>4685723.8499999996</v>
      </c>
      <c r="G39" s="23">
        <v>5328575.34</v>
      </c>
      <c r="H39" s="23">
        <v>6367929.0300000003</v>
      </c>
      <c r="I39" s="23">
        <v>6497034.5499999998</v>
      </c>
      <c r="J39" s="23">
        <v>6337986.4000000004</v>
      </c>
      <c r="K39" s="23">
        <v>6399047.8499999996</v>
      </c>
      <c r="L39" s="23">
        <v>6147788.2000000002</v>
      </c>
      <c r="M39" s="23">
        <v>6594015.9000000004</v>
      </c>
      <c r="N39" s="23">
        <v>8311939.3099999996</v>
      </c>
      <c r="O39" s="23">
        <v>8225747</v>
      </c>
      <c r="P39" s="23">
        <v>8403081</v>
      </c>
      <c r="Q39" s="23">
        <v>8296811</v>
      </c>
      <c r="R39" s="23">
        <v>8685761</v>
      </c>
      <c r="S39" s="23">
        <v>9432174</v>
      </c>
      <c r="T39" s="23">
        <v>9390937</v>
      </c>
      <c r="U39" s="23">
        <v>10214709</v>
      </c>
      <c r="V39" s="23">
        <v>10216576</v>
      </c>
      <c r="W39" s="26">
        <f t="shared" si="5"/>
        <v>3.8189608115447228E-2</v>
      </c>
    </row>
    <row r="40" spans="1:23" ht="15.95" customHeight="1">
      <c r="B40" s="27"/>
      <c r="C40" s="29"/>
      <c r="D40" s="29"/>
      <c r="E40" s="29"/>
      <c r="F40" s="29"/>
      <c r="G40" s="29"/>
      <c r="H40" s="29"/>
      <c r="I40" s="29"/>
      <c r="J40" s="29"/>
      <c r="K40" s="29"/>
      <c r="L40" s="29"/>
      <c r="M40" s="29"/>
      <c r="N40" s="29"/>
      <c r="O40" s="29"/>
      <c r="P40" s="27"/>
      <c r="Q40" s="27"/>
      <c r="R40" s="27"/>
      <c r="S40" s="27"/>
      <c r="T40" s="27"/>
      <c r="U40" s="27"/>
      <c r="V40" s="27"/>
      <c r="W40" s="26"/>
    </row>
    <row r="41" spans="1:23" ht="15.95" customHeight="1">
      <c r="A41" s="30" t="s">
        <v>573</v>
      </c>
      <c r="B41" s="27"/>
      <c r="C41" s="29"/>
      <c r="D41" s="29"/>
      <c r="E41" s="29"/>
      <c r="F41" s="29"/>
      <c r="G41" s="29"/>
      <c r="H41" s="29"/>
      <c r="I41" s="29"/>
      <c r="J41" s="29"/>
      <c r="K41" s="29"/>
      <c r="L41" s="29"/>
      <c r="M41" s="29"/>
      <c r="N41" s="29"/>
      <c r="O41" s="29"/>
      <c r="P41" s="27"/>
      <c r="Q41" s="27"/>
      <c r="R41" s="27"/>
      <c r="S41" s="27"/>
      <c r="T41" s="27"/>
      <c r="U41" s="27"/>
      <c r="V41" s="27"/>
      <c r="W41" s="26"/>
    </row>
    <row r="42" spans="1:23" ht="15.95" customHeight="1">
      <c r="B42" s="27"/>
      <c r="C42" s="27"/>
      <c r="D42" s="27"/>
      <c r="E42" s="27"/>
      <c r="F42" s="27"/>
      <c r="G42" s="27"/>
      <c r="H42" s="27"/>
      <c r="I42" s="27"/>
      <c r="J42" s="27"/>
      <c r="K42" s="27"/>
      <c r="L42" s="27"/>
      <c r="M42" s="27"/>
      <c r="N42" s="27"/>
      <c r="O42" s="27"/>
      <c r="P42" s="27"/>
      <c r="Q42" s="27"/>
      <c r="R42" s="27"/>
      <c r="S42" s="27"/>
      <c r="T42" s="27"/>
      <c r="U42" s="27"/>
      <c r="V42" s="27"/>
      <c r="W42" s="26"/>
    </row>
    <row r="43" spans="1:23" ht="15.95" customHeight="1">
      <c r="A43" s="20" t="s">
        <v>128</v>
      </c>
      <c r="B43" s="27"/>
      <c r="C43" s="27"/>
      <c r="D43" s="27"/>
      <c r="E43" s="27"/>
      <c r="F43" s="27"/>
      <c r="G43" s="27"/>
      <c r="H43" s="27"/>
      <c r="I43" s="27"/>
      <c r="J43" s="27"/>
      <c r="K43" s="27"/>
      <c r="L43" s="27"/>
      <c r="M43" s="27"/>
      <c r="N43" s="27"/>
      <c r="O43" s="27"/>
      <c r="P43" s="27"/>
      <c r="Q43" s="27"/>
      <c r="R43" s="27"/>
      <c r="S43" s="27"/>
      <c r="T43" s="27"/>
      <c r="U43" s="27"/>
      <c r="V43" s="27"/>
      <c r="W43" s="27"/>
    </row>
    <row r="44" spans="1:23" ht="15.95" customHeight="1">
      <c r="A44" s="9" t="s">
        <v>72</v>
      </c>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6C73383-F3AF-41FD-8F38-1BAA68806ABE}"/>
    <hyperlink ref="A41" location="Metadaten!A1" display="&lt;&lt;&lt; Metadaten" xr:uid="{5ECC2465-C926-458C-B2C4-692968C15D82}"/>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9"/>
  <sheetViews>
    <sheetView zoomScaleNormal="100" workbookViewId="0"/>
  </sheetViews>
  <sheetFormatPr baseColWidth="10" defaultColWidth="13.7109375" defaultRowHeight="15.95" customHeight="1" outlineLevelCol="1"/>
  <cols>
    <col min="1" max="1" width="36.140625" style="9" customWidth="1"/>
    <col min="2" max="19" width="13.28515625" style="9" hidden="1" customWidth="1" outlineLevel="1"/>
    <col min="20" max="20" width="13.28515625" style="9" bestFit="1" customWidth="1" collapsed="1"/>
    <col min="21" max="22" width="13.28515625" style="9" bestFit="1" customWidth="1"/>
    <col min="23" max="23" width="12.28515625" style="9" bestFit="1" customWidth="1"/>
    <col min="24" max="16384" width="13.7109375" style="9"/>
  </cols>
  <sheetData>
    <row r="1" spans="1:23" s="8" customFormat="1" ht="18" customHeight="1">
      <c r="A1" s="8" t="s">
        <v>264</v>
      </c>
    </row>
    <row r="2" spans="1:23" ht="15.95" customHeight="1">
      <c r="A2" s="9" t="s">
        <v>220</v>
      </c>
    </row>
    <row r="3" spans="1:23" ht="15.95" customHeight="1">
      <c r="A3" s="19"/>
    </row>
    <row r="4" spans="1:23" ht="15.95" customHeight="1">
      <c r="A4" s="24" t="s">
        <v>448</v>
      </c>
    </row>
    <row r="6" spans="1:23" ht="15.95" customHeight="1">
      <c r="A6" s="9" t="s">
        <v>407</v>
      </c>
    </row>
    <row r="8" spans="1:23" ht="15.95" customHeight="1">
      <c r="A8" s="25"/>
      <c r="B8" s="25" t="s">
        <v>541</v>
      </c>
      <c r="C8" s="25" t="s">
        <v>510</v>
      </c>
      <c r="D8" s="25" t="s">
        <v>505</v>
      </c>
      <c r="E8" s="25" t="s">
        <v>506</v>
      </c>
      <c r="F8" s="25" t="s">
        <v>507</v>
      </c>
      <c r="G8" s="25" t="s">
        <v>508</v>
      </c>
      <c r="H8" s="25" t="s">
        <v>509</v>
      </c>
      <c r="I8" s="25" t="s">
        <v>512</v>
      </c>
      <c r="J8" s="25" t="s">
        <v>511</v>
      </c>
      <c r="K8" s="25" t="s">
        <v>496</v>
      </c>
      <c r="L8" s="25" t="s">
        <v>492</v>
      </c>
      <c r="M8" s="25" t="s">
        <v>488</v>
      </c>
      <c r="N8" s="25" t="s">
        <v>485</v>
      </c>
      <c r="O8" s="25" t="s">
        <v>482</v>
      </c>
      <c r="P8" s="25" t="s">
        <v>477</v>
      </c>
      <c r="Q8" s="25" t="s">
        <v>474</v>
      </c>
      <c r="R8" s="25" t="s">
        <v>472</v>
      </c>
      <c r="S8" s="25" t="s">
        <v>385</v>
      </c>
      <c r="T8" s="25" t="s">
        <v>394</v>
      </c>
      <c r="U8" s="25" t="s">
        <v>466</v>
      </c>
      <c r="V8" s="25" t="s">
        <v>582</v>
      </c>
      <c r="W8" s="25" t="s">
        <v>135</v>
      </c>
    </row>
    <row r="9" spans="1:23" ht="15.95" customHeight="1">
      <c r="A9" s="9" t="s">
        <v>149</v>
      </c>
      <c r="B9" s="23">
        <v>4388120178</v>
      </c>
      <c r="C9" s="23">
        <v>4661100011</v>
      </c>
      <c r="D9" s="23">
        <v>5127972337</v>
      </c>
      <c r="E9" s="23">
        <v>5152266249</v>
      </c>
      <c r="F9" s="23">
        <v>5540938392</v>
      </c>
      <c r="G9" s="23">
        <v>5864044608</v>
      </c>
      <c r="H9" s="23">
        <v>6116232938</v>
      </c>
      <c r="I9" s="23">
        <v>6463318957</v>
      </c>
      <c r="J9" s="23">
        <v>6697594071</v>
      </c>
      <c r="K9" s="23">
        <v>6994805524</v>
      </c>
      <c r="L9" s="23">
        <v>7171970313</v>
      </c>
      <c r="M9" s="23">
        <v>7468576400</v>
      </c>
      <c r="N9" s="23">
        <v>7648827769</v>
      </c>
      <c r="O9" s="23">
        <v>7617014698</v>
      </c>
      <c r="P9" s="23">
        <v>8030206561</v>
      </c>
      <c r="Q9" s="23">
        <v>8864773830</v>
      </c>
      <c r="R9" s="23">
        <v>9458732114</v>
      </c>
      <c r="S9" s="23">
        <v>9664858652</v>
      </c>
      <c r="T9" s="23">
        <v>9965589468</v>
      </c>
      <c r="U9" s="23">
        <v>10109974679</v>
      </c>
      <c r="V9" s="23">
        <v>10630920392</v>
      </c>
      <c r="W9" s="26">
        <f>V9/U9-1</f>
        <v>5.1527894929557672E-2</v>
      </c>
    </row>
    <row r="10" spans="1:23" ht="15.95" customHeight="1">
      <c r="A10" s="9" t="s">
        <v>593</v>
      </c>
      <c r="B10" s="23" t="s">
        <v>73</v>
      </c>
      <c r="C10" s="23" t="s">
        <v>73</v>
      </c>
      <c r="D10" s="23" t="s">
        <v>73</v>
      </c>
      <c r="E10" s="23" t="s">
        <v>73</v>
      </c>
      <c r="F10" s="23" t="s">
        <v>73</v>
      </c>
      <c r="G10" s="23" t="s">
        <v>73</v>
      </c>
      <c r="H10" s="23" t="s">
        <v>73</v>
      </c>
      <c r="I10" s="23" t="s">
        <v>73</v>
      </c>
      <c r="J10" s="23" t="s">
        <v>73</v>
      </c>
      <c r="K10" s="23" t="s">
        <v>73</v>
      </c>
      <c r="L10" s="23">
        <v>5812527071</v>
      </c>
      <c r="M10" s="23">
        <v>6039488983</v>
      </c>
      <c r="N10" s="23">
        <v>6054285895</v>
      </c>
      <c r="O10" s="23">
        <v>5942401806</v>
      </c>
      <c r="P10" s="23">
        <v>6220319199</v>
      </c>
      <c r="Q10" s="23">
        <v>6841604786</v>
      </c>
      <c r="R10" s="23">
        <v>7175849342</v>
      </c>
      <c r="S10" s="23">
        <v>7298911295</v>
      </c>
      <c r="T10" s="23">
        <v>7419515842</v>
      </c>
      <c r="U10" s="23">
        <v>7547736067</v>
      </c>
      <c r="V10" s="23">
        <v>8001084855</v>
      </c>
      <c r="W10" s="26">
        <f t="shared" ref="W10:W23" si="0">V10/U10-1</f>
        <v>6.0064207859906293E-2</v>
      </c>
    </row>
    <row r="11" spans="1:23" ht="15.95" customHeight="1">
      <c r="A11" s="9" t="s">
        <v>594</v>
      </c>
      <c r="B11" s="23" t="s">
        <v>73</v>
      </c>
      <c r="C11" s="23" t="s">
        <v>73</v>
      </c>
      <c r="D11" s="23" t="s">
        <v>73</v>
      </c>
      <c r="E11" s="23" t="s">
        <v>73</v>
      </c>
      <c r="F11" s="23" t="s">
        <v>73</v>
      </c>
      <c r="G11" s="23" t="s">
        <v>73</v>
      </c>
      <c r="H11" s="23" t="s">
        <v>73</v>
      </c>
      <c r="I11" s="23" t="s">
        <v>73</v>
      </c>
      <c r="J11" s="23" t="s">
        <v>73</v>
      </c>
      <c r="K11" s="23" t="s">
        <v>73</v>
      </c>
      <c r="L11" s="23">
        <v>1359443242</v>
      </c>
      <c r="M11" s="23">
        <v>1429087417</v>
      </c>
      <c r="N11" s="23">
        <v>1594541874</v>
      </c>
      <c r="O11" s="23">
        <v>1674612892</v>
      </c>
      <c r="P11" s="23">
        <v>1809887362</v>
      </c>
      <c r="Q11" s="23">
        <v>2023169044</v>
      </c>
      <c r="R11" s="23">
        <v>2282882772</v>
      </c>
      <c r="S11" s="23">
        <v>2365947357</v>
      </c>
      <c r="T11" s="23">
        <v>2546073626</v>
      </c>
      <c r="U11" s="23">
        <v>2562238612</v>
      </c>
      <c r="V11" s="23">
        <v>2629835537</v>
      </c>
      <c r="W11" s="26">
        <f t="shared" si="0"/>
        <v>2.638197890056615E-2</v>
      </c>
    </row>
    <row r="12" spans="1:23" ht="15.95" customHeight="1">
      <c r="A12" s="9" t="s">
        <v>68</v>
      </c>
      <c r="B12" s="23">
        <v>1006060265</v>
      </c>
      <c r="C12" s="23">
        <v>749519264</v>
      </c>
      <c r="D12" s="23">
        <v>778018556</v>
      </c>
      <c r="E12" s="23">
        <v>892402546</v>
      </c>
      <c r="F12" s="23">
        <v>275089208</v>
      </c>
      <c r="G12" s="23">
        <v>282057371</v>
      </c>
      <c r="H12" s="23">
        <v>255351140</v>
      </c>
      <c r="I12" s="23">
        <v>266881604</v>
      </c>
      <c r="J12" s="23">
        <v>260398775</v>
      </c>
      <c r="K12" s="23">
        <v>244981199</v>
      </c>
      <c r="L12" s="23">
        <v>220806433</v>
      </c>
      <c r="M12" s="23">
        <v>212046582</v>
      </c>
      <c r="N12" s="23">
        <v>189879080</v>
      </c>
      <c r="O12" s="23">
        <v>210994109</v>
      </c>
      <c r="P12" s="23">
        <v>209691441</v>
      </c>
      <c r="Q12" s="23">
        <v>354948321</v>
      </c>
      <c r="R12" s="23">
        <v>464924455</v>
      </c>
      <c r="S12" s="23">
        <v>587724159</v>
      </c>
      <c r="T12" s="23">
        <v>575679024</v>
      </c>
      <c r="U12" s="23">
        <v>561107637</v>
      </c>
      <c r="V12" s="23">
        <v>595210327</v>
      </c>
      <c r="W12" s="26">
        <f t="shared" si="0"/>
        <v>6.0777447589792866E-2</v>
      </c>
    </row>
    <row r="13" spans="1:23" ht="15.95" customHeight="1">
      <c r="A13" s="9" t="s">
        <v>150</v>
      </c>
      <c r="B13" s="23">
        <v>6659329080</v>
      </c>
      <c r="C13" s="23">
        <v>6751759223</v>
      </c>
      <c r="D13" s="23">
        <v>6808659066</v>
      </c>
      <c r="E13" s="23">
        <v>7502383450</v>
      </c>
      <c r="F13" s="23">
        <v>9268936236</v>
      </c>
      <c r="G13" s="23">
        <v>10470979380</v>
      </c>
      <c r="H13" s="23">
        <v>11331076843</v>
      </c>
      <c r="I13" s="23">
        <v>10472289775</v>
      </c>
      <c r="J13" s="23">
        <v>10910866949</v>
      </c>
      <c r="K13" s="23">
        <v>12155560479</v>
      </c>
      <c r="L13" s="23">
        <v>12670733524</v>
      </c>
      <c r="M13" s="23">
        <v>15198105894</v>
      </c>
      <c r="N13" s="23">
        <v>15768369207</v>
      </c>
      <c r="O13" s="23">
        <v>18183040080.290001</v>
      </c>
      <c r="P13" s="81">
        <v>18483070567</v>
      </c>
      <c r="Q13" s="23">
        <v>21726414429</v>
      </c>
      <c r="R13" s="23">
        <v>22483272636</v>
      </c>
      <c r="S13" s="81">
        <v>25366897005</v>
      </c>
      <c r="T13" s="81">
        <v>24553671818</v>
      </c>
      <c r="U13" s="81">
        <v>27393663585</v>
      </c>
      <c r="V13" s="23">
        <v>27420626771</v>
      </c>
      <c r="W13" s="26">
        <f t="shared" si="0"/>
        <v>9.8428550516205249E-4</v>
      </c>
    </row>
    <row r="14" spans="1:23" ht="15.95" customHeight="1">
      <c r="A14" s="9" t="s">
        <v>595</v>
      </c>
      <c r="B14" s="23" t="s">
        <v>73</v>
      </c>
      <c r="C14" s="23" t="s">
        <v>73</v>
      </c>
      <c r="D14" s="23" t="s">
        <v>73</v>
      </c>
      <c r="E14" s="23" t="s">
        <v>73</v>
      </c>
      <c r="F14" s="23" t="s">
        <v>73</v>
      </c>
      <c r="G14" s="23" t="s">
        <v>73</v>
      </c>
      <c r="H14" s="23" t="s">
        <v>73</v>
      </c>
      <c r="I14" s="23" t="s">
        <v>73</v>
      </c>
      <c r="J14" s="23" t="s">
        <v>73</v>
      </c>
      <c r="K14" s="23" t="s">
        <v>73</v>
      </c>
      <c r="L14" s="23">
        <v>3051581163</v>
      </c>
      <c r="M14" s="23">
        <v>3471284711</v>
      </c>
      <c r="N14" s="23">
        <v>3711412348</v>
      </c>
      <c r="O14" s="23">
        <v>4000081257.6700001</v>
      </c>
      <c r="P14" s="23">
        <v>4167030793</v>
      </c>
      <c r="Q14" s="23">
        <v>4678528167</v>
      </c>
      <c r="R14" s="23">
        <v>5119281783</v>
      </c>
      <c r="S14" s="23">
        <v>5330942485</v>
      </c>
      <c r="T14" s="23">
        <v>5654374734</v>
      </c>
      <c r="U14" s="23">
        <v>6144167219</v>
      </c>
      <c r="V14" s="23">
        <v>6245783331</v>
      </c>
      <c r="W14" s="26">
        <f t="shared" si="0"/>
        <v>1.6538630603308846E-2</v>
      </c>
    </row>
    <row r="15" spans="1:23" ht="15.95" customHeight="1">
      <c r="A15" s="9" t="s">
        <v>596</v>
      </c>
      <c r="B15" s="23" t="s">
        <v>73</v>
      </c>
      <c r="C15" s="23" t="s">
        <v>73</v>
      </c>
      <c r="D15" s="23" t="s">
        <v>73</v>
      </c>
      <c r="E15" s="23" t="s">
        <v>73</v>
      </c>
      <c r="F15" s="23" t="s">
        <v>73</v>
      </c>
      <c r="G15" s="23" t="s">
        <v>73</v>
      </c>
      <c r="H15" s="23" t="s">
        <v>73</v>
      </c>
      <c r="I15" s="23" t="s">
        <v>73</v>
      </c>
      <c r="J15" s="23" t="s">
        <v>73</v>
      </c>
      <c r="K15" s="23" t="s">
        <v>73</v>
      </c>
      <c r="L15" s="23">
        <v>3271779277</v>
      </c>
      <c r="M15" s="23">
        <v>3247425087</v>
      </c>
      <c r="N15" s="23">
        <v>3262115196</v>
      </c>
      <c r="O15" s="23">
        <v>3590316626</v>
      </c>
      <c r="P15" s="23">
        <v>4069222020</v>
      </c>
      <c r="Q15" s="23">
        <v>4830616059</v>
      </c>
      <c r="R15" s="23">
        <v>4939346353</v>
      </c>
      <c r="S15" s="23">
        <v>5223510958</v>
      </c>
      <c r="T15" s="23">
        <v>4882387260</v>
      </c>
      <c r="U15" s="23">
        <v>5656814921</v>
      </c>
      <c r="V15" s="23">
        <v>6036722413</v>
      </c>
      <c r="W15" s="26">
        <f t="shared" si="0"/>
        <v>6.7159257869592981E-2</v>
      </c>
    </row>
    <row r="16" spans="1:23" ht="15.95" customHeight="1">
      <c r="A16" s="9" t="s">
        <v>597</v>
      </c>
      <c r="B16" s="23" t="s">
        <v>73</v>
      </c>
      <c r="C16" s="23" t="s">
        <v>73</v>
      </c>
      <c r="D16" s="23" t="s">
        <v>73</v>
      </c>
      <c r="E16" s="23" t="s">
        <v>73</v>
      </c>
      <c r="F16" s="23" t="s">
        <v>73</v>
      </c>
      <c r="G16" s="23" t="s">
        <v>73</v>
      </c>
      <c r="H16" s="23" t="s">
        <v>73</v>
      </c>
      <c r="I16" s="23" t="s">
        <v>73</v>
      </c>
      <c r="J16" s="23" t="s">
        <v>73</v>
      </c>
      <c r="K16" s="23" t="s">
        <v>73</v>
      </c>
      <c r="L16" s="23">
        <v>2849638445</v>
      </c>
      <c r="M16" s="23">
        <v>4054408812</v>
      </c>
      <c r="N16" s="23">
        <v>3288143185</v>
      </c>
      <c r="O16" s="23">
        <v>2854051695.6199999</v>
      </c>
      <c r="P16" s="23">
        <v>2249097346</v>
      </c>
      <c r="Q16" s="23">
        <v>2656627137</v>
      </c>
      <c r="R16" s="23">
        <v>2813071190</v>
      </c>
      <c r="S16" s="23">
        <v>2869922947</v>
      </c>
      <c r="T16" s="23">
        <v>2929640706</v>
      </c>
      <c r="U16" s="23">
        <v>3135464653</v>
      </c>
      <c r="V16" s="23">
        <v>3511763153</v>
      </c>
      <c r="W16" s="26">
        <f t="shared" si="0"/>
        <v>0.12001363167655521</v>
      </c>
    </row>
    <row r="17" spans="1:23" ht="15.95" customHeight="1">
      <c r="A17" s="9" t="s">
        <v>598</v>
      </c>
      <c r="B17" s="23" t="s">
        <v>73</v>
      </c>
      <c r="C17" s="23" t="s">
        <v>73</v>
      </c>
      <c r="D17" s="23" t="s">
        <v>73</v>
      </c>
      <c r="E17" s="23" t="s">
        <v>73</v>
      </c>
      <c r="F17" s="23" t="s">
        <v>73</v>
      </c>
      <c r="G17" s="23" t="s">
        <v>73</v>
      </c>
      <c r="H17" s="23" t="s">
        <v>73</v>
      </c>
      <c r="I17" s="23" t="s">
        <v>73</v>
      </c>
      <c r="J17" s="23" t="s">
        <v>73</v>
      </c>
      <c r="K17" s="23" t="s">
        <v>73</v>
      </c>
      <c r="L17" s="23">
        <v>1485730473</v>
      </c>
      <c r="M17" s="23">
        <v>2267880007</v>
      </c>
      <c r="N17" s="23">
        <v>1859568272</v>
      </c>
      <c r="O17" s="23">
        <v>1826633617</v>
      </c>
      <c r="P17" s="23">
        <v>1607562219</v>
      </c>
      <c r="Q17" s="23">
        <v>2176756829</v>
      </c>
      <c r="R17" s="23">
        <v>2121233167</v>
      </c>
      <c r="S17" s="23">
        <v>2298666069</v>
      </c>
      <c r="T17" s="23">
        <v>2163700161</v>
      </c>
      <c r="U17" s="23">
        <v>2367419907</v>
      </c>
      <c r="V17" s="23">
        <v>2274221247</v>
      </c>
      <c r="W17" s="26">
        <f t="shared" si="0"/>
        <v>-3.9367186076466498E-2</v>
      </c>
    </row>
    <row r="18" spans="1:23" ht="15.95" customHeight="1">
      <c r="A18" s="9" t="s">
        <v>599</v>
      </c>
      <c r="B18" s="23" t="s">
        <v>73</v>
      </c>
      <c r="C18" s="23" t="s">
        <v>73</v>
      </c>
      <c r="D18" s="23" t="s">
        <v>73</v>
      </c>
      <c r="E18" s="23" t="s">
        <v>73</v>
      </c>
      <c r="F18" s="23" t="s">
        <v>73</v>
      </c>
      <c r="G18" s="23" t="s">
        <v>73</v>
      </c>
      <c r="H18" s="23" t="s">
        <v>73</v>
      </c>
      <c r="I18" s="23" t="s">
        <v>73</v>
      </c>
      <c r="J18" s="23" t="s">
        <v>73</v>
      </c>
      <c r="K18" s="23" t="s">
        <v>73</v>
      </c>
      <c r="L18" s="23">
        <v>1542257221</v>
      </c>
      <c r="M18" s="23">
        <v>1670047972</v>
      </c>
      <c r="N18" s="23">
        <v>3083140203</v>
      </c>
      <c r="O18" s="23">
        <v>5408655945</v>
      </c>
      <c r="P18" s="23">
        <v>5943880718</v>
      </c>
      <c r="Q18" s="23">
        <v>6842068329</v>
      </c>
      <c r="R18" s="23">
        <v>6846256980</v>
      </c>
      <c r="S18" s="23">
        <v>9031748759</v>
      </c>
      <c r="T18" s="23">
        <v>8204231222</v>
      </c>
      <c r="U18" s="23">
        <v>9470660494</v>
      </c>
      <c r="V18" s="23">
        <v>8763491988</v>
      </c>
      <c r="W18" s="26">
        <f t="shared" si="0"/>
        <v>-7.4669396759393547E-2</v>
      </c>
    </row>
    <row r="19" spans="1:23" ht="15.95" customHeight="1">
      <c r="A19" s="9" t="s">
        <v>600</v>
      </c>
      <c r="B19" s="23" t="s">
        <v>73</v>
      </c>
      <c r="C19" s="23" t="s">
        <v>73</v>
      </c>
      <c r="D19" s="23" t="s">
        <v>73</v>
      </c>
      <c r="E19" s="23" t="s">
        <v>73</v>
      </c>
      <c r="F19" s="23" t="s">
        <v>73</v>
      </c>
      <c r="G19" s="23" t="s">
        <v>73</v>
      </c>
      <c r="H19" s="23" t="s">
        <v>73</v>
      </c>
      <c r="I19" s="23" t="s">
        <v>73</v>
      </c>
      <c r="J19" s="23" t="s">
        <v>73</v>
      </c>
      <c r="K19" s="23" t="s">
        <v>73</v>
      </c>
      <c r="L19" s="23">
        <v>210631169</v>
      </c>
      <c r="M19" s="23">
        <v>211782553</v>
      </c>
      <c r="N19" s="23">
        <v>213054193</v>
      </c>
      <c r="O19" s="23">
        <v>212227611</v>
      </c>
      <c r="P19" s="23">
        <v>223206914</v>
      </c>
      <c r="Q19" s="23">
        <v>237282162</v>
      </c>
      <c r="R19" s="23">
        <v>260889460</v>
      </c>
      <c r="S19" s="23">
        <v>254452897</v>
      </c>
      <c r="T19" s="23">
        <v>259921481</v>
      </c>
      <c r="U19" s="23">
        <v>265626000</v>
      </c>
      <c r="V19" s="23">
        <v>254042497</v>
      </c>
      <c r="W19" s="26">
        <f t="shared" si="0"/>
        <v>-4.3608317709862732E-2</v>
      </c>
    </row>
    <row r="20" spans="1:23" ht="15.95" customHeight="1">
      <c r="A20" s="9" t="s">
        <v>609</v>
      </c>
      <c r="B20" s="23" t="s">
        <v>73</v>
      </c>
      <c r="C20" s="23" t="s">
        <v>73</v>
      </c>
      <c r="D20" s="23" t="s">
        <v>73</v>
      </c>
      <c r="E20" s="23" t="s">
        <v>73</v>
      </c>
      <c r="F20" s="23" t="s">
        <v>73</v>
      </c>
      <c r="G20" s="23" t="s">
        <v>73</v>
      </c>
      <c r="H20" s="23" t="s">
        <v>73</v>
      </c>
      <c r="I20" s="23" t="s">
        <v>73</v>
      </c>
      <c r="J20" s="23" t="s">
        <v>73</v>
      </c>
      <c r="K20" s="23" t="s">
        <v>73</v>
      </c>
      <c r="L20" s="23">
        <v>259115776</v>
      </c>
      <c r="M20" s="23">
        <v>275276752</v>
      </c>
      <c r="N20" s="23">
        <v>350935810</v>
      </c>
      <c r="O20" s="23">
        <v>291073328</v>
      </c>
      <c r="P20" s="23">
        <v>223070557</v>
      </c>
      <c r="Q20" s="23">
        <v>304535746</v>
      </c>
      <c r="R20" s="23">
        <v>383193703</v>
      </c>
      <c r="S20" s="23">
        <v>357652890</v>
      </c>
      <c r="T20" s="23">
        <v>459416254</v>
      </c>
      <c r="U20" s="23">
        <v>353510391</v>
      </c>
      <c r="V20" s="23">
        <v>334602142</v>
      </c>
      <c r="W20" s="26">
        <f t="shared" si="0"/>
        <v>-5.3487109520353515E-2</v>
      </c>
    </row>
    <row r="21" spans="1:23" ht="15.95" customHeight="1">
      <c r="A21" s="9" t="s">
        <v>151</v>
      </c>
      <c r="B21" s="23">
        <v>12053509523</v>
      </c>
      <c r="C21" s="23">
        <v>12162378498</v>
      </c>
      <c r="D21" s="23">
        <v>12714649959</v>
      </c>
      <c r="E21" s="23">
        <v>13548098219</v>
      </c>
      <c r="F21" s="23">
        <v>15114468869</v>
      </c>
      <c r="G21" s="23">
        <v>16658601962</v>
      </c>
      <c r="H21" s="23">
        <v>17749193140</v>
      </c>
      <c r="I21" s="23">
        <v>17260136820</v>
      </c>
      <c r="J21" s="23">
        <v>17972302930</v>
      </c>
      <c r="K21" s="23">
        <v>19595410292</v>
      </c>
      <c r="L21" s="23">
        <v>19995384939</v>
      </c>
      <c r="M21" s="23">
        <v>22878728876</v>
      </c>
      <c r="N21" s="23">
        <v>23549122022</v>
      </c>
      <c r="O21" s="23">
        <v>26011065658</v>
      </c>
      <c r="P21" s="23">
        <v>26722968571</v>
      </c>
      <c r="Q21" s="23">
        <v>30946136580</v>
      </c>
      <c r="R21" s="23">
        <v>32406929205</v>
      </c>
      <c r="S21" s="81">
        <v>35619479816</v>
      </c>
      <c r="T21" s="81">
        <v>35094940310</v>
      </c>
      <c r="U21" s="81">
        <v>38064745901</v>
      </c>
      <c r="V21" s="23">
        <v>38646757491</v>
      </c>
      <c r="W21" s="26">
        <f t="shared" si="0"/>
        <v>1.5290042694983796E-2</v>
      </c>
    </row>
    <row r="22" spans="1:23" ht="15.95" customHeight="1">
      <c r="A22" s="9" t="s">
        <v>152</v>
      </c>
      <c r="B22" s="23">
        <v>4637691493.8999996</v>
      </c>
      <c r="C22" s="23">
        <v>4796079748</v>
      </c>
      <c r="D22" s="23">
        <v>5097276559</v>
      </c>
      <c r="E22" s="23">
        <v>5345369581</v>
      </c>
      <c r="F22" s="23">
        <v>5670005860</v>
      </c>
      <c r="G22" s="23">
        <v>6057976569</v>
      </c>
      <c r="H22" s="23">
        <v>6319684440</v>
      </c>
      <c r="I22" s="23">
        <v>6556410958</v>
      </c>
      <c r="J22" s="23">
        <v>6764512117</v>
      </c>
      <c r="K22" s="23">
        <v>7815583250</v>
      </c>
      <c r="L22" s="23">
        <v>7414475834</v>
      </c>
      <c r="M22" s="23">
        <v>7590907069</v>
      </c>
      <c r="N22" s="23">
        <v>7356009588</v>
      </c>
      <c r="O22" s="23">
        <v>7198513398</v>
      </c>
      <c r="P22" s="23">
        <v>7471228525</v>
      </c>
      <c r="Q22" s="23">
        <v>8113138931</v>
      </c>
      <c r="R22" s="23">
        <v>8746330541</v>
      </c>
      <c r="S22" s="23">
        <v>8867259768</v>
      </c>
      <c r="T22" s="23">
        <v>8965804699</v>
      </c>
      <c r="U22" s="23">
        <v>8922974416</v>
      </c>
      <c r="V22" s="23">
        <v>9262787388</v>
      </c>
      <c r="W22" s="26">
        <f t="shared" si="0"/>
        <v>3.8082925732777273E-2</v>
      </c>
    </row>
    <row r="23" spans="1:23" ht="15.95" customHeight="1">
      <c r="A23" s="9" t="s">
        <v>167</v>
      </c>
      <c r="B23" s="23">
        <v>7416058811</v>
      </c>
      <c r="C23" s="23">
        <v>6429065980</v>
      </c>
      <c r="D23" s="23">
        <v>6733634047</v>
      </c>
      <c r="E23" s="23">
        <v>7003746345</v>
      </c>
      <c r="F23" s="23">
        <v>7856412524</v>
      </c>
      <c r="G23" s="23">
        <v>8734826716</v>
      </c>
      <c r="H23" s="23">
        <v>9944360600</v>
      </c>
      <c r="I23" s="23">
        <v>9576899893</v>
      </c>
      <c r="J23" s="23">
        <v>9581619927</v>
      </c>
      <c r="K23" s="23">
        <v>11764631495</v>
      </c>
      <c r="L23" s="23">
        <v>12589294945</v>
      </c>
      <c r="M23" s="23">
        <v>15287821807</v>
      </c>
      <c r="N23" s="23">
        <v>16192836466</v>
      </c>
      <c r="O23" s="23">
        <v>18812552260</v>
      </c>
      <c r="P23" s="23">
        <v>19251740046</v>
      </c>
      <c r="Q23" s="23">
        <v>22832997649</v>
      </c>
      <c r="R23" s="23">
        <v>23660598663</v>
      </c>
      <c r="S23" s="81">
        <v>26752220048</v>
      </c>
      <c r="T23" s="81">
        <v>26129135611</v>
      </c>
      <c r="U23" s="81">
        <v>29141771485</v>
      </c>
      <c r="V23" s="23">
        <v>29383970104</v>
      </c>
      <c r="W23" s="26">
        <f t="shared" si="0"/>
        <v>8.3110465376021736E-3</v>
      </c>
    </row>
    <row r="26" spans="1:23" s="8" customFormat="1" ht="15.95" customHeight="1">
      <c r="A26" s="8" t="s">
        <v>265</v>
      </c>
    </row>
    <row r="27" spans="1:23" ht="15.95" customHeight="1">
      <c r="A27" s="9" t="s">
        <v>220</v>
      </c>
    </row>
    <row r="29" spans="1:23" ht="15.95" customHeight="1">
      <c r="A29" s="9" t="s">
        <v>406</v>
      </c>
    </row>
    <row r="31" spans="1:23" ht="15.95" customHeight="1">
      <c r="A31" s="25"/>
      <c r="B31" s="25"/>
      <c r="C31" s="25" t="s">
        <v>510</v>
      </c>
      <c r="D31" s="25" t="s">
        <v>505</v>
      </c>
      <c r="E31" s="25" t="s">
        <v>506</v>
      </c>
      <c r="F31" s="25" t="s">
        <v>507</v>
      </c>
      <c r="G31" s="25" t="s">
        <v>508</v>
      </c>
      <c r="H31" s="25" t="s">
        <v>509</v>
      </c>
      <c r="I31" s="25" t="s">
        <v>512</v>
      </c>
      <c r="J31" s="25" t="s">
        <v>511</v>
      </c>
      <c r="K31" s="25" t="s">
        <v>496</v>
      </c>
      <c r="L31" s="28" t="s">
        <v>492</v>
      </c>
      <c r="M31" s="28" t="s">
        <v>488</v>
      </c>
      <c r="N31" s="28" t="s">
        <v>485</v>
      </c>
      <c r="O31" s="28" t="s">
        <v>482</v>
      </c>
      <c r="P31" s="25" t="s">
        <v>477</v>
      </c>
      <c r="Q31" s="25" t="s">
        <v>474</v>
      </c>
      <c r="R31" s="25" t="s">
        <v>472</v>
      </c>
      <c r="S31" s="25" t="s">
        <v>385</v>
      </c>
      <c r="T31" s="25" t="s">
        <v>394</v>
      </c>
      <c r="U31" s="25" t="s">
        <v>466</v>
      </c>
      <c r="V31" s="25" t="s">
        <v>582</v>
      </c>
      <c r="W31" s="25" t="s">
        <v>135</v>
      </c>
    </row>
    <row r="32" spans="1:23" ht="15.95" customHeight="1">
      <c r="A32" s="9" t="s">
        <v>153</v>
      </c>
      <c r="B32" s="23">
        <v>1255093983</v>
      </c>
      <c r="C32" s="23">
        <v>1278618496.5</v>
      </c>
      <c r="D32" s="23">
        <v>1273869622</v>
      </c>
      <c r="E32" s="23">
        <v>1296421277</v>
      </c>
      <c r="F32" s="23">
        <v>1333167074</v>
      </c>
      <c r="G32" s="23">
        <v>1415945129</v>
      </c>
      <c r="H32" s="23">
        <v>1482726237</v>
      </c>
      <c r="I32" s="23">
        <v>1558437049</v>
      </c>
      <c r="J32" s="23">
        <v>1552859591</v>
      </c>
      <c r="K32" s="23">
        <v>1559022929</v>
      </c>
      <c r="L32" s="23">
        <v>1562164712</v>
      </c>
      <c r="M32" s="23">
        <v>1592060711</v>
      </c>
      <c r="N32" s="23">
        <v>1654424019</v>
      </c>
      <c r="O32" s="23">
        <v>1667049882</v>
      </c>
      <c r="P32" s="23">
        <v>1689300012</v>
      </c>
      <c r="Q32" s="23">
        <v>1763832175</v>
      </c>
      <c r="R32" s="23">
        <v>1873727888</v>
      </c>
      <c r="S32" s="23">
        <v>1914539195</v>
      </c>
      <c r="T32" s="23">
        <v>2017616070</v>
      </c>
      <c r="U32" s="23">
        <v>2000432036</v>
      </c>
      <c r="V32" s="23">
        <v>2021494605</v>
      </c>
      <c r="W32" s="26">
        <f>V32/U32-1</f>
        <v>1.0529010044308285E-2</v>
      </c>
    </row>
    <row r="33" spans="1:23" ht="15.95" customHeight="1">
      <c r="A33" s="9" t="s">
        <v>154</v>
      </c>
      <c r="B33" s="23">
        <v>98621233</v>
      </c>
      <c r="C33" s="23">
        <v>99098548</v>
      </c>
      <c r="D33" s="23">
        <v>105680925</v>
      </c>
      <c r="E33" s="23">
        <v>109984504</v>
      </c>
      <c r="F33" s="23">
        <v>118829804</v>
      </c>
      <c r="G33" s="23">
        <v>126671856</v>
      </c>
      <c r="H33" s="23">
        <v>132306030</v>
      </c>
      <c r="I33" s="23">
        <v>136546495</v>
      </c>
      <c r="J33" s="23">
        <v>137657388</v>
      </c>
      <c r="K33" s="23">
        <v>126293553</v>
      </c>
      <c r="L33" s="23">
        <v>125976592</v>
      </c>
      <c r="M33" s="23">
        <v>117202074</v>
      </c>
      <c r="N33" s="23">
        <v>108810565</v>
      </c>
      <c r="O33" s="23">
        <v>114212431</v>
      </c>
      <c r="P33" s="23">
        <v>113664205</v>
      </c>
      <c r="Q33" s="23">
        <v>121863662</v>
      </c>
      <c r="R33" s="23">
        <v>125262921</v>
      </c>
      <c r="S33" s="23">
        <v>124532601</v>
      </c>
      <c r="T33" s="23">
        <v>128666184</v>
      </c>
      <c r="U33" s="23">
        <v>124417049</v>
      </c>
      <c r="V33" s="23">
        <v>137170622</v>
      </c>
      <c r="W33" s="26">
        <f t="shared" ref="W33:W39" si="1">V33/U33-1</f>
        <v>0.10250663476192878</v>
      </c>
    </row>
    <row r="34" spans="1:23" ht="15.95" customHeight="1">
      <c r="A34" s="9" t="s">
        <v>155</v>
      </c>
      <c r="B34" s="23">
        <v>183025151</v>
      </c>
      <c r="C34" s="23">
        <v>205994319</v>
      </c>
      <c r="D34" s="23">
        <v>224989398</v>
      </c>
      <c r="E34" s="23">
        <v>263332192</v>
      </c>
      <c r="F34" s="23">
        <v>274089829</v>
      </c>
      <c r="G34" s="23">
        <v>274911239</v>
      </c>
      <c r="H34" s="23">
        <v>298094367</v>
      </c>
      <c r="I34" s="23">
        <v>297766596</v>
      </c>
      <c r="J34" s="23">
        <v>322130120</v>
      </c>
      <c r="K34" s="23">
        <v>351176590</v>
      </c>
      <c r="L34" s="23">
        <v>359745474</v>
      </c>
      <c r="M34" s="23">
        <v>414016402</v>
      </c>
      <c r="N34" s="23">
        <v>402821282</v>
      </c>
      <c r="O34" s="23">
        <v>436406323</v>
      </c>
      <c r="P34" s="23">
        <v>436936579</v>
      </c>
      <c r="Q34" s="23">
        <v>470111235</v>
      </c>
      <c r="R34" s="23">
        <v>490323630</v>
      </c>
      <c r="S34" s="23">
        <v>515026936</v>
      </c>
      <c r="T34" s="23">
        <v>514739993</v>
      </c>
      <c r="U34" s="23">
        <v>532133771.89999998</v>
      </c>
      <c r="V34" s="23">
        <v>528967181</v>
      </c>
      <c r="W34" s="83">
        <f t="shared" si="1"/>
        <v>-5.9507422141119592E-3</v>
      </c>
    </row>
    <row r="35" spans="1:23" ht="15.95" customHeight="1">
      <c r="A35" s="9" t="s">
        <v>203</v>
      </c>
      <c r="B35" s="23">
        <v>33333495</v>
      </c>
      <c r="C35" s="23">
        <v>29341419</v>
      </c>
      <c r="D35" s="23">
        <v>24616518</v>
      </c>
      <c r="E35" s="23">
        <v>41201142</v>
      </c>
      <c r="F35" s="23">
        <v>57709795</v>
      </c>
      <c r="G35" s="23">
        <v>86371258</v>
      </c>
      <c r="H35" s="23">
        <v>123559029</v>
      </c>
      <c r="I35" s="23">
        <v>72847937</v>
      </c>
      <c r="J35" s="23">
        <v>34236135</v>
      </c>
      <c r="K35" s="23">
        <v>40764163</v>
      </c>
      <c r="L35" s="23">
        <v>459914065</v>
      </c>
      <c r="M35" s="23">
        <v>545904946</v>
      </c>
      <c r="N35" s="23">
        <v>715915151</v>
      </c>
      <c r="O35" s="23">
        <v>791786337</v>
      </c>
      <c r="P35" s="23">
        <v>802495391</v>
      </c>
      <c r="Q35" s="23">
        <v>936494933</v>
      </c>
      <c r="R35" s="23">
        <v>972179345</v>
      </c>
      <c r="S35" s="23">
        <v>1107603936</v>
      </c>
      <c r="T35" s="23">
        <v>1078642045</v>
      </c>
      <c r="U35" s="23">
        <v>1205267254</v>
      </c>
      <c r="V35" s="23">
        <v>1200358355</v>
      </c>
      <c r="W35" s="26">
        <f t="shared" si="1"/>
        <v>-4.0728717914707557E-3</v>
      </c>
    </row>
    <row r="36" spans="1:23" ht="15.95" customHeight="1">
      <c r="A36" s="9" t="s">
        <v>601</v>
      </c>
      <c r="B36" s="23" t="s">
        <v>76</v>
      </c>
      <c r="C36" s="23" t="s">
        <v>76</v>
      </c>
      <c r="D36" s="23" t="s">
        <v>76</v>
      </c>
      <c r="E36" s="23" t="s">
        <v>76</v>
      </c>
      <c r="F36" s="23" t="s">
        <v>76</v>
      </c>
      <c r="G36" s="23" t="s">
        <v>76</v>
      </c>
      <c r="H36" s="23" t="s">
        <v>76</v>
      </c>
      <c r="I36" s="23" t="s">
        <v>76</v>
      </c>
      <c r="J36" s="23" t="s">
        <v>76</v>
      </c>
      <c r="K36" s="23" t="s">
        <v>76</v>
      </c>
      <c r="L36" s="23">
        <v>422331306</v>
      </c>
      <c r="M36" s="23">
        <v>522472805</v>
      </c>
      <c r="N36" s="23">
        <v>665858546</v>
      </c>
      <c r="O36" s="23">
        <v>765972081</v>
      </c>
      <c r="P36" s="23">
        <v>780740856</v>
      </c>
      <c r="Q36" s="23">
        <v>914316356</v>
      </c>
      <c r="R36" s="23">
        <v>947872634</v>
      </c>
      <c r="S36" s="23">
        <v>1080849221</v>
      </c>
      <c r="T36" s="23">
        <v>1051800093</v>
      </c>
      <c r="U36" s="23">
        <v>1174090198</v>
      </c>
      <c r="V36" s="23">
        <v>1172398155</v>
      </c>
      <c r="W36" s="26">
        <f t="shared" si="1"/>
        <v>-1.4411524794962771E-3</v>
      </c>
    </row>
    <row r="37" spans="1:23" ht="15.95" customHeight="1">
      <c r="A37" s="9" t="s">
        <v>156</v>
      </c>
      <c r="B37" s="23">
        <v>1570073862</v>
      </c>
      <c r="C37" s="23">
        <v>1613052782.5</v>
      </c>
      <c r="D37" s="23">
        <v>1629156463</v>
      </c>
      <c r="E37" s="23">
        <v>1675846631</v>
      </c>
      <c r="F37" s="23">
        <v>1754852022</v>
      </c>
      <c r="G37" s="23">
        <v>1874332414</v>
      </c>
      <c r="H37" s="23">
        <v>1993166176</v>
      </c>
      <c r="I37" s="23">
        <v>2023983469</v>
      </c>
      <c r="J37" s="23">
        <v>2013015834</v>
      </c>
      <c r="K37" s="23">
        <v>2020918391</v>
      </c>
      <c r="L37" s="23">
        <v>2452943636</v>
      </c>
      <c r="M37" s="23">
        <v>2588627168</v>
      </c>
      <c r="N37" s="23">
        <v>2814437557</v>
      </c>
      <c r="O37" s="23">
        <v>2913579131</v>
      </c>
      <c r="P37" s="23">
        <v>2952935049</v>
      </c>
      <c r="Q37" s="23">
        <v>3182157842</v>
      </c>
      <c r="R37" s="23">
        <v>3342243611</v>
      </c>
      <c r="S37" s="23">
        <v>3522021519</v>
      </c>
      <c r="T37" s="23">
        <v>3607427299</v>
      </c>
      <c r="U37" s="23">
        <v>3720188385</v>
      </c>
      <c r="V37" s="23">
        <v>3761219349</v>
      </c>
      <c r="W37" s="26">
        <f t="shared" si="1"/>
        <v>1.102927049754765E-2</v>
      </c>
    </row>
    <row r="38" spans="1:23" ht="15.95" customHeight="1">
      <c r="A38" s="9" t="s">
        <v>70</v>
      </c>
      <c r="B38" s="23">
        <v>524774368</v>
      </c>
      <c r="C38" s="23">
        <v>546845619</v>
      </c>
      <c r="D38" s="23">
        <v>563202024</v>
      </c>
      <c r="E38" s="23">
        <v>575001097</v>
      </c>
      <c r="F38" s="23">
        <v>595033246</v>
      </c>
      <c r="G38" s="23">
        <v>619526799</v>
      </c>
      <c r="H38" s="23">
        <v>698559040</v>
      </c>
      <c r="I38" s="23">
        <v>720922688</v>
      </c>
      <c r="J38" s="23">
        <v>746486651</v>
      </c>
      <c r="K38" s="23">
        <v>761063657</v>
      </c>
      <c r="L38" s="23">
        <v>685345676</v>
      </c>
      <c r="M38" s="23">
        <v>709960397</v>
      </c>
      <c r="N38" s="23">
        <v>737660397</v>
      </c>
      <c r="O38" s="23">
        <v>714863205</v>
      </c>
      <c r="P38" s="23">
        <v>720629622</v>
      </c>
      <c r="Q38" s="23">
        <v>740547648</v>
      </c>
      <c r="R38" s="23">
        <v>776181260</v>
      </c>
      <c r="S38" s="23">
        <v>793125565</v>
      </c>
      <c r="T38" s="23">
        <v>835441755</v>
      </c>
      <c r="U38" s="23">
        <v>813575074</v>
      </c>
      <c r="V38" s="23">
        <v>856178469</v>
      </c>
      <c r="W38" s="26">
        <f t="shared" si="1"/>
        <v>5.2365659127850739E-2</v>
      </c>
    </row>
    <row r="39" spans="1:23" ht="15.95" customHeight="1">
      <c r="A39" s="9" t="s">
        <v>157</v>
      </c>
      <c r="B39" s="23">
        <v>1007373296</v>
      </c>
      <c r="C39" s="23">
        <v>1028187538</v>
      </c>
      <c r="D39" s="23">
        <v>1028931413</v>
      </c>
      <c r="E39" s="23">
        <v>1069830669</v>
      </c>
      <c r="F39" s="23">
        <v>1128789980</v>
      </c>
      <c r="G39" s="23">
        <v>1224773061</v>
      </c>
      <c r="H39" s="23">
        <v>1266678992</v>
      </c>
      <c r="I39" s="23">
        <v>1281669250</v>
      </c>
      <c r="J39" s="23">
        <v>1245885435</v>
      </c>
      <c r="K39" s="23">
        <v>1242254923</v>
      </c>
      <c r="L39" s="23">
        <v>1773348570</v>
      </c>
      <c r="M39" s="23">
        <v>1885475241</v>
      </c>
      <c r="N39" s="23">
        <v>2083967051</v>
      </c>
      <c r="O39" s="23">
        <v>2205591802</v>
      </c>
      <c r="P39" s="23">
        <v>2241274965</v>
      </c>
      <c r="Q39" s="23">
        <v>2447888417</v>
      </c>
      <c r="R39" s="23">
        <v>2572394539</v>
      </c>
      <c r="S39" s="23">
        <v>2735016872</v>
      </c>
      <c r="T39" s="23">
        <v>2778817157</v>
      </c>
      <c r="U39" s="23">
        <v>2889629698</v>
      </c>
      <c r="V39" s="23">
        <v>2911976778</v>
      </c>
      <c r="W39" s="26">
        <f t="shared" si="1"/>
        <v>7.7335445491397703E-3</v>
      </c>
    </row>
    <row r="40" spans="1:23" ht="15.95" customHeight="1">
      <c r="B40" s="23"/>
      <c r="C40" s="23"/>
      <c r="D40" s="23"/>
      <c r="E40" s="23"/>
      <c r="F40" s="23"/>
      <c r="G40" s="23"/>
      <c r="H40" s="23"/>
      <c r="I40" s="23"/>
      <c r="J40" s="23"/>
      <c r="K40" s="23"/>
      <c r="L40" s="23"/>
      <c r="M40" s="23"/>
      <c r="N40" s="23"/>
      <c r="O40" s="23"/>
      <c r="P40" s="23"/>
      <c r="Q40" s="23"/>
      <c r="R40" s="23"/>
      <c r="S40" s="23"/>
      <c r="T40" s="23"/>
      <c r="U40" s="23"/>
      <c r="V40" s="23"/>
      <c r="W40" s="26"/>
    </row>
    <row r="41" spans="1:23" ht="15.95" customHeight="1">
      <c r="A41" s="30" t="s">
        <v>573</v>
      </c>
      <c r="B41" s="23"/>
      <c r="C41" s="23"/>
      <c r="D41" s="23"/>
      <c r="E41" s="23"/>
      <c r="F41" s="23"/>
      <c r="G41" s="23"/>
      <c r="H41" s="23"/>
      <c r="I41" s="23"/>
      <c r="J41" s="23"/>
      <c r="K41" s="23"/>
      <c r="L41" s="23"/>
      <c r="M41" s="23"/>
      <c r="N41" s="23"/>
      <c r="O41" s="23"/>
      <c r="P41" s="23"/>
      <c r="Q41" s="23"/>
      <c r="R41" s="23"/>
      <c r="S41" s="23"/>
      <c r="T41" s="23"/>
      <c r="U41" s="23"/>
      <c r="V41" s="23"/>
      <c r="W41" s="26"/>
    </row>
    <row r="43" spans="1:23" ht="15.95" customHeight="1">
      <c r="A43" s="20" t="s">
        <v>261</v>
      </c>
    </row>
    <row r="44" spans="1:23" ht="15.95" customHeight="1">
      <c r="A44" s="9" t="s">
        <v>469</v>
      </c>
    </row>
    <row r="45" spans="1:23" ht="15.95" customHeight="1">
      <c r="A45" s="9" t="s">
        <v>470</v>
      </c>
    </row>
    <row r="46" spans="1:23" ht="12.75">
      <c r="A46" s="9" t="s">
        <v>608</v>
      </c>
    </row>
    <row r="48" spans="1:23" ht="15.95" customHeight="1">
      <c r="A48" s="20" t="s">
        <v>128</v>
      </c>
    </row>
    <row r="49" spans="1:1" ht="15.95" customHeight="1">
      <c r="A49" s="9" t="s">
        <v>136</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C00DFE39-B944-4C2A-883A-027A27451047}"/>
    <hyperlink ref="A41" location="Metadaten!A1" display="&lt;&lt;&lt; Metadaten" xr:uid="{B838E1FB-C4B7-4E2C-BBD9-6244BC721677}"/>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9"/>
  <sheetViews>
    <sheetView zoomScaleNormal="100" workbookViewId="0"/>
  </sheetViews>
  <sheetFormatPr baseColWidth="10" defaultColWidth="13.7109375" defaultRowHeight="15.95" customHeight="1" outlineLevelCol="1"/>
  <cols>
    <col min="1" max="1" width="31.28515625" style="9" customWidth="1"/>
    <col min="2" max="19" width="10.85546875" style="9" hidden="1" customWidth="1" outlineLevel="1"/>
    <col min="20" max="20" width="10.85546875" style="9" bestFit="1" customWidth="1" collapsed="1"/>
    <col min="21" max="21" width="10.85546875" style="9" bestFit="1" customWidth="1"/>
    <col min="22" max="22" width="10.85546875" style="9" customWidth="1"/>
    <col min="23" max="23" width="12.28515625" style="9" bestFit="1" customWidth="1"/>
    <col min="24" max="16384" width="13.7109375" style="9"/>
  </cols>
  <sheetData>
    <row r="1" spans="1:23" s="8" customFormat="1" ht="18" customHeight="1">
      <c r="A1" s="8" t="s">
        <v>237</v>
      </c>
    </row>
    <row r="2" spans="1:23" ht="15.95" customHeight="1">
      <c r="A2" s="9" t="s">
        <v>236</v>
      </c>
    </row>
    <row r="3" spans="1:23" ht="15.95" customHeight="1">
      <c r="A3" s="19"/>
    </row>
    <row r="4" spans="1:23" ht="15.95" customHeight="1">
      <c r="A4" s="24" t="s">
        <v>448</v>
      </c>
      <c r="B4" s="24"/>
      <c r="C4" s="24"/>
      <c r="D4" s="24"/>
      <c r="E4" s="24"/>
      <c r="F4" s="24"/>
      <c r="G4" s="24"/>
      <c r="H4" s="24"/>
      <c r="I4" s="24"/>
      <c r="J4" s="24"/>
      <c r="K4" s="24"/>
      <c r="L4" s="24"/>
      <c r="M4" s="24"/>
      <c r="N4" s="24"/>
      <c r="O4" s="24"/>
    </row>
    <row r="6" spans="1:23" ht="15.95" customHeight="1">
      <c r="A6" s="9" t="s">
        <v>408</v>
      </c>
    </row>
    <row r="8" spans="1:23" ht="15.95" customHeight="1">
      <c r="A8" s="25"/>
      <c r="B8" s="25" t="s">
        <v>540</v>
      </c>
      <c r="C8" s="25" t="s">
        <v>497</v>
      </c>
      <c r="D8" s="25" t="s">
        <v>498</v>
      </c>
      <c r="E8" s="25" t="s">
        <v>499</v>
      </c>
      <c r="F8" s="25" t="s">
        <v>500</v>
      </c>
      <c r="G8" s="25" t="s">
        <v>501</v>
      </c>
      <c r="H8" s="25" t="s">
        <v>502</v>
      </c>
      <c r="I8" s="25" t="s">
        <v>503</v>
      </c>
      <c r="J8" s="25" t="s">
        <v>504</v>
      </c>
      <c r="K8" s="25" t="s">
        <v>495</v>
      </c>
      <c r="L8" s="25" t="s">
        <v>491</v>
      </c>
      <c r="M8" s="25" t="s">
        <v>487</v>
      </c>
      <c r="N8" s="25" t="s">
        <v>484</v>
      </c>
      <c r="O8" s="25" t="s">
        <v>479</v>
      </c>
      <c r="P8" s="25" t="s">
        <v>320</v>
      </c>
      <c r="Q8" s="25" t="s">
        <v>380</v>
      </c>
      <c r="R8" s="25" t="s">
        <v>383</v>
      </c>
      <c r="S8" s="25" t="s">
        <v>384</v>
      </c>
      <c r="T8" s="25" t="s">
        <v>393</v>
      </c>
      <c r="U8" s="25" t="s">
        <v>465</v>
      </c>
      <c r="V8" s="25" t="s">
        <v>581</v>
      </c>
      <c r="W8" s="25" t="s">
        <v>135</v>
      </c>
    </row>
    <row r="9" spans="1:23" ht="15.95" customHeight="1">
      <c r="A9" s="9" t="s">
        <v>289</v>
      </c>
      <c r="B9" s="23" t="s">
        <v>73</v>
      </c>
      <c r="C9" s="23" t="s">
        <v>73</v>
      </c>
      <c r="D9" s="23" t="s">
        <v>73</v>
      </c>
      <c r="E9" s="23" t="s">
        <v>73</v>
      </c>
      <c r="F9" s="23" t="s">
        <v>73</v>
      </c>
      <c r="G9" s="23" t="s">
        <v>73</v>
      </c>
      <c r="H9" s="23" t="s">
        <v>73</v>
      </c>
      <c r="I9" s="23" t="s">
        <v>73</v>
      </c>
      <c r="J9" s="23" t="s">
        <v>73</v>
      </c>
      <c r="K9" s="23" t="s">
        <v>73</v>
      </c>
      <c r="L9" s="23" t="s">
        <v>73</v>
      </c>
      <c r="M9" s="23">
        <v>119224779</v>
      </c>
      <c r="N9" s="23">
        <v>186111994.30000001</v>
      </c>
      <c r="O9" s="23">
        <v>228050476.85000002</v>
      </c>
      <c r="P9" s="23">
        <v>252437229</v>
      </c>
      <c r="Q9" s="23">
        <v>246838958</v>
      </c>
      <c r="R9" s="23">
        <v>270001672</v>
      </c>
      <c r="S9" s="23">
        <v>262785681</v>
      </c>
      <c r="T9" s="23">
        <v>564974369</v>
      </c>
      <c r="U9" s="23">
        <v>240763271.07999998</v>
      </c>
      <c r="V9" s="23">
        <v>291497848</v>
      </c>
      <c r="W9" s="26">
        <f>V9/U9-1</f>
        <v>0.21072390606930291</v>
      </c>
    </row>
    <row r="10" spans="1:23" ht="15.95" customHeight="1">
      <c r="A10" s="9" t="s">
        <v>296</v>
      </c>
      <c r="B10" s="23" t="s">
        <v>73</v>
      </c>
      <c r="C10" s="23" t="s">
        <v>73</v>
      </c>
      <c r="D10" s="23" t="s">
        <v>73</v>
      </c>
      <c r="E10" s="23" t="s">
        <v>73</v>
      </c>
      <c r="F10" s="23" t="s">
        <v>73</v>
      </c>
      <c r="G10" s="23" t="s">
        <v>73</v>
      </c>
      <c r="H10" s="23" t="s">
        <v>73</v>
      </c>
      <c r="I10" s="23" t="s">
        <v>73</v>
      </c>
      <c r="J10" s="23" t="s">
        <v>73</v>
      </c>
      <c r="K10" s="23" t="s">
        <v>73</v>
      </c>
      <c r="L10" s="23" t="s">
        <v>73</v>
      </c>
      <c r="M10" s="23">
        <v>1145785.77</v>
      </c>
      <c r="N10" s="23">
        <v>1869059</v>
      </c>
      <c r="O10" s="23">
        <v>1926306</v>
      </c>
      <c r="P10" s="23">
        <v>-1399274</v>
      </c>
      <c r="Q10" s="23">
        <v>766362</v>
      </c>
      <c r="R10" s="23">
        <v>2249964</v>
      </c>
      <c r="S10" s="23">
        <v>-1036088</v>
      </c>
      <c r="T10" s="23">
        <v>1698341</v>
      </c>
      <c r="U10" s="23">
        <v>-1417700</v>
      </c>
      <c r="V10" s="23">
        <v>-842844</v>
      </c>
      <c r="W10" s="26">
        <f t="shared" ref="W10:W21" si="0">V10/U10-1</f>
        <v>-0.40548494039641669</v>
      </c>
    </row>
    <row r="11" spans="1:23" ht="15.95" customHeight="1">
      <c r="A11" s="9" t="s">
        <v>86</v>
      </c>
      <c r="B11" s="23">
        <v>135709030.48000002</v>
      </c>
      <c r="C11" s="23">
        <v>106395077.46000001</v>
      </c>
      <c r="D11" s="23">
        <v>123371679.39</v>
      </c>
      <c r="E11" s="23">
        <v>137251705.37</v>
      </c>
      <c r="F11" s="23">
        <v>163584998.62</v>
      </c>
      <c r="G11" s="23">
        <v>209204468.01999998</v>
      </c>
      <c r="H11" s="23">
        <v>219587377</v>
      </c>
      <c r="I11" s="23">
        <v>178113116.90000001</v>
      </c>
      <c r="J11" s="23">
        <v>179156912.20000002</v>
      </c>
      <c r="K11" s="23">
        <v>167140171.73900002</v>
      </c>
      <c r="L11" s="23">
        <v>137084714.59999999</v>
      </c>
      <c r="M11" s="23">
        <v>118078993.23</v>
      </c>
      <c r="N11" s="23">
        <v>184242935.30000001</v>
      </c>
      <c r="O11" s="23">
        <v>226124170.85000002</v>
      </c>
      <c r="P11" s="23">
        <v>253836503</v>
      </c>
      <c r="Q11" s="23">
        <v>246072596</v>
      </c>
      <c r="R11" s="23">
        <v>267751708</v>
      </c>
      <c r="S11" s="23">
        <f>S9-S10</f>
        <v>263821769</v>
      </c>
      <c r="T11" s="23">
        <f>T9-T10</f>
        <v>563276028</v>
      </c>
      <c r="U11" s="23">
        <f>U9-U10</f>
        <v>242180971.07999998</v>
      </c>
      <c r="V11" s="23">
        <f>V9-V10</f>
        <v>292340692</v>
      </c>
      <c r="W11" s="26">
        <f t="shared" si="0"/>
        <v>0.20711668921102255</v>
      </c>
    </row>
    <row r="12" spans="1:23" ht="15.95" customHeight="1">
      <c r="A12" s="9" t="s">
        <v>290</v>
      </c>
      <c r="B12" s="23" t="s">
        <v>73</v>
      </c>
      <c r="C12" s="23" t="s">
        <v>73</v>
      </c>
      <c r="D12" s="23" t="s">
        <v>73</v>
      </c>
      <c r="E12" s="23" t="s">
        <v>73</v>
      </c>
      <c r="F12" s="23" t="s">
        <v>73</v>
      </c>
      <c r="G12" s="23" t="s">
        <v>73</v>
      </c>
      <c r="H12" s="23" t="s">
        <v>73</v>
      </c>
      <c r="I12" s="23" t="s">
        <v>73</v>
      </c>
      <c r="J12" s="23" t="s">
        <v>73</v>
      </c>
      <c r="K12" s="23" t="s">
        <v>73</v>
      </c>
      <c r="L12" s="23" t="s">
        <v>73</v>
      </c>
      <c r="M12" s="23">
        <v>0</v>
      </c>
      <c r="N12" s="23">
        <v>20374337</v>
      </c>
      <c r="O12" s="23">
        <v>18928371</v>
      </c>
      <c r="P12" s="23">
        <v>15774442</v>
      </c>
      <c r="Q12" s="23">
        <v>20816988</v>
      </c>
      <c r="R12" s="23">
        <v>20549100</v>
      </c>
      <c r="S12" s="23">
        <v>19419917</v>
      </c>
      <c r="T12" s="23">
        <v>18126265</v>
      </c>
      <c r="U12" s="23">
        <v>16841327</v>
      </c>
      <c r="V12" s="23">
        <v>16430986</v>
      </c>
      <c r="W12" s="26">
        <f t="shared" si="0"/>
        <v>-2.4365122772095127E-2</v>
      </c>
    </row>
    <row r="13" spans="1:23" ht="15.95" customHeight="1">
      <c r="A13" s="9" t="s">
        <v>291</v>
      </c>
      <c r="B13" s="23">
        <v>135709030.48000002</v>
      </c>
      <c r="C13" s="23">
        <v>106395077.46000001</v>
      </c>
      <c r="D13" s="23">
        <v>123371679.39</v>
      </c>
      <c r="E13" s="23">
        <v>137251705.37</v>
      </c>
      <c r="F13" s="23">
        <v>163584998.62</v>
      </c>
      <c r="G13" s="23">
        <v>209204468.01999998</v>
      </c>
      <c r="H13" s="23">
        <v>219587377</v>
      </c>
      <c r="I13" s="23">
        <v>178113116.90000001</v>
      </c>
      <c r="J13" s="23">
        <v>179156912.20000002</v>
      </c>
      <c r="K13" s="23">
        <v>167140171.73900002</v>
      </c>
      <c r="L13" s="23">
        <v>137084714.59999999</v>
      </c>
      <c r="M13" s="23">
        <v>118078993.23</v>
      </c>
      <c r="N13" s="23">
        <v>163868598.30000001</v>
      </c>
      <c r="O13" s="23">
        <v>207195799.85000002</v>
      </c>
      <c r="P13" s="23">
        <v>238062061</v>
      </c>
      <c r="Q13" s="23">
        <v>225255608</v>
      </c>
      <c r="R13" s="23">
        <v>247202608</v>
      </c>
      <c r="S13" s="23">
        <f>S11-S12</f>
        <v>244401852</v>
      </c>
      <c r="T13" s="23">
        <f>T11-T12</f>
        <v>545149763</v>
      </c>
      <c r="U13" s="23">
        <f>U11-U12</f>
        <v>225339644.07999998</v>
      </c>
      <c r="V13" s="23">
        <f>V11-V12</f>
        <v>275909706</v>
      </c>
      <c r="W13" s="26">
        <f t="shared" si="0"/>
        <v>0.22441706663052452</v>
      </c>
    </row>
    <row r="14" spans="1:23" ht="15.95" customHeight="1">
      <c r="A14" s="9" t="s">
        <v>589</v>
      </c>
      <c r="B14" s="23">
        <v>70254358.180000007</v>
      </c>
      <c r="C14" s="23">
        <v>58517285.759999998</v>
      </c>
      <c r="D14" s="23">
        <v>61685810.490000002</v>
      </c>
      <c r="E14" s="23">
        <v>68625846.670000002</v>
      </c>
      <c r="F14" s="23">
        <v>87085738.288000017</v>
      </c>
      <c r="G14" s="23">
        <v>117126967.27</v>
      </c>
      <c r="H14" s="23">
        <v>137489098</v>
      </c>
      <c r="I14" s="23">
        <v>109847466.5</v>
      </c>
      <c r="J14" s="23">
        <v>113398363.86000001</v>
      </c>
      <c r="K14" s="23">
        <v>108338814.64000002</v>
      </c>
      <c r="L14" s="23">
        <v>94588918.919999987</v>
      </c>
      <c r="M14" s="23">
        <v>82972061.230000004</v>
      </c>
      <c r="N14" s="23">
        <v>117496540</v>
      </c>
      <c r="O14" s="23">
        <v>155783670.25</v>
      </c>
      <c r="P14" s="23">
        <v>162087246</v>
      </c>
      <c r="Q14" s="23">
        <v>153114149</v>
      </c>
      <c r="R14" s="23">
        <v>180686696</v>
      </c>
      <c r="S14" s="23">
        <v>176476849</v>
      </c>
      <c r="T14" s="23">
        <v>468441101</v>
      </c>
      <c r="U14" s="23">
        <v>167139875.07999998</v>
      </c>
      <c r="V14" s="23">
        <v>203446290</v>
      </c>
      <c r="W14" s="26">
        <f t="shared" si="0"/>
        <v>0.21722174258310467</v>
      </c>
    </row>
    <row r="15" spans="1:23" ht="15.95" customHeight="1">
      <c r="A15" s="9" t="s">
        <v>602</v>
      </c>
      <c r="B15" s="23">
        <v>65454672.299999997</v>
      </c>
      <c r="C15" s="23">
        <v>47877791.700000003</v>
      </c>
      <c r="D15" s="23">
        <v>61685868.899999999</v>
      </c>
      <c r="E15" s="23">
        <v>68625858.700000003</v>
      </c>
      <c r="F15" s="23">
        <v>76499260.332000002</v>
      </c>
      <c r="G15" s="23">
        <v>92077500.75</v>
      </c>
      <c r="H15" s="23">
        <v>82098279</v>
      </c>
      <c r="I15" s="23">
        <v>68265650.400000006</v>
      </c>
      <c r="J15" s="23">
        <v>65758548.340000004</v>
      </c>
      <c r="K15" s="23">
        <v>58801357.099000007</v>
      </c>
      <c r="L15" s="23">
        <v>42495795.680000007</v>
      </c>
      <c r="M15" s="23">
        <v>35106932</v>
      </c>
      <c r="N15" s="23">
        <v>46372058.300000012</v>
      </c>
      <c r="O15" s="23">
        <v>51412129.600000009</v>
      </c>
      <c r="P15" s="23">
        <v>75974815</v>
      </c>
      <c r="Q15" s="23">
        <v>72141459</v>
      </c>
      <c r="R15" s="23">
        <v>66515912</v>
      </c>
      <c r="S15" s="23">
        <v>67925003</v>
      </c>
      <c r="T15" s="23">
        <v>96533268</v>
      </c>
      <c r="U15" s="23">
        <v>58199769</v>
      </c>
      <c r="V15" s="23">
        <v>72463416</v>
      </c>
      <c r="W15" s="26">
        <f t="shared" si="0"/>
        <v>0.24508081810427806</v>
      </c>
    </row>
    <row r="16" spans="1:23" ht="15.95" customHeight="1">
      <c r="B16" s="23"/>
      <c r="C16" s="23"/>
      <c r="D16" s="23"/>
      <c r="E16" s="23"/>
      <c r="F16" s="23"/>
      <c r="G16" s="23"/>
      <c r="H16" s="23"/>
      <c r="I16" s="23"/>
      <c r="J16" s="23"/>
      <c r="K16" s="23"/>
      <c r="L16" s="23"/>
      <c r="M16" s="23"/>
      <c r="N16" s="23"/>
      <c r="O16" s="23"/>
      <c r="P16" s="23"/>
      <c r="Q16" s="23"/>
      <c r="R16" s="23"/>
      <c r="S16" s="23"/>
      <c r="T16" s="23"/>
      <c r="U16" s="23"/>
      <c r="V16" s="23"/>
      <c r="W16" s="26"/>
    </row>
    <row r="17" spans="1:23" ht="15.95" customHeight="1">
      <c r="A17" s="9" t="s">
        <v>129</v>
      </c>
      <c r="B17" s="23">
        <v>2382</v>
      </c>
      <c r="C17" s="23">
        <v>2525</v>
      </c>
      <c r="D17" s="23">
        <v>2451</v>
      </c>
      <c r="E17" s="23">
        <v>2910</v>
      </c>
      <c r="F17" s="23">
        <v>2809</v>
      </c>
      <c r="G17" s="23">
        <v>2838</v>
      </c>
      <c r="H17" s="23">
        <v>2996</v>
      </c>
      <c r="I17" s="23">
        <v>3947</v>
      </c>
      <c r="J17" s="23">
        <v>3970</v>
      </c>
      <c r="K17" s="23">
        <v>3378</v>
      </c>
      <c r="L17" s="23">
        <v>5636</v>
      </c>
      <c r="M17" s="23">
        <v>4586</v>
      </c>
      <c r="N17" s="23">
        <v>7534</v>
      </c>
      <c r="O17" s="23">
        <v>21101</v>
      </c>
      <c r="P17" s="23">
        <v>19270</v>
      </c>
      <c r="Q17" s="23">
        <v>17372</v>
      </c>
      <c r="R17" s="23">
        <v>16009</v>
      </c>
      <c r="S17" s="23">
        <v>16200</v>
      </c>
      <c r="T17" s="23">
        <v>15184</v>
      </c>
      <c r="U17" s="23">
        <v>14895</v>
      </c>
      <c r="V17" s="23">
        <v>14807</v>
      </c>
      <c r="W17" s="26">
        <f t="shared" si="0"/>
        <v>-5.9080228264518642E-3</v>
      </c>
    </row>
    <row r="18" spans="1:23" ht="15.95" customHeight="1">
      <c r="B18" s="23"/>
      <c r="C18" s="23"/>
      <c r="D18" s="23"/>
      <c r="E18" s="23"/>
      <c r="F18" s="23"/>
      <c r="G18" s="23"/>
      <c r="H18" s="23"/>
      <c r="I18" s="23"/>
      <c r="J18" s="23"/>
      <c r="K18" s="23"/>
      <c r="L18" s="23"/>
      <c r="M18" s="23"/>
      <c r="N18" s="23"/>
      <c r="O18" s="23"/>
      <c r="P18" s="23"/>
      <c r="Q18" s="23"/>
      <c r="R18" s="23"/>
      <c r="S18" s="23"/>
      <c r="T18" s="23"/>
      <c r="U18" s="23"/>
      <c r="V18" s="23"/>
      <c r="W18" s="26"/>
    </row>
    <row r="19" spans="1:23" ht="15.95" customHeight="1">
      <c r="A19" s="9" t="s">
        <v>292</v>
      </c>
      <c r="B19" s="23">
        <v>56972.724802686826</v>
      </c>
      <c r="C19" s="23">
        <v>42136.664340594063</v>
      </c>
      <c r="D19" s="23">
        <v>50335.242509179923</v>
      </c>
      <c r="E19" s="23">
        <v>47165.534491408936</v>
      </c>
      <c r="F19" s="23">
        <v>58236.026564613741</v>
      </c>
      <c r="G19" s="23">
        <v>73715.4573713883</v>
      </c>
      <c r="H19" s="23">
        <v>73293.517022696935</v>
      </c>
      <c r="I19" s="23">
        <v>45126.201393463394</v>
      </c>
      <c r="J19" s="23">
        <v>45127.685692695217</v>
      </c>
      <c r="K19" s="23">
        <v>49479.032486382479</v>
      </c>
      <c r="L19" s="23">
        <v>24323.050851667849</v>
      </c>
      <c r="M19" s="23">
        <v>25747.708946794592</v>
      </c>
      <c r="N19" s="23">
        <v>21750.543973984604</v>
      </c>
      <c r="O19" s="23">
        <v>9819.2407871664855</v>
      </c>
      <c r="P19" s="23">
        <v>12354.024961079398</v>
      </c>
      <c r="Q19" s="23">
        <v>12966.590375316602</v>
      </c>
      <c r="R19" s="23">
        <v>15441.477169092386</v>
      </c>
      <c r="S19" s="23">
        <f>S13/S$17</f>
        <v>15086.534074074074</v>
      </c>
      <c r="T19" s="23">
        <f>T13/T$17</f>
        <v>35902.908522128557</v>
      </c>
      <c r="U19" s="23">
        <f>U13/U$17</f>
        <v>15128.542737831485</v>
      </c>
      <c r="V19" s="23">
        <f>V13/V$17</f>
        <v>18633.734449922333</v>
      </c>
      <c r="W19" s="26">
        <f t="shared" si="0"/>
        <v>0.23169394255836173</v>
      </c>
    </row>
    <row r="20" spans="1:23" ht="15.95" customHeight="1">
      <c r="A20" s="9" t="s">
        <v>591</v>
      </c>
      <c r="B20" s="23"/>
      <c r="C20" s="23"/>
      <c r="D20" s="23"/>
      <c r="E20" s="23"/>
      <c r="F20" s="23"/>
      <c r="G20" s="23"/>
      <c r="H20" s="23"/>
      <c r="I20" s="23"/>
      <c r="J20" s="23"/>
      <c r="K20" s="23"/>
      <c r="L20" s="23"/>
      <c r="M20" s="23"/>
      <c r="N20" s="23"/>
      <c r="O20" s="23"/>
      <c r="P20" s="23"/>
      <c r="Q20" s="23"/>
      <c r="R20" s="23"/>
      <c r="S20" s="23"/>
      <c r="T20" s="23">
        <f t="shared" ref="T20:U20" si="1">T14/T$17</f>
        <v>30850.968190200212</v>
      </c>
      <c r="U20" s="23">
        <f t="shared" si="1"/>
        <v>11221.206786169854</v>
      </c>
      <c r="V20" s="23">
        <f t="shared" ref="V20" si="2">V14/V$17</f>
        <v>13739.87235766867</v>
      </c>
      <c r="W20" s="26">
        <f t="shared" si="0"/>
        <v>0.22445585572873261</v>
      </c>
    </row>
    <row r="21" spans="1:23" ht="15.95" customHeight="1">
      <c r="A21" s="9" t="s">
        <v>592</v>
      </c>
      <c r="B21" s="23"/>
      <c r="C21" s="23"/>
      <c r="D21" s="23"/>
      <c r="E21" s="23"/>
      <c r="F21" s="23"/>
      <c r="G21" s="23"/>
      <c r="H21" s="23"/>
      <c r="I21" s="23"/>
      <c r="J21" s="23"/>
      <c r="K21" s="23"/>
      <c r="L21" s="23"/>
      <c r="M21" s="23"/>
      <c r="N21" s="23"/>
      <c r="O21" s="23"/>
      <c r="P21" s="23"/>
      <c r="Q21" s="23"/>
      <c r="R21" s="23"/>
      <c r="S21" s="23"/>
      <c r="T21" s="23">
        <f t="shared" ref="T21:U21" si="3">T15/T$17</f>
        <v>6357.5650684931506</v>
      </c>
      <c r="U21" s="23">
        <f t="shared" si="3"/>
        <v>3907.3359516616315</v>
      </c>
      <c r="V21" s="23">
        <f t="shared" ref="V21" si="4">V15/V$17</f>
        <v>4893.8620922536638</v>
      </c>
      <c r="W21" s="26">
        <f t="shared" si="0"/>
        <v>0.25248050149680701</v>
      </c>
    </row>
    <row r="23" spans="1:23" s="8" customFormat="1" ht="15.95" customHeight="1">
      <c r="A23" s="8" t="s">
        <v>247</v>
      </c>
    </row>
    <row r="24" spans="1:23" ht="15.95" customHeight="1">
      <c r="A24" s="9" t="s">
        <v>236</v>
      </c>
    </row>
    <row r="26" spans="1:23" ht="15.95" customHeight="1">
      <c r="A26" s="9" t="s">
        <v>409</v>
      </c>
    </row>
    <row r="28" spans="1:23" ht="15.95" customHeight="1">
      <c r="A28" s="25"/>
      <c r="B28" s="25" t="s">
        <v>540</v>
      </c>
      <c r="C28" s="25" t="s">
        <v>497</v>
      </c>
      <c r="D28" s="25" t="s">
        <v>498</v>
      </c>
      <c r="E28" s="25" t="s">
        <v>499</v>
      </c>
      <c r="F28" s="25" t="s">
        <v>500</v>
      </c>
      <c r="G28" s="25" t="s">
        <v>501</v>
      </c>
      <c r="H28" s="25" t="s">
        <v>502</v>
      </c>
      <c r="I28" s="25" t="s">
        <v>503</v>
      </c>
      <c r="J28" s="25" t="s">
        <v>504</v>
      </c>
      <c r="K28" s="25" t="s">
        <v>495</v>
      </c>
      <c r="L28" s="28" t="s">
        <v>491</v>
      </c>
      <c r="M28" s="28" t="s">
        <v>487</v>
      </c>
      <c r="N28" s="28" t="s">
        <v>484</v>
      </c>
      <c r="O28" s="28" t="s">
        <v>479</v>
      </c>
      <c r="P28" s="25" t="s">
        <v>320</v>
      </c>
      <c r="Q28" s="25" t="s">
        <v>380</v>
      </c>
      <c r="R28" s="25" t="s">
        <v>383</v>
      </c>
      <c r="S28" s="25" t="s">
        <v>384</v>
      </c>
      <c r="T28" s="25" t="s">
        <v>393</v>
      </c>
      <c r="U28" s="25" t="s">
        <v>465</v>
      </c>
      <c r="V28" s="25" t="s">
        <v>581</v>
      </c>
      <c r="W28" s="25" t="s">
        <v>148</v>
      </c>
    </row>
    <row r="29" spans="1:23" ht="15.95" customHeight="1">
      <c r="A29" s="9" t="s">
        <v>291</v>
      </c>
      <c r="B29" s="23">
        <f>SUM(B30:B40)</f>
        <v>135709030.48000002</v>
      </c>
      <c r="C29" s="23">
        <f t="shared" ref="C29:V29" si="5">SUM(C30:C40)</f>
        <v>106395077.46000001</v>
      </c>
      <c r="D29" s="23">
        <f t="shared" si="5"/>
        <v>123371679.39000002</v>
      </c>
      <c r="E29" s="23">
        <f t="shared" si="5"/>
        <v>137251705.37</v>
      </c>
      <c r="F29" s="23">
        <f t="shared" si="5"/>
        <v>163584998.62</v>
      </c>
      <c r="G29" s="23">
        <f t="shared" si="5"/>
        <v>209204468.02000001</v>
      </c>
      <c r="H29" s="23">
        <f t="shared" si="5"/>
        <v>219587377.07000002</v>
      </c>
      <c r="I29" s="23">
        <f t="shared" si="5"/>
        <v>178113116.90000004</v>
      </c>
      <c r="J29" s="23">
        <f t="shared" si="5"/>
        <v>179156912.19999996</v>
      </c>
      <c r="K29" s="23">
        <f t="shared" si="5"/>
        <v>167140171.73999998</v>
      </c>
      <c r="L29" s="23">
        <f t="shared" si="5"/>
        <v>137084714.59999999</v>
      </c>
      <c r="M29" s="23">
        <f t="shared" si="5"/>
        <v>118078993.22000001</v>
      </c>
      <c r="N29" s="23">
        <f t="shared" si="5"/>
        <v>163868598</v>
      </c>
      <c r="O29" s="23">
        <f t="shared" si="5"/>
        <v>207195799.85000002</v>
      </c>
      <c r="P29" s="23">
        <f t="shared" si="5"/>
        <v>238062061</v>
      </c>
      <c r="Q29" s="23">
        <f t="shared" si="5"/>
        <v>225255608</v>
      </c>
      <c r="R29" s="23">
        <f t="shared" si="5"/>
        <v>247202607</v>
      </c>
      <c r="S29" s="23">
        <f t="shared" si="5"/>
        <v>244401852</v>
      </c>
      <c r="T29" s="23">
        <f t="shared" si="5"/>
        <v>545149763</v>
      </c>
      <c r="U29" s="23">
        <f t="shared" si="5"/>
        <v>225339644.07999998</v>
      </c>
      <c r="V29" s="23">
        <f t="shared" si="5"/>
        <v>275909706</v>
      </c>
      <c r="W29" s="26">
        <f>SUM(W30:W40)</f>
        <v>1</v>
      </c>
    </row>
    <row r="30" spans="1:23" ht="15.95" customHeight="1">
      <c r="A30" s="9" t="s">
        <v>137</v>
      </c>
      <c r="B30" s="23">
        <v>9045945.8000000007</v>
      </c>
      <c r="C30" s="23">
        <v>5629490.6100000003</v>
      </c>
      <c r="D30" s="23">
        <v>4682088.1500000004</v>
      </c>
      <c r="E30" s="23">
        <v>6529690.5999999996</v>
      </c>
      <c r="F30" s="23">
        <v>6490640.5999999996</v>
      </c>
      <c r="G30" s="23">
        <v>12619455.75</v>
      </c>
      <c r="H30" s="23">
        <v>9662626.5500000007</v>
      </c>
      <c r="I30" s="23">
        <v>7990662.25</v>
      </c>
      <c r="J30" s="23">
        <v>8972685.3000000007</v>
      </c>
      <c r="K30" s="23">
        <v>8594342.1999999993</v>
      </c>
      <c r="L30" s="23">
        <v>13223278.050000001</v>
      </c>
      <c r="M30" s="23">
        <v>8768100.3499999996</v>
      </c>
      <c r="N30" s="23">
        <v>9062947</v>
      </c>
      <c r="O30" s="23">
        <v>8589381.1999999993</v>
      </c>
      <c r="P30" s="23">
        <v>9319476</v>
      </c>
      <c r="Q30" s="23">
        <v>10043047</v>
      </c>
      <c r="R30" s="23">
        <v>12141534</v>
      </c>
      <c r="S30" s="23">
        <v>11611245</v>
      </c>
      <c r="T30" s="23">
        <v>11168425</v>
      </c>
      <c r="U30" s="23">
        <v>9224915</v>
      </c>
      <c r="V30" s="23">
        <v>12571946</v>
      </c>
      <c r="W30" s="26">
        <f>V30/V$29</f>
        <v>4.5565435816890036E-2</v>
      </c>
    </row>
    <row r="31" spans="1:23" ht="15.95" customHeight="1">
      <c r="A31" s="9" t="s">
        <v>138</v>
      </c>
      <c r="B31" s="23">
        <v>17961869.140000001</v>
      </c>
      <c r="C31" s="23">
        <v>16410144.029999999</v>
      </c>
      <c r="D31" s="23">
        <v>20115706.530000001</v>
      </c>
      <c r="E31" s="23">
        <v>25598981.899999999</v>
      </c>
      <c r="F31" s="23">
        <v>32363117.300000001</v>
      </c>
      <c r="G31" s="23">
        <v>40436789.600000001</v>
      </c>
      <c r="H31" s="23">
        <v>42277019.75</v>
      </c>
      <c r="I31" s="23">
        <v>20714682.75</v>
      </c>
      <c r="J31" s="23">
        <v>26224233.100000001</v>
      </c>
      <c r="K31" s="23">
        <v>27653799.649999999</v>
      </c>
      <c r="L31" s="23">
        <v>24491396</v>
      </c>
      <c r="M31" s="23">
        <v>21330371.949999999</v>
      </c>
      <c r="N31" s="23">
        <v>24925980</v>
      </c>
      <c r="O31" s="23">
        <v>18851550.850000001</v>
      </c>
      <c r="P31" s="23">
        <v>15177762</v>
      </c>
      <c r="Q31" s="23">
        <v>26835938</v>
      </c>
      <c r="R31" s="23">
        <v>24214619</v>
      </c>
      <c r="S31" s="23">
        <v>31422917</v>
      </c>
      <c r="T31" s="23">
        <v>18724920</v>
      </c>
      <c r="U31" s="23">
        <v>16286503</v>
      </c>
      <c r="V31" s="23">
        <v>25431426</v>
      </c>
      <c r="W31" s="26">
        <f t="shared" ref="W31:W40" si="6">V31/V$29</f>
        <v>9.2173002424206132E-2</v>
      </c>
    </row>
    <row r="32" spans="1:23" ht="15.95" customHeight="1">
      <c r="A32" s="9" t="s">
        <v>139</v>
      </c>
      <c r="B32" s="23">
        <v>1322704</v>
      </c>
      <c r="C32" s="23">
        <v>870909.5</v>
      </c>
      <c r="D32" s="23">
        <v>1395129.6</v>
      </c>
      <c r="E32" s="23">
        <v>1145816.22</v>
      </c>
      <c r="F32" s="23">
        <v>1196076.8799999999</v>
      </c>
      <c r="G32" s="23">
        <v>1577848.7</v>
      </c>
      <c r="H32" s="23">
        <v>1737559.2</v>
      </c>
      <c r="I32" s="23">
        <v>1645467.35</v>
      </c>
      <c r="J32" s="23">
        <v>1693140.3</v>
      </c>
      <c r="K32" s="23">
        <v>659457.4</v>
      </c>
      <c r="L32" s="23">
        <v>1304333.45</v>
      </c>
      <c r="M32" s="23">
        <v>907723.55</v>
      </c>
      <c r="N32" s="23">
        <v>1261000</v>
      </c>
      <c r="O32" s="23">
        <v>1412593.95</v>
      </c>
      <c r="P32" s="23">
        <v>1873982</v>
      </c>
      <c r="Q32" s="23">
        <v>1667591</v>
      </c>
      <c r="R32" s="23">
        <v>1791810</v>
      </c>
      <c r="S32" s="23">
        <v>1819143</v>
      </c>
      <c r="T32" s="23">
        <v>1454269</v>
      </c>
      <c r="U32" s="23">
        <v>1501197</v>
      </c>
      <c r="V32" s="23">
        <v>2062247</v>
      </c>
      <c r="W32" s="26">
        <f t="shared" si="6"/>
        <v>7.4743546716692887E-3</v>
      </c>
    </row>
    <row r="33" spans="1:23" ht="15.95" customHeight="1">
      <c r="A33" s="9" t="s">
        <v>140</v>
      </c>
      <c r="B33" s="23">
        <v>63570361.270000003</v>
      </c>
      <c r="C33" s="23">
        <v>42601211.549999997</v>
      </c>
      <c r="D33" s="23">
        <v>57198091.350000001</v>
      </c>
      <c r="E33" s="23">
        <v>58710246.049999997</v>
      </c>
      <c r="F33" s="23">
        <v>72453331.599999994</v>
      </c>
      <c r="G33" s="23">
        <v>86355411.849999994</v>
      </c>
      <c r="H33" s="23">
        <v>102176630.15000001</v>
      </c>
      <c r="I33" s="23">
        <v>78694237.549999997</v>
      </c>
      <c r="J33" s="23">
        <v>86423306.239999995</v>
      </c>
      <c r="K33" s="23">
        <v>86975037.489999995</v>
      </c>
      <c r="L33" s="23">
        <v>53234090.649999999</v>
      </c>
      <c r="M33" s="23">
        <v>43841303</v>
      </c>
      <c r="N33" s="23">
        <v>72469740</v>
      </c>
      <c r="O33" s="23">
        <v>99397487.699999988</v>
      </c>
      <c r="P33" s="23">
        <v>111019064</v>
      </c>
      <c r="Q33" s="23">
        <v>95457519</v>
      </c>
      <c r="R33" s="23">
        <v>97765444</v>
      </c>
      <c r="S33" s="23">
        <v>95353273</v>
      </c>
      <c r="T33" s="23">
        <v>390845121</v>
      </c>
      <c r="U33" s="23">
        <v>86354305.079999998</v>
      </c>
      <c r="V33" s="23">
        <v>100472588</v>
      </c>
      <c r="W33" s="26">
        <f t="shared" si="6"/>
        <v>0.36415024848745264</v>
      </c>
    </row>
    <row r="34" spans="1:23" ht="15.95" customHeight="1">
      <c r="A34" s="9" t="s">
        <v>141</v>
      </c>
      <c r="B34" s="23">
        <v>21209236.649999999</v>
      </c>
      <c r="C34" s="23">
        <v>22267888.399999999</v>
      </c>
      <c r="D34" s="23">
        <v>19077711.760000002</v>
      </c>
      <c r="E34" s="23">
        <v>23224395</v>
      </c>
      <c r="F34" s="23">
        <v>24865890.800000001</v>
      </c>
      <c r="G34" s="23">
        <v>35355806.5</v>
      </c>
      <c r="H34" s="23">
        <v>31659451.899999999</v>
      </c>
      <c r="I34" s="23">
        <v>34659859.649999999</v>
      </c>
      <c r="J34" s="23">
        <v>29010901.949999999</v>
      </c>
      <c r="K34" s="23">
        <v>23440703.699999999</v>
      </c>
      <c r="L34" s="23">
        <v>19447238.100000001</v>
      </c>
      <c r="M34" s="23">
        <v>22028848.649999999</v>
      </c>
      <c r="N34" s="23">
        <v>25331108</v>
      </c>
      <c r="O34" s="23">
        <v>39005287.549999997</v>
      </c>
      <c r="P34" s="23">
        <v>49399981</v>
      </c>
      <c r="Q34" s="23">
        <v>57298784</v>
      </c>
      <c r="R34" s="23">
        <v>64866304</v>
      </c>
      <c r="S34" s="23">
        <v>58438509</v>
      </c>
      <c r="T34" s="23">
        <v>74210311</v>
      </c>
      <c r="U34" s="23">
        <v>67609174</v>
      </c>
      <c r="V34" s="23">
        <v>88517576</v>
      </c>
      <c r="W34" s="26">
        <f t="shared" si="6"/>
        <v>0.32082081229864384</v>
      </c>
    </row>
    <row r="35" spans="1:23" ht="15.95" customHeight="1">
      <c r="A35" s="9" t="s">
        <v>142</v>
      </c>
      <c r="B35" s="23">
        <v>1391362.8</v>
      </c>
      <c r="C35" s="23">
        <v>1072356.1000000001</v>
      </c>
      <c r="D35" s="23">
        <v>573695.75</v>
      </c>
      <c r="E35" s="23">
        <v>544189.9</v>
      </c>
      <c r="F35" s="23">
        <v>1916362.5</v>
      </c>
      <c r="G35" s="23">
        <v>1233346.32</v>
      </c>
      <c r="H35" s="23">
        <v>1332111.8</v>
      </c>
      <c r="I35" s="23">
        <v>32882</v>
      </c>
      <c r="J35" s="23">
        <v>124334.6</v>
      </c>
      <c r="K35" s="23">
        <v>179617.8</v>
      </c>
      <c r="L35" s="23">
        <v>310568</v>
      </c>
      <c r="M35" s="23">
        <v>41348</v>
      </c>
      <c r="N35" s="23">
        <v>326934</v>
      </c>
      <c r="O35" s="23">
        <v>210940</v>
      </c>
      <c r="P35" s="23">
        <v>45029</v>
      </c>
      <c r="Q35" s="23">
        <v>193529</v>
      </c>
      <c r="R35" s="23">
        <v>387830</v>
      </c>
      <c r="S35" s="23">
        <v>152134</v>
      </c>
      <c r="T35" s="23">
        <v>127610</v>
      </c>
      <c r="U35" s="23">
        <v>239989</v>
      </c>
      <c r="V35" s="23">
        <v>342316</v>
      </c>
      <c r="W35" s="26">
        <f t="shared" si="6"/>
        <v>1.2406812538881833E-3</v>
      </c>
    </row>
    <row r="36" spans="1:23" ht="15.95" customHeight="1">
      <c r="A36" s="9" t="s">
        <v>143</v>
      </c>
      <c r="B36" s="23">
        <v>7604341.4199999999</v>
      </c>
      <c r="C36" s="23">
        <v>6743317.1500000004</v>
      </c>
      <c r="D36" s="23">
        <v>6890718.7000000002</v>
      </c>
      <c r="E36" s="23">
        <v>7666929.4500000002</v>
      </c>
      <c r="F36" s="23">
        <v>8275172.75</v>
      </c>
      <c r="G36" s="23">
        <v>6861585.4000000004</v>
      </c>
      <c r="H36" s="23">
        <v>9685770.4499999993</v>
      </c>
      <c r="I36" s="23">
        <v>8397928.1500000004</v>
      </c>
      <c r="J36" s="23">
        <v>4274449.0999999996</v>
      </c>
      <c r="K36" s="23">
        <v>3494185.25</v>
      </c>
      <c r="L36" s="23">
        <v>4367624.7</v>
      </c>
      <c r="M36" s="23">
        <v>3053685.67</v>
      </c>
      <c r="N36" s="23">
        <v>4938960</v>
      </c>
      <c r="O36" s="23">
        <v>5732270.9000000004</v>
      </c>
      <c r="P36" s="23">
        <v>9693669</v>
      </c>
      <c r="Q36" s="23">
        <v>7340444</v>
      </c>
      <c r="R36" s="23">
        <v>10092578</v>
      </c>
      <c r="S36" s="23">
        <v>8517392</v>
      </c>
      <c r="T36" s="23">
        <v>9700416</v>
      </c>
      <c r="U36" s="23">
        <v>8819314</v>
      </c>
      <c r="V36" s="23">
        <v>10963688</v>
      </c>
      <c r="W36" s="26">
        <f t="shared" si="6"/>
        <v>3.9736507131068452E-2</v>
      </c>
    </row>
    <row r="37" spans="1:23" ht="15.95" customHeight="1">
      <c r="A37" s="9" t="s">
        <v>144</v>
      </c>
      <c r="B37" s="23">
        <v>4472077.75</v>
      </c>
      <c r="C37" s="23">
        <v>3541249.92</v>
      </c>
      <c r="D37" s="23">
        <v>6218149.9500000002</v>
      </c>
      <c r="E37" s="23">
        <v>4698800.45</v>
      </c>
      <c r="F37" s="23">
        <v>5248032.25</v>
      </c>
      <c r="G37" s="23">
        <v>11693369.9</v>
      </c>
      <c r="H37" s="23">
        <v>6111125.3200000003</v>
      </c>
      <c r="I37" s="23">
        <v>8580760.8000000007</v>
      </c>
      <c r="J37" s="23">
        <v>4797940.5999999996</v>
      </c>
      <c r="K37" s="23">
        <v>4821893.3</v>
      </c>
      <c r="L37" s="23">
        <v>7710416.25</v>
      </c>
      <c r="M37" s="23">
        <v>4520898.25</v>
      </c>
      <c r="N37" s="23">
        <v>5614712</v>
      </c>
      <c r="O37" s="23">
        <v>4541868.6500000004</v>
      </c>
      <c r="P37" s="23">
        <v>6320527</v>
      </c>
      <c r="Q37" s="23">
        <v>7001828</v>
      </c>
      <c r="R37" s="23">
        <v>8864485</v>
      </c>
      <c r="S37" s="23">
        <v>8830298</v>
      </c>
      <c r="T37" s="23">
        <v>8287063</v>
      </c>
      <c r="U37" s="23">
        <v>8768893</v>
      </c>
      <c r="V37" s="23">
        <v>8425389</v>
      </c>
      <c r="W37" s="26">
        <f t="shared" si="6"/>
        <v>3.0536761907172631E-2</v>
      </c>
    </row>
    <row r="38" spans="1:23" ht="15.95" customHeight="1">
      <c r="A38" s="9" t="s">
        <v>145</v>
      </c>
      <c r="B38" s="23">
        <v>7821440.5499999998</v>
      </c>
      <c r="C38" s="23">
        <v>6117958.8499999996</v>
      </c>
      <c r="D38" s="23">
        <v>5305323.1500000004</v>
      </c>
      <c r="E38" s="23">
        <v>7090422.4500000002</v>
      </c>
      <c r="F38" s="23">
        <v>8473162.5899999999</v>
      </c>
      <c r="G38" s="23">
        <v>8643548.5500000007</v>
      </c>
      <c r="H38" s="23">
        <v>10069051.4</v>
      </c>
      <c r="I38" s="23">
        <v>13847306.800000001</v>
      </c>
      <c r="J38" s="23">
        <v>12623512.51</v>
      </c>
      <c r="K38" s="23">
        <v>9112598.3499999996</v>
      </c>
      <c r="L38" s="23">
        <v>7313655.2000000002</v>
      </c>
      <c r="M38" s="23">
        <v>8573723.4499999993</v>
      </c>
      <c r="N38" s="23">
        <v>15067486</v>
      </c>
      <c r="O38" s="23">
        <v>21230713.649999999</v>
      </c>
      <c r="P38" s="23">
        <v>26853039</v>
      </c>
      <c r="Q38" s="23">
        <v>10043132</v>
      </c>
      <c r="R38" s="23">
        <v>17163205</v>
      </c>
      <c r="S38" s="23">
        <v>13286863</v>
      </c>
      <c r="T38" s="23">
        <v>12301600</v>
      </c>
      <c r="U38" s="23">
        <v>11474772</v>
      </c>
      <c r="V38" s="23">
        <v>10850107</v>
      </c>
      <c r="W38" s="26">
        <f t="shared" si="6"/>
        <v>3.9324847093273337E-2</v>
      </c>
    </row>
    <row r="39" spans="1:23" ht="15.95" customHeight="1">
      <c r="A39" s="9" t="s">
        <v>146</v>
      </c>
      <c r="B39" s="23">
        <v>239861.35</v>
      </c>
      <c r="C39" s="23">
        <v>251572.65</v>
      </c>
      <c r="D39" s="23">
        <v>226153.55</v>
      </c>
      <c r="E39" s="23">
        <v>161399.95000000001</v>
      </c>
      <c r="F39" s="23">
        <v>163197.35</v>
      </c>
      <c r="G39" s="23">
        <v>237699.25</v>
      </c>
      <c r="H39" s="23">
        <v>86258.25</v>
      </c>
      <c r="I39" s="23">
        <v>170324.25</v>
      </c>
      <c r="J39" s="23">
        <v>167855.35</v>
      </c>
      <c r="K39" s="23">
        <v>140062.39999999999</v>
      </c>
      <c r="L39" s="23">
        <v>241863.5</v>
      </c>
      <c r="M39" s="23">
        <v>101813.4</v>
      </c>
      <c r="N39" s="23">
        <v>227999</v>
      </c>
      <c r="O39" s="23">
        <v>219351.3</v>
      </c>
      <c r="P39" s="23">
        <v>321087</v>
      </c>
      <c r="Q39" s="23">
        <v>235725</v>
      </c>
      <c r="R39" s="23">
        <v>317056</v>
      </c>
      <c r="S39" s="23">
        <v>170058</v>
      </c>
      <c r="T39" s="23">
        <v>203475</v>
      </c>
      <c r="U39" s="23">
        <v>266214</v>
      </c>
      <c r="V39" s="23">
        <v>276320</v>
      </c>
      <c r="W39" s="26">
        <f t="shared" si="6"/>
        <v>1.001487058958339E-3</v>
      </c>
    </row>
    <row r="40" spans="1:23" ht="15.95" customHeight="1">
      <c r="A40" s="9" t="s">
        <v>147</v>
      </c>
      <c r="B40" s="23">
        <v>1069829.75</v>
      </c>
      <c r="C40" s="23">
        <v>888978.7</v>
      </c>
      <c r="D40" s="23">
        <v>1688910.9</v>
      </c>
      <c r="E40" s="23">
        <v>1880833.4</v>
      </c>
      <c r="F40" s="23">
        <v>2140014</v>
      </c>
      <c r="G40" s="23">
        <v>4189606.2</v>
      </c>
      <c r="H40" s="23">
        <v>4789772.3</v>
      </c>
      <c r="I40" s="23">
        <v>3379005.35</v>
      </c>
      <c r="J40" s="23">
        <v>4844553.1500000004</v>
      </c>
      <c r="K40" s="23">
        <v>2068474.2</v>
      </c>
      <c r="L40" s="23">
        <v>5440250.7000000002</v>
      </c>
      <c r="M40" s="23">
        <v>4911176.95</v>
      </c>
      <c r="N40" s="23">
        <v>4641732</v>
      </c>
      <c r="O40" s="23">
        <v>8004354.0999999996</v>
      </c>
      <c r="P40" s="23">
        <v>8038445</v>
      </c>
      <c r="Q40" s="23">
        <v>9138071</v>
      </c>
      <c r="R40" s="23">
        <v>9597742</v>
      </c>
      <c r="S40" s="23">
        <v>14800020</v>
      </c>
      <c r="T40" s="23">
        <v>18126553</v>
      </c>
      <c r="U40" s="23">
        <v>14794368</v>
      </c>
      <c r="V40" s="23">
        <v>15996103</v>
      </c>
      <c r="W40" s="26">
        <f t="shared" si="6"/>
        <v>5.797586185677716E-2</v>
      </c>
    </row>
    <row r="41" spans="1:23" ht="15.95" customHeight="1">
      <c r="B41" s="23"/>
      <c r="C41" s="23"/>
      <c r="D41" s="23"/>
      <c r="E41" s="23"/>
      <c r="F41" s="23"/>
      <c r="G41" s="23"/>
      <c r="H41" s="23"/>
      <c r="I41" s="23"/>
      <c r="J41" s="23"/>
      <c r="K41" s="23"/>
      <c r="L41" s="23"/>
      <c r="M41" s="23"/>
      <c r="N41" s="23"/>
      <c r="O41" s="23"/>
      <c r="P41" s="23"/>
      <c r="Q41" s="23"/>
      <c r="R41" s="23"/>
      <c r="S41" s="23"/>
      <c r="T41" s="23"/>
      <c r="U41" s="23"/>
      <c r="V41" s="23"/>
      <c r="W41" s="26"/>
    </row>
    <row r="42" spans="1:23" ht="15.95" customHeight="1">
      <c r="A42" s="30" t="s">
        <v>573</v>
      </c>
      <c r="B42" s="23"/>
      <c r="C42" s="23"/>
      <c r="D42" s="23"/>
      <c r="E42" s="23"/>
      <c r="F42" s="23"/>
      <c r="G42" s="23"/>
      <c r="H42" s="23"/>
      <c r="I42" s="23"/>
      <c r="J42" s="23"/>
      <c r="K42" s="23"/>
      <c r="L42" s="23"/>
      <c r="M42" s="23"/>
      <c r="N42" s="23"/>
      <c r="O42" s="23"/>
      <c r="P42" s="23"/>
      <c r="Q42" s="23"/>
      <c r="R42" s="23"/>
      <c r="S42" s="23"/>
      <c r="T42" s="23"/>
      <c r="U42" s="23"/>
      <c r="V42" s="23"/>
      <c r="W42" s="26"/>
    </row>
    <row r="44" spans="1:23" ht="15.95" customHeight="1">
      <c r="A44" s="20" t="s">
        <v>261</v>
      </c>
      <c r="B44" s="20"/>
      <c r="C44" s="20"/>
      <c r="D44" s="20"/>
      <c r="E44" s="20"/>
      <c r="F44" s="20"/>
      <c r="G44" s="20"/>
      <c r="H44" s="20"/>
      <c r="I44" s="20"/>
      <c r="J44" s="20"/>
      <c r="K44" s="20"/>
      <c r="L44" s="20"/>
      <c r="M44" s="20"/>
      <c r="N44" s="20"/>
      <c r="O44" s="20"/>
      <c r="P44" s="20"/>
      <c r="Q44" s="20"/>
      <c r="R44" s="20"/>
    </row>
    <row r="45" spans="1:23" ht="15.95" customHeight="1">
      <c r="A45" s="9" t="s">
        <v>297</v>
      </c>
    </row>
    <row r="46" spans="1:23" ht="15.95" customHeight="1">
      <c r="A46" s="39" t="s">
        <v>471</v>
      </c>
      <c r="B46" s="39"/>
      <c r="C46" s="39"/>
      <c r="D46" s="39"/>
      <c r="E46" s="39"/>
      <c r="F46" s="39"/>
      <c r="G46" s="39"/>
      <c r="H46" s="39"/>
      <c r="I46" s="39"/>
      <c r="J46" s="39"/>
      <c r="K46" s="39"/>
      <c r="L46" s="39"/>
      <c r="M46" s="39"/>
      <c r="N46" s="39"/>
      <c r="O46" s="39"/>
      <c r="P46" s="39"/>
      <c r="Q46" s="39"/>
      <c r="R46" s="39"/>
      <c r="S46" s="39"/>
      <c r="T46" s="39"/>
      <c r="U46" s="39"/>
      <c r="V46" s="39"/>
      <c r="W46" s="39"/>
    </row>
    <row r="48" spans="1:23" ht="15.95" customHeight="1">
      <c r="A48" s="20" t="s">
        <v>128</v>
      </c>
      <c r="B48" s="20"/>
      <c r="C48" s="20"/>
      <c r="D48" s="20"/>
      <c r="E48" s="20"/>
      <c r="F48" s="20"/>
      <c r="G48" s="20"/>
      <c r="H48" s="20"/>
      <c r="I48" s="20"/>
      <c r="J48" s="20"/>
      <c r="K48" s="20"/>
      <c r="L48" s="20"/>
      <c r="M48" s="20"/>
      <c r="N48" s="20"/>
      <c r="O48" s="20"/>
      <c r="P48" s="20"/>
      <c r="Q48" s="20"/>
      <c r="R48" s="20"/>
    </row>
    <row r="49" spans="1:1" ht="15.95" customHeight="1">
      <c r="A49" s="9" t="s">
        <v>136</v>
      </c>
    </row>
  </sheetData>
  <hyperlinks>
    <hyperlink ref="A4" location="Inhalt!A1" display="&lt;&lt;&lt; Inhalt" xr:uid="{01ED7C94-F30C-4F18-B8B5-FDBC98A1B9D9}"/>
    <hyperlink ref="A42" location="Metadaten!A1" display="&lt;&lt;&lt; Metadaten" xr:uid="{020BA6D9-8C66-4D2A-9B06-D8CA06C9BA3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zoomScaleNormal="100" workbookViewId="0"/>
  </sheetViews>
  <sheetFormatPr baseColWidth="10" defaultColWidth="13.7109375" defaultRowHeight="15.95" customHeight="1" outlineLevelCol="1"/>
  <cols>
    <col min="1" max="1" width="23.140625" style="9" customWidth="1"/>
    <col min="2" max="9" width="10.85546875" style="9" hidden="1" customWidth="1" outlineLevel="1"/>
    <col min="10" max="10" width="10.85546875" style="9" bestFit="1" customWidth="1" collapsed="1"/>
    <col min="11" max="12" width="10.85546875" style="9" bestFit="1" customWidth="1"/>
    <col min="13" max="13" width="12.28515625" style="9" bestFit="1" customWidth="1"/>
    <col min="14" max="16384" width="13.7109375" style="9"/>
  </cols>
  <sheetData>
    <row r="1" spans="1:13" s="8" customFormat="1" ht="18" customHeight="1">
      <c r="A1" s="8" t="s">
        <v>238</v>
      </c>
    </row>
    <row r="2" spans="1:13" ht="15.95" customHeight="1">
      <c r="A2" s="9" t="s">
        <v>236</v>
      </c>
    </row>
    <row r="3" spans="1:13" ht="15.95" customHeight="1">
      <c r="A3" s="19"/>
    </row>
    <row r="4" spans="1:13" ht="15.95" customHeight="1">
      <c r="A4" s="24" t="s">
        <v>448</v>
      </c>
      <c r="B4" s="24"/>
      <c r="C4" s="24"/>
      <c r="D4" s="24"/>
      <c r="E4" s="24"/>
      <c r="F4" s="24"/>
      <c r="G4" s="24"/>
      <c r="H4" s="24"/>
    </row>
    <row r="6" spans="1:13" ht="15.95" customHeight="1">
      <c r="A6" s="9" t="s">
        <v>410</v>
      </c>
    </row>
    <row r="8" spans="1:13" ht="15.95" customHeight="1">
      <c r="A8" s="25"/>
      <c r="B8" s="25" t="s">
        <v>492</v>
      </c>
      <c r="C8" s="25" t="s">
        <v>488</v>
      </c>
      <c r="D8" s="25" t="s">
        <v>485</v>
      </c>
      <c r="E8" s="25" t="s">
        <v>482</v>
      </c>
      <c r="F8" s="25" t="s">
        <v>477</v>
      </c>
      <c r="G8" s="25" t="s">
        <v>474</v>
      </c>
      <c r="H8" s="25" t="s">
        <v>472</v>
      </c>
      <c r="I8" s="25" t="s">
        <v>385</v>
      </c>
      <c r="J8" s="25" t="s">
        <v>394</v>
      </c>
      <c r="K8" s="25" t="s">
        <v>466</v>
      </c>
      <c r="L8" s="25" t="s">
        <v>582</v>
      </c>
      <c r="M8" s="25" t="s">
        <v>135</v>
      </c>
    </row>
    <row r="9" spans="1:13" ht="15.95" customHeight="1">
      <c r="A9" s="9" t="s">
        <v>86</v>
      </c>
      <c r="B9" s="23">
        <v>111650781</v>
      </c>
      <c r="C9" s="23">
        <v>113782261</v>
      </c>
      <c r="D9" s="23">
        <v>158718740</v>
      </c>
      <c r="E9" s="23">
        <v>207954612</v>
      </c>
      <c r="F9" s="23">
        <v>186599027</v>
      </c>
      <c r="G9" s="23">
        <v>206409755</v>
      </c>
      <c r="H9" s="23">
        <v>229901331</v>
      </c>
      <c r="I9" s="23">
        <v>518142298</v>
      </c>
      <c r="J9" s="23">
        <v>215191357</v>
      </c>
      <c r="K9" s="23">
        <v>200389079.82999998</v>
      </c>
      <c r="L9" s="23">
        <v>247454586.31999999</v>
      </c>
      <c r="M9" s="26">
        <f>L9/K9-1</f>
        <v>0.23487061535452947</v>
      </c>
    </row>
    <row r="10" spans="1:13" ht="15.95" customHeight="1">
      <c r="A10" s="9" t="s">
        <v>129</v>
      </c>
      <c r="B10" s="23">
        <v>3161</v>
      </c>
      <c r="C10" s="23">
        <v>3736</v>
      </c>
      <c r="D10" s="23">
        <v>4680</v>
      </c>
      <c r="E10" s="23">
        <v>19556</v>
      </c>
      <c r="F10" s="23">
        <v>16602</v>
      </c>
      <c r="G10" s="23">
        <v>14671</v>
      </c>
      <c r="H10" s="23">
        <v>13631</v>
      </c>
      <c r="I10" s="23">
        <v>13254</v>
      </c>
      <c r="J10" s="23">
        <v>12803</v>
      </c>
      <c r="K10" s="23">
        <v>12538</v>
      </c>
      <c r="L10" s="23">
        <v>12445</v>
      </c>
      <c r="M10" s="26">
        <f>L10/K10-1</f>
        <v>-7.4174509491147234E-3</v>
      </c>
    </row>
    <row r="11" spans="1:13" ht="15.95" customHeight="1">
      <c r="A11" s="9" t="s">
        <v>134</v>
      </c>
      <c r="B11" s="23">
        <v>35321.347991142044</v>
      </c>
      <c r="C11" s="23">
        <v>30455.637312633833</v>
      </c>
      <c r="D11" s="23">
        <v>33914.260683760687</v>
      </c>
      <c r="E11" s="23">
        <v>10633.800981795868</v>
      </c>
      <c r="F11" s="23">
        <f>F9/F10</f>
        <v>11239.551078183351</v>
      </c>
      <c r="G11" s="23">
        <f>G9/G10</f>
        <v>14069.235566764364</v>
      </c>
      <c r="H11" s="23">
        <v>16866.064925537379</v>
      </c>
      <c r="I11" s="23">
        <f>I9/I10</f>
        <v>39093.27735023389</v>
      </c>
      <c r="J11" s="23">
        <f>J9/J10</f>
        <v>16807.885417480276</v>
      </c>
      <c r="K11" s="23">
        <f>K9/K10</f>
        <v>15982.539466422075</v>
      </c>
      <c r="L11" s="23">
        <f>L9/L10</f>
        <v>19883.855871434309</v>
      </c>
      <c r="M11" s="26">
        <f>L11/K11-1</f>
        <v>0.24409865611210035</v>
      </c>
    </row>
    <row r="12" spans="1:13" ht="15.95" customHeight="1">
      <c r="B12" s="23"/>
      <c r="C12" s="23"/>
      <c r="D12" s="23"/>
      <c r="E12" s="23"/>
      <c r="F12" s="23"/>
      <c r="G12" s="23"/>
      <c r="H12" s="23"/>
      <c r="I12" s="23"/>
      <c r="J12" s="23"/>
      <c r="K12" s="23"/>
      <c r="L12" s="23"/>
    </row>
    <row r="14" spans="1:13" ht="15.95" customHeight="1">
      <c r="A14" s="8" t="s">
        <v>246</v>
      </c>
    </row>
    <row r="15" spans="1:13" ht="15.95" customHeight="1">
      <c r="A15" s="9" t="s">
        <v>236</v>
      </c>
      <c r="D15" s="9" t="s">
        <v>603</v>
      </c>
    </row>
    <row r="17" spans="1:13" ht="15.95" customHeight="1">
      <c r="A17" s="9" t="s">
        <v>411</v>
      </c>
    </row>
    <row r="19" spans="1:13" ht="15.95" customHeight="1">
      <c r="A19" s="25"/>
      <c r="B19" s="28" t="s">
        <v>492</v>
      </c>
      <c r="C19" s="28" t="s">
        <v>488</v>
      </c>
      <c r="D19" s="28" t="s">
        <v>485</v>
      </c>
      <c r="E19" s="28" t="s">
        <v>482</v>
      </c>
      <c r="F19" s="25" t="s">
        <v>477</v>
      </c>
      <c r="G19" s="25" t="s">
        <v>474</v>
      </c>
      <c r="H19" s="25" t="s">
        <v>472</v>
      </c>
      <c r="I19" s="25" t="s">
        <v>385</v>
      </c>
      <c r="J19" s="25" t="s">
        <v>394</v>
      </c>
      <c r="K19" s="25" t="s">
        <v>466</v>
      </c>
      <c r="L19" s="25" t="s">
        <v>582</v>
      </c>
      <c r="M19" s="25" t="s">
        <v>135</v>
      </c>
    </row>
    <row r="20" spans="1:13" ht="15.95" customHeight="1">
      <c r="A20" s="9" t="s">
        <v>86</v>
      </c>
      <c r="B20" s="23">
        <f t="shared" ref="B20:K20" si="0">SUM(B21:B31)</f>
        <v>107617057</v>
      </c>
      <c r="C20" s="23">
        <f t="shared" si="0"/>
        <v>112139599</v>
      </c>
      <c r="D20" s="23">
        <f t="shared" si="0"/>
        <v>158718740</v>
      </c>
      <c r="E20" s="23">
        <f t="shared" si="0"/>
        <v>207954612</v>
      </c>
      <c r="F20" s="23">
        <f t="shared" si="0"/>
        <v>186599027.00999999</v>
      </c>
      <c r="G20" s="23">
        <f t="shared" si="0"/>
        <v>206409755</v>
      </c>
      <c r="H20" s="23">
        <f t="shared" si="0"/>
        <v>229901331.28999999</v>
      </c>
      <c r="I20" s="23">
        <f t="shared" si="0"/>
        <v>518142298.42999995</v>
      </c>
      <c r="J20" s="23">
        <f t="shared" si="0"/>
        <v>215191357.40000001</v>
      </c>
      <c r="K20" s="23">
        <f t="shared" si="0"/>
        <v>200389079.82999998</v>
      </c>
      <c r="L20" s="23">
        <f t="shared" ref="L20" si="1">SUM(L21:L31)</f>
        <v>247454586.31999999</v>
      </c>
      <c r="M20" s="26">
        <f>L20/K20-1</f>
        <v>0.23487061535452947</v>
      </c>
    </row>
    <row r="21" spans="1:13" ht="15.95" customHeight="1">
      <c r="A21" s="9" t="s">
        <v>137</v>
      </c>
      <c r="B21" s="23">
        <v>8686236</v>
      </c>
      <c r="C21" s="23">
        <v>8730172</v>
      </c>
      <c r="D21" s="23">
        <v>8793240</v>
      </c>
      <c r="E21" s="23">
        <v>7839788</v>
      </c>
      <c r="F21" s="23">
        <v>8628518</v>
      </c>
      <c r="G21" s="23">
        <v>8510199</v>
      </c>
      <c r="H21" s="23">
        <v>10013785.460000001</v>
      </c>
      <c r="I21" s="23">
        <v>11546408.880000001</v>
      </c>
      <c r="J21" s="23">
        <v>8469823.3000000007</v>
      </c>
      <c r="K21" s="23">
        <v>8254327.2000000002</v>
      </c>
      <c r="L21" s="23">
        <v>11833641</v>
      </c>
      <c r="M21" s="26">
        <f t="shared" ref="M21:M31" si="2">L21/K21-1</f>
        <v>0.43362877594675431</v>
      </c>
    </row>
    <row r="22" spans="1:13" ht="15.95" customHeight="1">
      <c r="A22" s="9" t="s">
        <v>138</v>
      </c>
      <c r="B22" s="23">
        <v>22222448</v>
      </c>
      <c r="C22" s="23">
        <v>19260450</v>
      </c>
      <c r="D22" s="23">
        <v>25149561</v>
      </c>
      <c r="E22" s="23">
        <v>18599244</v>
      </c>
      <c r="F22" s="23">
        <v>12645680.08</v>
      </c>
      <c r="G22" s="23">
        <v>19779571</v>
      </c>
      <c r="H22" s="23">
        <v>19407067.710000001</v>
      </c>
      <c r="I22" s="23">
        <v>23237336.899999999</v>
      </c>
      <c r="J22" s="23">
        <v>14571834.18</v>
      </c>
      <c r="K22" s="23">
        <v>12646338.1</v>
      </c>
      <c r="L22" s="23">
        <v>18334361.329999998</v>
      </c>
      <c r="M22" s="26">
        <f t="shared" si="2"/>
        <v>0.44977630560106552</v>
      </c>
    </row>
    <row r="23" spans="1:13" ht="15.95" customHeight="1">
      <c r="A23" s="9" t="s">
        <v>139</v>
      </c>
      <c r="B23" s="23">
        <v>1000461</v>
      </c>
      <c r="C23" s="23">
        <v>986116</v>
      </c>
      <c r="D23" s="23">
        <v>943164</v>
      </c>
      <c r="E23" s="23">
        <v>1617725</v>
      </c>
      <c r="F23" s="23">
        <v>1434786</v>
      </c>
      <c r="G23" s="23">
        <v>1433386</v>
      </c>
      <c r="H23" s="23">
        <v>1663865</v>
      </c>
      <c r="I23" s="23">
        <v>1455362.35</v>
      </c>
      <c r="J23" s="23">
        <v>1702048</v>
      </c>
      <c r="K23" s="23">
        <v>1301640.49</v>
      </c>
      <c r="L23" s="23">
        <v>1290503</v>
      </c>
      <c r="M23" s="26">
        <f t="shared" si="2"/>
        <v>-8.5565024179602434E-3</v>
      </c>
    </row>
    <row r="24" spans="1:13" ht="15.95" customHeight="1">
      <c r="A24" s="9" t="s">
        <v>140</v>
      </c>
      <c r="B24" s="23">
        <v>43747383</v>
      </c>
      <c r="C24" s="23">
        <v>42902943</v>
      </c>
      <c r="D24" s="23">
        <v>78652143</v>
      </c>
      <c r="E24" s="23">
        <v>117740462</v>
      </c>
      <c r="F24" s="23">
        <v>91213822.969999999</v>
      </c>
      <c r="G24" s="23">
        <v>94546322</v>
      </c>
      <c r="H24" s="23">
        <v>106942175.61</v>
      </c>
      <c r="I24" s="23">
        <v>397967327.31</v>
      </c>
      <c r="J24" s="23">
        <v>87579545.480000004</v>
      </c>
      <c r="K24" s="23">
        <v>84612730.680000007</v>
      </c>
      <c r="L24" s="23">
        <v>94050377.420000002</v>
      </c>
      <c r="M24" s="26">
        <f t="shared" si="2"/>
        <v>0.11153932350549689</v>
      </c>
    </row>
    <row r="25" spans="1:13" ht="15.95" customHeight="1">
      <c r="A25" s="9" t="s">
        <v>141</v>
      </c>
      <c r="B25" s="23">
        <v>15583593</v>
      </c>
      <c r="C25" s="23">
        <v>22707578</v>
      </c>
      <c r="D25" s="23">
        <v>25426229</v>
      </c>
      <c r="E25" s="23">
        <v>39823953</v>
      </c>
      <c r="F25" s="23">
        <v>51463892.57</v>
      </c>
      <c r="G25" s="23">
        <v>56923122</v>
      </c>
      <c r="H25" s="23">
        <v>63589388.689999998</v>
      </c>
      <c r="I25" s="23">
        <v>55027557.710000001</v>
      </c>
      <c r="J25" s="23">
        <v>72957851.5</v>
      </c>
      <c r="K25" s="23">
        <v>68770063.870000005</v>
      </c>
      <c r="L25" s="23">
        <v>82618708.550000027</v>
      </c>
      <c r="M25" s="26">
        <f t="shared" si="2"/>
        <v>0.20137606249979512</v>
      </c>
    </row>
    <row r="26" spans="1:13" ht="15.95" customHeight="1">
      <c r="A26" s="9" t="s">
        <v>142</v>
      </c>
      <c r="B26" s="23">
        <v>36365</v>
      </c>
      <c r="C26" s="23">
        <v>69607</v>
      </c>
      <c r="D26" s="23">
        <v>197732</v>
      </c>
      <c r="E26" s="23">
        <v>183388</v>
      </c>
      <c r="F26" s="23">
        <v>181539</v>
      </c>
      <c r="G26" s="23">
        <v>194846</v>
      </c>
      <c r="H26" s="23">
        <v>244296</v>
      </c>
      <c r="I26" s="23">
        <v>162010.82</v>
      </c>
      <c r="J26" s="23">
        <v>173365</v>
      </c>
      <c r="K26" s="23">
        <v>152680</v>
      </c>
      <c r="L26" s="23">
        <v>229744</v>
      </c>
      <c r="M26" s="26">
        <f t="shared" si="2"/>
        <v>0.50474194393502758</v>
      </c>
    </row>
    <row r="27" spans="1:13" ht="15.95" customHeight="1">
      <c r="A27" s="9" t="s">
        <v>143</v>
      </c>
      <c r="B27" s="23">
        <v>2974117</v>
      </c>
      <c r="C27" s="23">
        <v>3122843</v>
      </c>
      <c r="D27" s="23">
        <v>4234296</v>
      </c>
      <c r="E27" s="23">
        <v>3326947</v>
      </c>
      <c r="F27" s="23">
        <v>3819297.2</v>
      </c>
      <c r="G27" s="23">
        <v>3483207</v>
      </c>
      <c r="H27" s="23">
        <v>5415486.0099999998</v>
      </c>
      <c r="I27" s="23">
        <v>5066785.01</v>
      </c>
      <c r="J27" s="23">
        <v>4693275.5599999996</v>
      </c>
      <c r="K27" s="23">
        <v>4006897.69</v>
      </c>
      <c r="L27" s="23">
        <v>4742202.4399999995</v>
      </c>
      <c r="M27" s="26">
        <f t="shared" si="2"/>
        <v>0.18350973917679436</v>
      </c>
    </row>
    <row r="28" spans="1:13" ht="15.95" customHeight="1">
      <c r="A28" s="9" t="s">
        <v>144</v>
      </c>
      <c r="B28" s="23">
        <v>4453359</v>
      </c>
      <c r="C28" s="23">
        <v>4596152</v>
      </c>
      <c r="D28" s="23">
        <v>4765462</v>
      </c>
      <c r="E28" s="23">
        <v>5856680</v>
      </c>
      <c r="F28" s="23">
        <v>4593752.5</v>
      </c>
      <c r="G28" s="23">
        <v>5111400</v>
      </c>
      <c r="H28" s="23">
        <v>6184862</v>
      </c>
      <c r="I28" s="23">
        <v>6587740.9000000004</v>
      </c>
      <c r="J28" s="23">
        <v>6800300.7400000002</v>
      </c>
      <c r="K28" s="23">
        <v>7185815.79</v>
      </c>
      <c r="L28" s="23">
        <v>7713788.6300000008</v>
      </c>
      <c r="M28" s="26">
        <f t="shared" si="2"/>
        <v>7.3474307640162939E-2</v>
      </c>
    </row>
    <row r="29" spans="1:13" ht="15.95" customHeight="1">
      <c r="A29" s="9" t="s">
        <v>145</v>
      </c>
      <c r="B29" s="23">
        <v>4478540</v>
      </c>
      <c r="C29" s="23">
        <v>5567936</v>
      </c>
      <c r="D29" s="23">
        <v>6089056</v>
      </c>
      <c r="E29" s="23">
        <v>5847416</v>
      </c>
      <c r="F29" s="23">
        <v>4380500</v>
      </c>
      <c r="G29" s="23">
        <v>8527604</v>
      </c>
      <c r="H29" s="23">
        <v>5582564</v>
      </c>
      <c r="I29" s="23">
        <v>6321393.2000000002</v>
      </c>
      <c r="J29" s="23">
        <v>5956576</v>
      </c>
      <c r="K29" s="23">
        <v>3631434</v>
      </c>
      <c r="L29" s="23">
        <v>6194939</v>
      </c>
      <c r="M29" s="26">
        <f t="shared" si="2"/>
        <v>0.70592085660926229</v>
      </c>
    </row>
    <row r="30" spans="1:13" ht="15.95" customHeight="1">
      <c r="A30" s="9" t="s">
        <v>146</v>
      </c>
      <c r="B30" s="23">
        <v>140523</v>
      </c>
      <c r="C30" s="23">
        <v>145937</v>
      </c>
      <c r="D30" s="23">
        <v>202830</v>
      </c>
      <c r="E30" s="23">
        <v>251016</v>
      </c>
      <c r="F30" s="23">
        <v>259576</v>
      </c>
      <c r="G30" s="23">
        <v>283833</v>
      </c>
      <c r="H30" s="23">
        <v>289469</v>
      </c>
      <c r="I30" s="23">
        <v>232705</v>
      </c>
      <c r="J30" s="23">
        <v>245518.64</v>
      </c>
      <c r="K30" s="23">
        <v>182312</v>
      </c>
      <c r="L30" s="23">
        <v>283625</v>
      </c>
      <c r="M30" s="26">
        <f t="shared" si="2"/>
        <v>0.5557121857036289</v>
      </c>
    </row>
    <row r="31" spans="1:13" ht="15.95" customHeight="1">
      <c r="A31" s="9" t="s">
        <v>147</v>
      </c>
      <c r="B31" s="23">
        <v>4294032</v>
      </c>
      <c r="C31" s="23">
        <v>4049865</v>
      </c>
      <c r="D31" s="23">
        <v>4265027</v>
      </c>
      <c r="E31" s="23">
        <v>6867993</v>
      </c>
      <c r="F31" s="23">
        <v>7977662.6900000004</v>
      </c>
      <c r="G31" s="23">
        <v>7616265</v>
      </c>
      <c r="H31" s="23">
        <v>10568371.810000001</v>
      </c>
      <c r="I31" s="23">
        <v>10537670.35</v>
      </c>
      <c r="J31" s="23">
        <v>12041219</v>
      </c>
      <c r="K31" s="23">
        <v>9644840.0099999998</v>
      </c>
      <c r="L31" s="23">
        <v>20162695.949999999</v>
      </c>
      <c r="M31" s="26">
        <f t="shared" si="2"/>
        <v>1.0905163723913343</v>
      </c>
    </row>
    <row r="32" spans="1:13" ht="15.95" customHeight="1">
      <c r="A32" s="9" t="s">
        <v>489</v>
      </c>
      <c r="B32" s="23">
        <v>4033724</v>
      </c>
      <c r="C32" s="23">
        <v>1642662</v>
      </c>
      <c r="D32" s="23">
        <v>0</v>
      </c>
      <c r="E32" s="23">
        <v>0</v>
      </c>
      <c r="F32" s="23">
        <v>0</v>
      </c>
      <c r="G32" s="23">
        <v>0</v>
      </c>
      <c r="H32" s="23">
        <v>0</v>
      </c>
      <c r="I32" s="23">
        <v>0</v>
      </c>
      <c r="J32" s="23">
        <v>0</v>
      </c>
      <c r="K32" s="23">
        <v>0</v>
      </c>
      <c r="L32" s="23">
        <v>0</v>
      </c>
    </row>
    <row r="33" spans="1:12" ht="15.95" customHeight="1">
      <c r="B33" s="23"/>
      <c r="C33" s="23"/>
      <c r="D33" s="23"/>
      <c r="E33" s="23"/>
      <c r="F33" s="23"/>
      <c r="G33" s="23"/>
      <c r="H33" s="23"/>
      <c r="I33" s="23"/>
      <c r="J33" s="23"/>
      <c r="K33" s="23"/>
      <c r="L33" s="23"/>
    </row>
    <row r="34" spans="1:12" ht="15.95" customHeight="1">
      <c r="A34" s="30" t="s">
        <v>573</v>
      </c>
      <c r="B34" s="23"/>
      <c r="C34" s="23"/>
      <c r="D34" s="23"/>
      <c r="E34" s="23"/>
      <c r="F34" s="23"/>
      <c r="G34" s="23"/>
      <c r="H34" s="23"/>
      <c r="I34" s="23"/>
      <c r="J34" s="23"/>
      <c r="K34" s="23"/>
      <c r="L34" s="23"/>
    </row>
    <row r="35" spans="1:12" ht="15.95" customHeight="1">
      <c r="C35" s="29"/>
    </row>
    <row r="36" spans="1:12" ht="15.95" customHeight="1">
      <c r="A36" s="20" t="s">
        <v>261</v>
      </c>
      <c r="B36" s="20"/>
      <c r="C36" s="20"/>
      <c r="D36" s="20"/>
      <c r="E36" s="20"/>
      <c r="F36" s="20"/>
      <c r="G36" s="20"/>
      <c r="H36" s="20"/>
    </row>
    <row r="37" spans="1:12" ht="15.95" customHeight="1">
      <c r="A37" s="39" t="s">
        <v>610</v>
      </c>
    </row>
    <row r="38" spans="1:12" ht="15.95" customHeight="1">
      <c r="A38" s="9" t="s">
        <v>321</v>
      </c>
    </row>
    <row r="39" spans="1:12" ht="15.95" customHeight="1">
      <c r="A39" s="9" t="s">
        <v>315</v>
      </c>
    </row>
    <row r="41" spans="1:12" ht="15.95" customHeight="1">
      <c r="A41" s="20" t="s">
        <v>128</v>
      </c>
      <c r="B41" s="20"/>
      <c r="C41" s="20"/>
      <c r="D41" s="20"/>
      <c r="E41" s="20"/>
      <c r="F41" s="20"/>
      <c r="G41" s="20"/>
      <c r="H41" s="20"/>
    </row>
    <row r="42" spans="1:12" ht="15.95" customHeight="1">
      <c r="A42" s="9" t="s">
        <v>136</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61DF0F89-BBB4-4134-98ED-4B2E630B3039}"/>
    <hyperlink ref="A34" location="Metadaten!A1" display="&lt;&lt;&lt; Metadaten" xr:uid="{4F7CFAE5-B355-406B-B4D3-54F7548E089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Kennzahlen</vt:lpstr>
      <vt:lpstr>1.1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3.3.1</vt:lpstr>
      <vt:lpstr>Steuerbelastung NP</vt:lpstr>
      <vt:lpstr>4.1</vt:lpstr>
      <vt:lpstr>4.2</vt:lpstr>
      <vt:lpstr>4.3</vt:lpstr>
      <vt:lpstr>4.4</vt:lpstr>
      <vt:lpstr>Steuerbelastung JP</vt:lpstr>
      <vt:lpstr>5.1</vt:lpstr>
      <vt:lpstr>5.2</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2021-08-20T08:13:31Z</cp:lastPrinted>
  <dcterms:created xsi:type="dcterms:W3CDTF">2004-05-04T13:41:34Z</dcterms:created>
  <dcterms:modified xsi:type="dcterms:W3CDTF">2023-09-01T14:54:44Z</dcterms:modified>
</cp:coreProperties>
</file>