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DieseArbeitsmappe" defaultThemeVersion="124226"/>
  <xr:revisionPtr revIDLastSave="0" documentId="13_ncr:1_{DA7CB74E-06CE-4316-B807-11E2BC392ABA}" xr6:coauthVersionLast="36" xr6:coauthVersionMax="36" xr10:uidLastSave="{00000000-0000-0000-0000-000000000000}"/>
  <bookViews>
    <workbookView xWindow="0" yWindow="450" windowWidth="19110" windowHeight="8445" tabRatio="910" activeTab="1" xr2:uid="{00000000-000D-0000-FFFF-FFFF00000000}"/>
  </bookViews>
  <sheets>
    <sheet name="Metadaten" sheetId="34" r:id="rId1"/>
    <sheet name="Inhalt" sheetId="26" r:id="rId2"/>
    <sheet name="6.1_01" sheetId="10" r:id="rId3"/>
    <sheet name="6.1_02" sheetId="2" r:id="rId4"/>
    <sheet name="6.1_03" sheetId="4" r:id="rId5"/>
    <sheet name="6.1_04" sheetId="5" r:id="rId6"/>
    <sheet name="6.1_05" sheetId="6" r:id="rId7"/>
    <sheet name="6.1_06" sheetId="7" r:id="rId8"/>
    <sheet name="6.1_07" sheetId="8" r:id="rId9"/>
    <sheet name="6.1_08" sheetId="9" r:id="rId10"/>
    <sheet name="6.1_09" sheetId="17" r:id="rId11"/>
    <sheet name="6.1_10" sheetId="16" r:id="rId12"/>
    <sheet name="6.1_11" sheetId="15" r:id="rId13"/>
    <sheet name="6.1_12" sheetId="14" r:id="rId14"/>
    <sheet name="6.1_13" sheetId="13" r:id="rId15"/>
    <sheet name="6.1_14" sheetId="12" r:id="rId16"/>
    <sheet name="6.2_01" sheetId="18" r:id="rId17"/>
    <sheet name="6.2_02" sheetId="19" r:id="rId18"/>
    <sheet name="6.2_03" sheetId="28" r:id="rId19"/>
    <sheet name="6.2_04" sheetId="29" r:id="rId20"/>
    <sheet name="6.2_05" sheetId="30" r:id="rId21"/>
    <sheet name="6.3_07" sheetId="27" r:id="rId22"/>
    <sheet name="6.3_01" sheetId="20" r:id="rId23"/>
    <sheet name="6.3_02" sheetId="21" r:id="rId24"/>
    <sheet name="6.3_03" sheetId="22" r:id="rId25"/>
    <sheet name="6.3_04" sheetId="23" r:id="rId26"/>
    <sheet name="6.3_05" sheetId="24" r:id="rId27"/>
    <sheet name="6.3_06" sheetId="25" r:id="rId28"/>
    <sheet name="6.4_01" sheetId="31" r:id="rId29"/>
    <sheet name="6.4_02" sheetId="32" r:id="rId30"/>
    <sheet name="6.4_03" sheetId="33" r:id="rId31"/>
  </sheets>
  <definedNames>
    <definedName name="OLE_LINK73" localSheetId="26">'6.3_05'!$C$38</definedName>
  </definedNames>
  <calcPr calcId="191029"/>
</workbook>
</file>

<file path=xl/calcChain.xml><?xml version="1.0" encoding="utf-8"?>
<calcChain xmlns="http://schemas.openxmlformats.org/spreadsheetml/2006/main">
  <c r="M74" i="4" l="1"/>
  <c r="M73" i="4"/>
  <c r="M72" i="4"/>
  <c r="J47" i="7" l="1"/>
  <c r="I47" i="7"/>
  <c r="H47" i="7"/>
  <c r="G47" i="7"/>
  <c r="F47" i="7"/>
  <c r="E47" i="7"/>
  <c r="D47" i="7"/>
  <c r="C47" i="7"/>
  <c r="B47" i="7"/>
  <c r="B35" i="13" l="1"/>
  <c r="H35" i="13"/>
  <c r="G35" i="13"/>
  <c r="F35" i="13"/>
  <c r="E35" i="13"/>
  <c r="D35" i="13"/>
  <c r="C35" i="13"/>
  <c r="J17" i="17"/>
  <c r="J33" i="17"/>
  <c r="J30" i="17"/>
  <c r="J28" i="17"/>
  <c r="J27" i="17"/>
  <c r="J26" i="17"/>
  <c r="J25" i="17"/>
  <c r="J24" i="17"/>
  <c r="J23" i="17"/>
  <c r="J22" i="17"/>
  <c r="J21" i="17"/>
  <c r="J20" i="17"/>
  <c r="J19" i="17"/>
  <c r="J18" i="17"/>
  <c r="F39" i="9"/>
  <c r="J46" i="7"/>
  <c r="I46" i="7"/>
  <c r="H46" i="7"/>
  <c r="G46" i="7"/>
  <c r="F46" i="7"/>
  <c r="E46" i="7"/>
  <c r="D46" i="7"/>
  <c r="C46" i="7"/>
  <c r="B46" i="7"/>
  <c r="E32" i="12"/>
  <c r="D32" i="12"/>
  <c r="C32" i="12"/>
  <c r="B32" i="12"/>
  <c r="H34" i="13"/>
  <c r="G34" i="13"/>
  <c r="F34" i="13"/>
  <c r="E34" i="13"/>
  <c r="D34" i="13"/>
  <c r="C34" i="13"/>
  <c r="B34" i="13"/>
  <c r="H32" i="14"/>
  <c r="G32" i="14"/>
  <c r="F32" i="14"/>
  <c r="E32" i="14"/>
  <c r="D32" i="14"/>
  <c r="C32" i="14"/>
  <c r="B32" i="14"/>
  <c r="G32" i="17"/>
  <c r="F32" i="17"/>
  <c r="E32" i="17"/>
  <c r="D32" i="17"/>
  <c r="C32" i="17"/>
  <c r="B32" i="17"/>
  <c r="G38" i="9"/>
  <c r="F38" i="9"/>
  <c r="E38" i="9"/>
  <c r="D38" i="9"/>
  <c r="D45" i="7"/>
  <c r="C45" i="7"/>
  <c r="B45" i="7"/>
  <c r="J45" i="7"/>
  <c r="I45" i="7"/>
  <c r="H45" i="7"/>
  <c r="G45" i="7"/>
  <c r="F45" i="7"/>
  <c r="E45" i="7"/>
  <c r="M71" i="4"/>
  <c r="D65" i="19"/>
  <c r="E31" i="12"/>
  <c r="D31" i="12"/>
  <c r="C31" i="12"/>
  <c r="B31" i="12"/>
  <c r="H33" i="13"/>
  <c r="G33" i="13"/>
  <c r="F33" i="13"/>
  <c r="E33" i="13"/>
  <c r="D33" i="13"/>
  <c r="C33" i="13"/>
  <c r="B33" i="13"/>
  <c r="H31" i="14"/>
  <c r="G31" i="14"/>
  <c r="F31" i="14"/>
  <c r="E31" i="14"/>
  <c r="D31" i="14"/>
  <c r="C31" i="14"/>
  <c r="B31" i="14"/>
  <c r="D31" i="17"/>
  <c r="C31" i="17"/>
  <c r="B31" i="17"/>
  <c r="G37" i="9"/>
  <c r="F37" i="9"/>
  <c r="E37" i="9"/>
  <c r="D37" i="9"/>
  <c r="J44" i="7"/>
  <c r="I44" i="7"/>
  <c r="H44" i="7"/>
  <c r="G44" i="7"/>
  <c r="F44" i="7"/>
  <c r="E44" i="7"/>
  <c r="D44" i="7"/>
  <c r="C44" i="7"/>
  <c r="B44" i="7"/>
  <c r="M54" i="4"/>
  <c r="M55" i="4"/>
  <c r="M56" i="4"/>
  <c r="M57" i="4"/>
  <c r="M58" i="4"/>
  <c r="M59" i="4"/>
  <c r="M60" i="4"/>
  <c r="M61" i="4"/>
  <c r="M62" i="4"/>
  <c r="M63" i="4"/>
  <c r="M64" i="4"/>
  <c r="M65" i="4"/>
  <c r="M66" i="4"/>
  <c r="M67" i="4"/>
  <c r="M68" i="4"/>
  <c r="M69" i="4"/>
  <c r="M70" i="4"/>
  <c r="M53" i="4"/>
  <c r="E30" i="12"/>
  <c r="D30" i="12"/>
  <c r="C30" i="12"/>
  <c r="B30" i="12"/>
  <c r="H32" i="13"/>
  <c r="G32" i="13"/>
  <c r="F32" i="13"/>
  <c r="E32" i="13"/>
  <c r="D32" i="13"/>
  <c r="C32" i="13"/>
  <c r="B32" i="13"/>
  <c r="H30" i="14"/>
  <c r="G30" i="14"/>
  <c r="F30" i="14"/>
  <c r="E30" i="14"/>
  <c r="D30" i="14"/>
  <c r="C30" i="14"/>
  <c r="B30" i="14"/>
  <c r="E29" i="12"/>
  <c r="D29" i="12"/>
  <c r="C29" i="12"/>
  <c r="B29" i="12"/>
  <c r="H31" i="13"/>
  <c r="G31" i="13"/>
  <c r="F31" i="13"/>
  <c r="E31" i="13"/>
  <c r="D31" i="13"/>
  <c r="C31" i="13"/>
  <c r="B31" i="13"/>
  <c r="H29" i="14"/>
  <c r="G29" i="14"/>
  <c r="F29" i="14"/>
  <c r="E29" i="14"/>
  <c r="D29" i="14"/>
  <c r="C29" i="14"/>
  <c r="B29" i="14"/>
  <c r="J16" i="17"/>
  <c r="J15" i="17"/>
  <c r="J12" i="17"/>
  <c r="J11" i="17"/>
  <c r="J10" i="17"/>
  <c r="J13" i="17"/>
  <c r="J14" i="17"/>
  <c r="E29" i="17"/>
  <c r="D29" i="17"/>
  <c r="C29" i="17"/>
  <c r="J29" i="17" s="1"/>
  <c r="B29" i="17"/>
  <c r="J41" i="7"/>
  <c r="F39" i="7"/>
  <c r="F34" i="7"/>
  <c r="I21" i="8"/>
  <c r="J31" i="17" l="1"/>
  <c r="J32" i="17"/>
</calcChain>
</file>

<file path=xl/sharedStrings.xml><?xml version="1.0" encoding="utf-8"?>
<sst xmlns="http://schemas.openxmlformats.org/spreadsheetml/2006/main" count="3150" uniqueCount="760">
  <si>
    <t>Jahr</t>
  </si>
  <si>
    <t>in Mio. CHF</t>
  </si>
  <si>
    <t>Kapital</t>
  </si>
  <si>
    <t>Total</t>
  </si>
  <si>
    <t>Alters- und Hinterlassenenversicherung</t>
  </si>
  <si>
    <t>Leistungen</t>
  </si>
  <si>
    <t>Versicherte</t>
  </si>
  <si>
    <t>Staat</t>
  </si>
  <si>
    <t>-</t>
  </si>
  <si>
    <t>*</t>
  </si>
  <si>
    <t>Erläuterung zur Tabelle:</t>
  </si>
  <si>
    <t>Anderes</t>
  </si>
  <si>
    <t>Mio. CHF</t>
  </si>
  <si>
    <t>Betriebe</t>
  </si>
  <si>
    <t>Unfälle</t>
  </si>
  <si>
    <t>Unfallkosten</t>
  </si>
  <si>
    <t>Mio.CHF</t>
  </si>
  <si>
    <t xml:space="preserve">        * </t>
  </si>
  <si>
    <t>Prämien</t>
  </si>
  <si>
    <t>.</t>
  </si>
  <si>
    <t>Gesamt</t>
  </si>
  <si>
    <t>pro Versicherten</t>
  </si>
  <si>
    <t>2001</t>
  </si>
  <si>
    <t>2002</t>
  </si>
  <si>
    <t>2003</t>
  </si>
  <si>
    <t>2004</t>
  </si>
  <si>
    <t>2005</t>
  </si>
  <si>
    <t>2006</t>
  </si>
  <si>
    <t>Spitalkosten</t>
  </si>
  <si>
    <t>Andere</t>
  </si>
  <si>
    <t>Kostengruppe</t>
  </si>
  <si>
    <t>CHF</t>
  </si>
  <si>
    <t>Stationäre Spitalkosten</t>
  </si>
  <si>
    <t>Ambulante Spitalkosten</t>
  </si>
  <si>
    <t>Ambulante Arztkosten o. Medikamente</t>
  </si>
  <si>
    <t>Medikamente Arzt</t>
  </si>
  <si>
    <t>Apotheke</t>
  </si>
  <si>
    <t>Zahnärzte</t>
  </si>
  <si>
    <t>Physiotherapeuten</t>
  </si>
  <si>
    <t>Labor</t>
  </si>
  <si>
    <t>Chiropraktoren</t>
  </si>
  <si>
    <t>Krankenpfleger</t>
  </si>
  <si>
    <t>Hebammen</t>
  </si>
  <si>
    <t>Ergotherapeuten</t>
  </si>
  <si>
    <t>Logopäden</t>
  </si>
  <si>
    <t>Ernährungsberater</t>
  </si>
  <si>
    <t>Abgabestellen MiGeL</t>
  </si>
  <si>
    <t>Transport-und Rettungsunternehmen</t>
  </si>
  <si>
    <t>Heilbäder</t>
  </si>
  <si>
    <t>Spitex / Familienhilfe / Pflege</t>
  </si>
  <si>
    <t>Übrige Rechnungssteller</t>
  </si>
  <si>
    <t>Übrige Leistungen</t>
  </si>
  <si>
    <t>Pflegeheime</t>
  </si>
  <si>
    <t>Durchschnittliche Bruttoleistungen</t>
  </si>
  <si>
    <t>Durchschnittliche Kostenbeteiligung</t>
  </si>
  <si>
    <t xml:space="preserve"> 0 - 16</t>
  </si>
  <si>
    <t>17 - 25</t>
  </si>
  <si>
    <t>26 - 30</t>
  </si>
  <si>
    <t>31 - 35</t>
  </si>
  <si>
    <t>36 - 40</t>
  </si>
  <si>
    <t>41 - 45</t>
  </si>
  <si>
    <t>46 - 50</t>
  </si>
  <si>
    <t>51 - 55</t>
  </si>
  <si>
    <t>56 - 60</t>
  </si>
  <si>
    <t>61 - 65</t>
  </si>
  <si>
    <t>66 - 70</t>
  </si>
  <si>
    <t>71 - 75</t>
  </si>
  <si>
    <t>76 - 80</t>
  </si>
  <si>
    <t>81 - 85</t>
  </si>
  <si>
    <t>86 - 90</t>
  </si>
  <si>
    <t>Freiwillige Versicherung</t>
  </si>
  <si>
    <t>Gesamtergebnis</t>
  </si>
  <si>
    <t>Staatsbeitrag</t>
  </si>
  <si>
    <t>Kapitalerträge</t>
  </si>
  <si>
    <t>Jährliche Veränderung</t>
  </si>
  <si>
    <t>Stand Ende Jahr</t>
  </si>
  <si>
    <t>Jahresausgaben in Reserven</t>
  </si>
  <si>
    <t>zusätzliche Bewertungsreserve</t>
  </si>
  <si>
    <t>Abschreibungen</t>
  </si>
  <si>
    <t>Einnahmenüberschuss/Fehlbetrag</t>
  </si>
  <si>
    <t>Pro versicherte Person</t>
  </si>
  <si>
    <t>Ambulante Arztkosten ohne Medikamente</t>
  </si>
  <si>
    <t>Versicherer</t>
  </si>
  <si>
    <t>Bruttoleistungen</t>
  </si>
  <si>
    <t>Prämieneinnahmen</t>
  </si>
  <si>
    <t>Kostenbeteiligung</t>
  </si>
  <si>
    <t>Staatsbeiträge</t>
  </si>
  <si>
    <t>Berufsunfall</t>
  </si>
  <si>
    <t>Nichtberufsunfall</t>
  </si>
  <si>
    <t>Versicherungsleistungen</t>
  </si>
  <si>
    <t>Regresseinnahmen</t>
  </si>
  <si>
    <t>Teuerungszulagen auf Renten</t>
  </si>
  <si>
    <t>Versicherte Lohnsumme</t>
  </si>
  <si>
    <t>Betriebsunfälle</t>
  </si>
  <si>
    <t>Nichtbetriebsunfälle</t>
  </si>
  <si>
    <t>Total Jahresbeiträge</t>
  </si>
  <si>
    <t>Nettoertrag der Anlagen</t>
  </si>
  <si>
    <t>Kinderzulagen</t>
  </si>
  <si>
    <t>Geburtszulagen</t>
  </si>
  <si>
    <t xml:space="preserve"> Einnahmen</t>
  </si>
  <si>
    <t>2007</t>
  </si>
  <si>
    <t xml:space="preserve">Gesamt Versicherungsertrag </t>
  </si>
  <si>
    <t>Neutraler Aufwand und Ertrag</t>
  </si>
  <si>
    <t>Versicherungsaufwand</t>
  </si>
  <si>
    <t>Betriebsaufwand</t>
  </si>
  <si>
    <t>Prämien Obligatorische Krankenpflegeversicherung</t>
  </si>
  <si>
    <t>Prämien Freiwillige Versicherung</t>
  </si>
  <si>
    <t>Bruttoprämien</t>
  </si>
  <si>
    <t>Sonstige Betriebserträge</t>
  </si>
  <si>
    <t>Prämien Obligatorische Krankengeldversicherung</t>
  </si>
  <si>
    <t>Andere Prämienanteile</t>
  </si>
  <si>
    <t>Zuweisung an die Reserven</t>
  </si>
  <si>
    <t>Versicherte und Arbeitgeber</t>
  </si>
  <si>
    <t>Verwaltung, Steuern</t>
  </si>
  <si>
    <t>Rückerstattungen</t>
  </si>
  <si>
    <t>mit Invaliditätsfolge</t>
  </si>
  <si>
    <t>mit Todesfolge</t>
  </si>
  <si>
    <t>pro prämienpflichtiger Person</t>
  </si>
  <si>
    <t>Spitex, Familienhilfe, Pflege</t>
  </si>
  <si>
    <t>Anteil</t>
  </si>
  <si>
    <t>pro Versicherungsmonat - Alle Versicherten</t>
  </si>
  <si>
    <t>pro Versicherungsmonat  - Alle Versicherten</t>
  </si>
  <si>
    <t>Gesamt Versicherungs- und Betriebsaufwand</t>
  </si>
  <si>
    <t>in CHF</t>
  </si>
  <si>
    <t>Finanzmarktaufsicht</t>
  </si>
  <si>
    <t>Unfallversicherungsstatistik</t>
  </si>
  <si>
    <t>Krankenkassenstatistik</t>
  </si>
  <si>
    <t>Altersgruppe</t>
  </si>
  <si>
    <t>Beiträge Versicherte und Arbeitgeber</t>
  </si>
  <si>
    <t xml:space="preserve">    91 -</t>
  </si>
  <si>
    <t>Prämien und Landesbeiträge</t>
  </si>
  <si>
    <t>Total 2005</t>
  </si>
  <si>
    <t>Total 2006</t>
  </si>
  <si>
    <t>Total 2007</t>
  </si>
  <si>
    <t>Total 2008</t>
  </si>
  <si>
    <t>Beiträge gesamt</t>
  </si>
  <si>
    <t>Ärzte</t>
  </si>
  <si>
    <t xml:space="preserve">Gemeinde </t>
  </si>
  <si>
    <t>Allgemeinmediziner</t>
  </si>
  <si>
    <t>Fachärzte</t>
  </si>
  <si>
    <t>Praxen</t>
  </si>
  <si>
    <t>Vaduz</t>
  </si>
  <si>
    <t>Triesen</t>
  </si>
  <si>
    <t>Balzers</t>
  </si>
  <si>
    <t>Triesenberg</t>
  </si>
  <si>
    <t>Schaan</t>
  </si>
  <si>
    <t>Planken</t>
  </si>
  <si>
    <t>Eschen</t>
  </si>
  <si>
    <t>Mauren</t>
  </si>
  <si>
    <t>Gamprin-Bendern</t>
  </si>
  <si>
    <t>Ruggell</t>
  </si>
  <si>
    <t>Schellenberg</t>
  </si>
  <si>
    <t xml:space="preserve"> </t>
  </si>
  <si>
    <t>Amt für Gesundheit</t>
  </si>
  <si>
    <t>Tierärzte</t>
  </si>
  <si>
    <t>Apotheken</t>
  </si>
  <si>
    <t>Einwohner pro Arzt</t>
  </si>
  <si>
    <t>Krankheiten</t>
  </si>
  <si>
    <t>Monat</t>
  </si>
  <si>
    <t xml:space="preserve"> März</t>
  </si>
  <si>
    <t>April</t>
  </si>
  <si>
    <t>Mai</t>
  </si>
  <si>
    <t>Juni</t>
  </si>
  <si>
    <t>Juli</t>
  </si>
  <si>
    <t>Total 1993</t>
  </si>
  <si>
    <t>Röteln (Rubeola)</t>
  </si>
  <si>
    <t>Scharlach (Scarlatina)</t>
  </si>
  <si>
    <t>Masern (Morbilli)</t>
  </si>
  <si>
    <t>Windpocken (Varicellae)</t>
  </si>
  <si>
    <t>Keuchhusten (Pertussis)</t>
  </si>
  <si>
    <t>Mumps (Parotitis)</t>
  </si>
  <si>
    <t>Tuberkulose</t>
  </si>
  <si>
    <t>Salmonellosen / Shigellosen</t>
  </si>
  <si>
    <t>Grippe (-artige Erkrankungen)</t>
  </si>
  <si>
    <t>Gonorrhoe</t>
  </si>
  <si>
    <t>Campylobacter (species)</t>
  </si>
  <si>
    <t>Leberentzündung</t>
  </si>
  <si>
    <t>Yersinia Eneroc.</t>
  </si>
  <si>
    <t>Hirnhautentzündung (Meningitis)</t>
  </si>
  <si>
    <t>Borrelia (Iyme)</t>
  </si>
  <si>
    <t>Dysenteria</t>
  </si>
  <si>
    <t>Total 1994</t>
  </si>
  <si>
    <t>Campylobacterspecies</t>
  </si>
  <si>
    <t>Meningokokken</t>
  </si>
  <si>
    <t>Total 1995</t>
  </si>
  <si>
    <t xml:space="preserve">Scharlach </t>
  </si>
  <si>
    <t xml:space="preserve">Windpocken </t>
  </si>
  <si>
    <t xml:space="preserve">Keuchhusten </t>
  </si>
  <si>
    <t>Mumps</t>
  </si>
  <si>
    <t>Salmonellen</t>
  </si>
  <si>
    <t>Grippeartige Erkrankungen</t>
  </si>
  <si>
    <t>Campylobacter</t>
  </si>
  <si>
    <t>Yersinien</t>
  </si>
  <si>
    <t>Erythema Anulare</t>
  </si>
  <si>
    <t>Mononucleosis</t>
  </si>
  <si>
    <t>Total 1996</t>
  </si>
  <si>
    <t>Malaria</t>
  </si>
  <si>
    <t>Tuberculose</t>
  </si>
  <si>
    <t>Total 1997</t>
  </si>
  <si>
    <t>Scharlach</t>
  </si>
  <si>
    <t>Windpocken</t>
  </si>
  <si>
    <t>Masern</t>
  </si>
  <si>
    <t>Röteln</t>
  </si>
  <si>
    <t>Helicobacter</t>
  </si>
  <si>
    <t>Parotitis</t>
  </si>
  <si>
    <t>Shigella</t>
  </si>
  <si>
    <t>Zeckenenzephalitis</t>
  </si>
  <si>
    <t>Legionella species</t>
  </si>
  <si>
    <t>Total 1998</t>
  </si>
  <si>
    <t>Q-Fieber</t>
  </si>
  <si>
    <t>Total 1999</t>
  </si>
  <si>
    <t>Streptococcus A</t>
  </si>
  <si>
    <t>Haemophilus Influenzae</t>
  </si>
  <si>
    <t>Chlamydia Trachomatis (PCS)</t>
  </si>
  <si>
    <t>Neisseria Meningitidis</t>
  </si>
  <si>
    <t>Total 2000</t>
  </si>
  <si>
    <t>Übertragung vorwiegend respiratorisch</t>
  </si>
  <si>
    <t>Diphtherie</t>
  </si>
  <si>
    <t>Grippeartige Erkrankung</t>
  </si>
  <si>
    <t>H. influenzae</t>
  </si>
  <si>
    <t>Keuchhusten</t>
  </si>
  <si>
    <t>Legionellose</t>
  </si>
  <si>
    <t>Pneumokokken</t>
  </si>
  <si>
    <t>Psittacose</t>
  </si>
  <si>
    <t>Übertragung vorwiegend enteral</t>
  </si>
  <si>
    <t>Botulismus</t>
  </si>
  <si>
    <t>Brucella</t>
  </si>
  <si>
    <t>Cholera</t>
  </si>
  <si>
    <t>Hepatitis E</t>
  </si>
  <si>
    <t>Listeria</t>
  </si>
  <si>
    <t>Paratyphus</t>
  </si>
  <si>
    <t>Poliomyelitis</t>
  </si>
  <si>
    <t>Typhus</t>
  </si>
  <si>
    <t>Yersinia</t>
  </si>
  <si>
    <t>Andere Übertragungswege</t>
  </si>
  <si>
    <t>Borreliose</t>
  </si>
  <si>
    <t>Chlamydia</t>
  </si>
  <si>
    <t>Creutzfeld-Jakob-Krankheit</t>
  </si>
  <si>
    <t>FSME</t>
  </si>
  <si>
    <t>Haemorrhagisches Fieber und Gelbfieber</t>
  </si>
  <si>
    <t>Hepatitis B akut</t>
  </si>
  <si>
    <t>Hepatitis C akut</t>
  </si>
  <si>
    <t>Hepatitis D</t>
  </si>
  <si>
    <t>HIV</t>
  </si>
  <si>
    <t>Leptospirose</t>
  </si>
  <si>
    <t>Lues</t>
  </si>
  <si>
    <t>Milzbrand</t>
  </si>
  <si>
    <t>Mononukleose</t>
  </si>
  <si>
    <t>Pest</t>
  </si>
  <si>
    <t>Rickettsiose</t>
  </si>
  <si>
    <t>Streptokokken A (Scharlach)</t>
  </si>
  <si>
    <t>Tetanus</t>
  </si>
  <si>
    <t>Tollwut</t>
  </si>
  <si>
    <t>Total 2001</t>
  </si>
  <si>
    <t>Total 2002</t>
  </si>
  <si>
    <t>EHEC</t>
  </si>
  <si>
    <t>Neisseria gonorrhoeae</t>
  </si>
  <si>
    <t>Total 2003</t>
  </si>
  <si>
    <t>Hepatitis A</t>
  </si>
  <si>
    <t>Paratyphus (Salmonella)</t>
  </si>
  <si>
    <t>Total 2004</t>
  </si>
  <si>
    <t>Krankheiten 1973 - 1994</t>
  </si>
  <si>
    <t>Diphterie</t>
  </si>
  <si>
    <t>Hepatitis epid.</t>
  </si>
  <si>
    <t>Bakt. Lebensmittelvergiftung</t>
  </si>
  <si>
    <t>Enteritis (Darminfekte)</t>
  </si>
  <si>
    <t>G.Fieber / O.-Fieber</t>
  </si>
  <si>
    <t>Brucellosen</t>
  </si>
  <si>
    <t>Schweinebandwurm</t>
  </si>
  <si>
    <t>Syphilis</t>
  </si>
  <si>
    <t>Krätze</t>
  </si>
  <si>
    <t>Toxoplasmose</t>
  </si>
  <si>
    <t>Rickettsia Spec.</t>
  </si>
  <si>
    <t>Aids</t>
  </si>
  <si>
    <t>Borrelia (lyme)</t>
  </si>
  <si>
    <t>Zeckenzephalitis Flavivirus</t>
  </si>
  <si>
    <t>Anzahl Strassenverkehrsunfälle</t>
  </si>
  <si>
    <t>… mit 
Sachschaden</t>
  </si>
  <si>
    <t>… mit 
ausländischen Fahrz.</t>
  </si>
  <si>
    <t>… mit 
inländischen Fahrz.</t>
  </si>
  <si>
    <t>… auf 
Hauptstrassen</t>
  </si>
  <si>
    <t>… auf übrigen 
Strassen</t>
  </si>
  <si>
    <t>ausserorts</t>
  </si>
  <si>
    <t>innerorts</t>
  </si>
  <si>
    <t>im 1.Quartal</t>
  </si>
  <si>
    <t>im 2.Quartal</t>
  </si>
  <si>
    <t>im 3.Quartal</t>
  </si>
  <si>
    <t>im 4.Quartal</t>
  </si>
  <si>
    <t>Landespolizei</t>
  </si>
  <si>
    <t>Todesursachen</t>
  </si>
  <si>
    <t>Frühgeburt</t>
  </si>
  <si>
    <t>Gehirnhaut</t>
  </si>
  <si>
    <t>1936/40</t>
  </si>
  <si>
    <t>1941/45</t>
  </si>
  <si>
    <t>1946/50</t>
  </si>
  <si>
    <t>1951/55</t>
  </si>
  <si>
    <t>1956/60</t>
  </si>
  <si>
    <t>1961/65</t>
  </si>
  <si>
    <t>1966/70</t>
  </si>
  <si>
    <t>Zivilstandsstatistik</t>
  </si>
  <si>
    <t>Gruppen</t>
  </si>
  <si>
    <t>Krankheiten,</t>
  </si>
  <si>
    <t xml:space="preserve">Gestorbene Personen </t>
  </si>
  <si>
    <t>Todesursachengruppen</t>
  </si>
  <si>
    <t>1980/84</t>
  </si>
  <si>
    <t>1985/89</t>
  </si>
  <si>
    <t>1990/94</t>
  </si>
  <si>
    <t>Wohnbevölkerung</t>
  </si>
  <si>
    <t>An Altersschwäche</t>
  </si>
  <si>
    <t xml:space="preserve">Infektiöse und parasitäre Krankheiten </t>
  </si>
  <si>
    <t>Maligne Neoplasien, Benigne Neoplasien</t>
  </si>
  <si>
    <t>Endokrine-Ernährungs-Stoffwechsel-Immunkrankh.</t>
  </si>
  <si>
    <t>Krankheiten des Blutes u. d. blutbildenden Organe</t>
  </si>
  <si>
    <t>Psychische Krankheiten</t>
  </si>
  <si>
    <t>Krankheiten d. Nervensystems u. d. Sinnesorgane</t>
  </si>
  <si>
    <t xml:space="preserve">Krankheiten des Kreislaufsystems </t>
  </si>
  <si>
    <t>Krankheiten der Atmungsorgane</t>
  </si>
  <si>
    <t>Krankheiten der Verdauungsorgane</t>
  </si>
  <si>
    <t>Krankheiten der Harn- und Geschlechtsorgane</t>
  </si>
  <si>
    <t>Komplik. Schwangerschaft, Entbindung, Wochenbett</t>
  </si>
  <si>
    <t>Krankheiten d. Haut- u. d. Unterhautzellgewebes</t>
  </si>
  <si>
    <t>Krankh. d. Skeletts, d. Muskeln u. d. Bindegewebes</t>
  </si>
  <si>
    <t>Kongenitale Missbildungen</t>
  </si>
  <si>
    <t>Ursachen der perinatalen Morbidität und Mortalität</t>
  </si>
  <si>
    <t>Symptome u. mangelh. bezeichn. Krankh. u. Todesurs.</t>
  </si>
  <si>
    <t>Unfälle, Vergiftungen und Gewalteinwirkungen</t>
  </si>
  <si>
    <t>Unbekannte Todesursache</t>
  </si>
  <si>
    <t>Infektionen</t>
  </si>
  <si>
    <t>Atmungsorgane</t>
  </si>
  <si>
    <t>Verdauungsorgane</t>
  </si>
  <si>
    <t>Altersschwäche</t>
  </si>
  <si>
    <t>Unfälle, Gewalt</t>
  </si>
  <si>
    <t>Männer</t>
  </si>
  <si>
    <t>Frauen</t>
  </si>
  <si>
    <t>Soziale Sicherheit und Gesundheit</t>
  </si>
  <si>
    <t>Alters- und Hinterlassenenversicherung -  Entwicklung des Fonds und der Reserven</t>
  </si>
  <si>
    <t>Invalidenversicherung - Betriebsrechnung</t>
  </si>
  <si>
    <t>Familienausgleichskasse - Betriebsrechnung</t>
  </si>
  <si>
    <t>Betriebliche Personalvorsorge - Beiträge und Kapital</t>
  </si>
  <si>
    <t>Obligatorische Unfallversicherung - Unfälle, Unfallkosten und Prämien</t>
  </si>
  <si>
    <t>1970-1988</t>
  </si>
  <si>
    <t>Obligatorische Unfallversicherung - Erträge und Aufwendungen</t>
  </si>
  <si>
    <t>Obligatorische Unfallversicherung - Schlüsselzahlen</t>
  </si>
  <si>
    <t>Krankenkassen - Schlüsselzahlen aus den Betriebsrechnungen - Einnahmen</t>
  </si>
  <si>
    <t>Krankenkassen - Schlüsselzahlen aus den Betriebsrechnungen - Aufwendungen</t>
  </si>
  <si>
    <t>Krankenkassen - Zusammenfassung der Betriebsrechnungen</t>
  </si>
  <si>
    <t>Unfälle im Strassenverkehr</t>
  </si>
  <si>
    <t>1932-1971</t>
  </si>
  <si>
    <t>1980-1998</t>
  </si>
  <si>
    <t>Code</t>
  </si>
  <si>
    <t>Titel</t>
  </si>
  <si>
    <t>Zeitraum</t>
  </si>
  <si>
    <t>Quelle</t>
  </si>
  <si>
    <t>Beiträge an Institutionen und Organisationen</t>
  </si>
  <si>
    <t>Alleinerziehendenzulagen</t>
  </si>
  <si>
    <t>Total 2009</t>
  </si>
  <si>
    <t>Laboratorien</t>
  </si>
  <si>
    <t>Die Pensionsversicherung für das Staatspersonal ist in den Zahlen vor 2007 nicht enthalten.</t>
  </si>
  <si>
    <t>Obligatorische Krankenversicherung - Bruttoleistungen nach Kostengruppe</t>
  </si>
  <si>
    <t>Obligatorische Krankenversicherung - Durchschnittliche Bruttoleistungen und Kostenbeteiligung pro Versicherten</t>
  </si>
  <si>
    <t>Übertragbare Krankheiten - Meldungen nach Monat und Art</t>
  </si>
  <si>
    <t>Übertragbare Krankheiten - Meldungen nach Art</t>
  </si>
  <si>
    <t>Arbeitgeberbeiträge</t>
  </si>
  <si>
    <t>Arbeitnehmerbeiträge</t>
  </si>
  <si>
    <t>Total Jahresbeiträge seit 2007 inklusive Sonder- bzw. Zusatzbeiträge sowie Einlagen in Arbeitgeberbeitragsreserven.</t>
  </si>
  <si>
    <t>Seit 2009 werden die freiberuflichen und eigenverantwortlichen Zahnärzte sowie die Assistenz-Zahnärzte unter den Zahnärzten aufgeführt.</t>
  </si>
  <si>
    <t>Sonderbeiträge, Zusatzbeiträge</t>
  </si>
  <si>
    <t xml:space="preserve">… von 
08.00 - 18.00 Uhr </t>
  </si>
  <si>
    <t>… mit Verkehrstoten</t>
  </si>
  <si>
    <t>… mit Kindern</t>
  </si>
  <si>
    <t>… mit Personenschaden</t>
  </si>
  <si>
    <t xml:space="preserve">… von 
18.00 - 08.00 Uhr </t>
  </si>
  <si>
    <t>Total 2010</t>
  </si>
  <si>
    <t>Erläuterung:</t>
  </si>
  <si>
    <t>Obligatorische Krankenpflegeversicherung - Leistungen und Einnahmen</t>
  </si>
  <si>
    <t>Obligatorische Krankenpflegeversicherung - Bruttoleistungen nach ausgewählter Kostengruppe</t>
  </si>
  <si>
    <t>davon AIDS</t>
  </si>
  <si>
    <t>Krebskrankheiten</t>
  </si>
  <si>
    <t>Demenz</t>
  </si>
  <si>
    <t>Ursache unbekannt</t>
  </si>
  <si>
    <t>Amt für Volkswirtschaft</t>
  </si>
  <si>
    <t>davon</t>
  </si>
  <si>
    <t>davon Suizide</t>
  </si>
  <si>
    <t xml:space="preserve">   davon Hirngefässkrankheiten</t>
  </si>
  <si>
    <t>pro Erwachsenen</t>
  </si>
  <si>
    <t>Sonstige Betriebserträge 2010: Sondereffekt durch Ausscheiden eines Krankenversicherers.</t>
  </si>
  <si>
    <t>Total 2011</t>
  </si>
  <si>
    <t>Hämophilus influenza</t>
  </si>
  <si>
    <t>Einnahmen in Tsd. CHF</t>
  </si>
  <si>
    <t>Ausgaben in Tsd. CHF</t>
  </si>
  <si>
    <t>Erträge in Tsd. CHF</t>
  </si>
  <si>
    <t>Aufwendungen in Tsd. CHF</t>
  </si>
  <si>
    <t>in Tsd. CHF</t>
  </si>
  <si>
    <t>Ausgewählte Kostengruppen in Tsd. CHF</t>
  </si>
  <si>
    <t>Kreislaufsystem (inkl. Diabetes mellitus)</t>
  </si>
  <si>
    <t>Andere Leistungserbringer</t>
  </si>
  <si>
    <t>1970 - 1988</t>
  </si>
  <si>
    <t>1932 - 1971</t>
  </si>
  <si>
    <t>1980 - 1998</t>
  </si>
  <si>
    <t>Total 2012</t>
  </si>
  <si>
    <t>Todesursachen - Gestorbene nach Geschlecht</t>
  </si>
  <si>
    <t>Gestorbene</t>
  </si>
  <si>
    <t>Gamprin</t>
  </si>
  <si>
    <t>Total 2013</t>
  </si>
  <si>
    <t xml:space="preserve">* </t>
  </si>
  <si>
    <t>Total 2014</t>
  </si>
  <si>
    <t>2014</t>
  </si>
  <si>
    <t>2014: Mit der ab 2014 eingeführten zentralen Organisation der Familienhilfe in Liechtenstein sind weniger als 15 Leistungserbringer in der Kategorie Spitex/Familienhilfe/Pflege. Aus diesem Grund werden die Spitexorganisationen ab 2014 zur Kategorie "Übrige Rechnungsstellende" gezählt.</t>
  </si>
  <si>
    <t>Übrige Rechnungsstellende</t>
  </si>
  <si>
    <t xml:space="preserve">     *</t>
  </si>
  <si>
    <t xml:space="preserve">      *</t>
  </si>
  <si>
    <t xml:space="preserve">       *</t>
  </si>
  <si>
    <t xml:space="preserve">    *</t>
  </si>
  <si>
    <t xml:space="preserve">         *</t>
  </si>
  <si>
    <t>Total 2015</t>
  </si>
  <si>
    <t>Arzneimittel Arzt</t>
  </si>
  <si>
    <t>Ambulante Arztkosten ohne Arzneimittel</t>
  </si>
  <si>
    <t>Total 2016</t>
  </si>
  <si>
    <t>Arzneimittelkosten</t>
  </si>
  <si>
    <t>Total 2017</t>
  </si>
  <si>
    <t>Arztlabor</t>
  </si>
  <si>
    <t xml:space="preserve">2017: Aufgrund der Revision des Krankenversicherungsgesetzes (LGBl. 2016, Nr. 2), die am 1.1.2017 Gültigkeit erlangte, erhöhte sich die Kostenbeteiligung für die Versicherten. </t>
  </si>
  <si>
    <t>Gesundheitsversorgungsstatistik</t>
  </si>
  <si>
    <t>Stationäre Krankheitsfälle in Liechtensteiner Spitälern</t>
  </si>
  <si>
    <t>Die zehn häufigsten ICD-10 Diagnosen</t>
  </si>
  <si>
    <t>Alle Diagnosen</t>
  </si>
  <si>
    <t>Neubildungen</t>
  </si>
  <si>
    <t>Psychische und Verhaltensstörungen</t>
  </si>
  <si>
    <t>Krankheiten des Kreislaufsystems</t>
  </si>
  <si>
    <t>Krankheiten des Atmungssystems</t>
  </si>
  <si>
    <t>Krankheiten des Verdauungssystems</t>
  </si>
  <si>
    <t>Krankheiten des Urogenitalsystems</t>
  </si>
  <si>
    <t>Schwangerschaft, Geburt und Wochenbett</t>
  </si>
  <si>
    <t>2017: Die Zunahme der Diagnosen im Berichtsjahr 2017 ist in Verbindung mit der neu eröffneten Privatklinik in Liechtenstein zu sehen.</t>
  </si>
  <si>
    <t>Praktizierende Ärzte nach Gemeinde</t>
  </si>
  <si>
    <t>Eigenverantwortlich ausgeübte Gesundheitsberufe - Bewilligungen nach Art</t>
  </si>
  <si>
    <t>Spitäler, Pflegeheime und Familienhilfen - Personal und Betten nach Betriebsart</t>
  </si>
  <si>
    <t xml:space="preserve">Ärzte </t>
  </si>
  <si>
    <t>Personen mit Bewilligungen</t>
  </si>
  <si>
    <t>Ärztegesellschaften</t>
  </si>
  <si>
    <t>Pädiater</t>
  </si>
  <si>
    <t>Gynäkologen</t>
  </si>
  <si>
    <t>Psychiater</t>
  </si>
  <si>
    <t>Chirurgen</t>
  </si>
  <si>
    <t>medizinische Spezialisten</t>
  </si>
  <si>
    <t xml:space="preserve">Ärztegesellschaften: Inhaber einer Bewilligung nach dem Ärztegesetz können ihre Tätigkeit auch im Rahmen einer Ärztegesellschaft ausüben. </t>
  </si>
  <si>
    <t>Eigenverantwortlich ausgeübte Gesundheitsberufe</t>
  </si>
  <si>
    <t>Personen mit Bewilligungen (ohne Ärzte)</t>
  </si>
  <si>
    <t>Gesundheitsberufegesellschaften</t>
  </si>
  <si>
    <t>Apotheker</t>
  </si>
  <si>
    <t>Augenoptiker</t>
  </si>
  <si>
    <t>Medizinische Masseure</t>
  </si>
  <si>
    <t>Naturheilpraktiker</t>
  </si>
  <si>
    <t>Pflegefachpersonal</t>
  </si>
  <si>
    <t>Ärzte: Ärzte mit einer Bewilligung werden separat in der Tabelle 6.2_03 aufgeführt.</t>
  </si>
  <si>
    <t>Anzahl Bewilligungen: Berücksichtigt werden die Personen, die jeweils per 31. Dezember über eine Bewilligung des Amts für Gesundheit zur eigenverantwortlichen Ausübung eines Gesundheitsberufes gemäss Gesundheitsgesetz  verfügen. Aufgeführt werden die häufigsten Kategorien.</t>
  </si>
  <si>
    <t xml:space="preserve">Gesellschaften: Inhaber einer Bewilligung nach dem Gesundheitsgesetz können ihre Tätigkeit auch im Rahmen einer Gesundheitsberufegesellschaft ausüben. </t>
  </si>
  <si>
    <t>Spitäler, Pflegeheime und Familienhilfen</t>
  </si>
  <si>
    <t>Spitäler</t>
  </si>
  <si>
    <t>Familienhilfen</t>
  </si>
  <si>
    <t>Betten</t>
  </si>
  <si>
    <t>Personal</t>
  </si>
  <si>
    <t>Pflegehilfspersonal</t>
  </si>
  <si>
    <t>Pflegeheime, Personal: Daten für alle Pflegeheime sind erst ab 2012 verfügbar.</t>
  </si>
  <si>
    <t>Familienhilfen: In der Kategorie Familienhilfen werden die Angaben der Lebenshilfe Balzers sowie der Familienhilfe Liechtenstein ausgewiesen.</t>
  </si>
  <si>
    <t>Gesundheitsausgaben nach Leistungserbringer</t>
  </si>
  <si>
    <t>Gesundheitsausgaben nach Funktion der Leistung</t>
  </si>
  <si>
    <t>Gesundheitsausgaben nach Finanzierungssystem</t>
  </si>
  <si>
    <t>Gesundheitsausgaben</t>
  </si>
  <si>
    <t>Krankenhäuser</t>
  </si>
  <si>
    <t>Anbieter ambulanter Gesundheitsversorgung</t>
  </si>
  <si>
    <t>Anbieter von Hilfsleistungen</t>
  </si>
  <si>
    <t>Einzelhändler und sonstige Anbieter medizinischer Güter</t>
  </si>
  <si>
    <t>Anbieter von Präventivmassnahmen</t>
  </si>
  <si>
    <t>Verwalter und Finanzierer des Gesundheitssystems</t>
  </si>
  <si>
    <t>Sonstige Wirtschaftszweige</t>
  </si>
  <si>
    <t>Anteil Inland in Prozent</t>
  </si>
  <si>
    <t>Kurative Gesundheitsversorgung</t>
  </si>
  <si>
    <t>Rehabilitative Gesundheitsversorgung</t>
  </si>
  <si>
    <t>Langzeitpflege</t>
  </si>
  <si>
    <t>Hilfsleistungen</t>
  </si>
  <si>
    <t>Medizinische Güter</t>
  </si>
  <si>
    <t>Prävention</t>
  </si>
  <si>
    <t>Selbstzahlungen der Haushalte</t>
  </si>
  <si>
    <t>Deckungskapital der Pensionskassen per 31.12.</t>
  </si>
  <si>
    <t xml:space="preserve">   -</t>
  </si>
  <si>
    <t xml:space="preserve">    -</t>
  </si>
  <si>
    <t>Anzahl Bewilligungen: Berücksichtigt werden die Personen, die jeweils per 31. Dezember über eine Bewilligung des Amts für Gesundheit zur eigenverantwortlichen Ausübung eines Gesundheitsberufes gemäss (GesG) verfügen.</t>
  </si>
  <si>
    <t>Erläuterungen zur Tabelle:</t>
  </si>
  <si>
    <t>Andere Berufe der Gesundheitspflege: Abgabestellen für Mittel und Gegenstände, Ergotherapeuten, Ernährungsberater, Hebammen, Heilbäder, Krankenpfleger, Laboratorien, Logopäden, Pflegeheime,  Transport- und Rettungsunternehmen, Zahnärzte.</t>
  </si>
  <si>
    <t>Keine Meldepflicht besteht für Grippeartige Erkrankung, Keuchhusten, Mumps, Borreliose, Mononukleose, Streptokokken A, Windpocken.</t>
  </si>
  <si>
    <t>Ärzte, Zahnärzte, Tierärzte, Apotheken und Laboratorien</t>
  </si>
  <si>
    <t>Medizinische</t>
  </si>
  <si>
    <t>Zahntechnische</t>
  </si>
  <si>
    <t>Ärzte mit Bewilligungen</t>
  </si>
  <si>
    <t>Verwaltung des Gesundheitssystems</t>
  </si>
  <si>
    <t>Staatliche Systeme und Finanzierungssysteme mit Pflichtbeiträgen</t>
  </si>
  <si>
    <t>Freiwillige Zahlungssysteme</t>
  </si>
  <si>
    <t>Sonderbeiträge, Zusatzbeiträge: Im Jahr 2014 sind CHF 185.6 Mio. für die Ausfinanzierung der Deckungslücke der Pensionsversicherung für das Staatspersonal enthalten.</t>
  </si>
  <si>
    <t xml:space="preserve">Spitex/ Familienhilfe/ Pflege: Die starke Abnahme im Jahr 2010 ist darauf zurückzuführen, dass 2010 das Pflegegeld eingeführt wurde, das von der AHV/IV bezahlt wird und die Krankenkassen entlastet. Mit der ab 2014 eingeführten zentralen Organisation der Familienhilfe in Liechtenstein sind weniger als 15 Leistungserbringer in dieser Kategorie. Aus diesem Grund werden die Spitexorganisationen ab 2014 zur Kategorie "Andere Leistungserbringer" gezählt. </t>
  </si>
  <si>
    <t>Ambulante Arztkosten ohne Arzneimittel 1997 bis 2003: Kosten für ambulante Behandlungen durch den Arzt (inkl. Physiotherapeuten, Chiropraktoren), einschliesslich der vom Arzt angeordneten Analysen und der in Instituten ambulant vorgenommenen Rötngenaufnahmen, Bestrahlungen, Massagen u.ä., jedoch ohne Arzneien.</t>
  </si>
  <si>
    <t>2015: Seit 2015 werden die Praxislaborleistungen von Ärzten separat erfasst und als Hilfsleistungen codiert. In den Vorjahren 2013 und 2014 waren diese Leistungen in der Kategorie Kurative Gesundheitsversorgung enthalten. Im Jahr 2015 beliefen sich die Praxislaborleistungen der Ärzte auf CHF 3 480 Tsd. und 2016 auf CHF 3 403 Tsd.</t>
  </si>
  <si>
    <t>Total 2018</t>
  </si>
  <si>
    <t>2018</t>
  </si>
  <si>
    <t>Total 2019</t>
  </si>
  <si>
    <t>Krankheiten 1995 - 2016</t>
  </si>
  <si>
    <t>Praxislabor Arzt</t>
  </si>
  <si>
    <t>Ambulante Arztkosten ohne Arzneimittel und Praxislabor</t>
  </si>
  <si>
    <t>Psychologen</t>
  </si>
  <si>
    <t>Psychotherapeuten</t>
  </si>
  <si>
    <t>Pflegefachpersonen</t>
  </si>
  <si>
    <t>2019: Im Mai 2019 wurde eine Privatklinik, welche sich auf die Behandlung von schweren Depressionen und Erschöpfungszuständen spezialisiert hat, eröffnet. Die Zunahme der Fälle in der Kategorie F ist in diesem Zusammenhang zu sehen.</t>
  </si>
  <si>
    <t>AB</t>
  </si>
  <si>
    <t>CD</t>
  </si>
  <si>
    <t>D</t>
  </si>
  <si>
    <t>E</t>
  </si>
  <si>
    <t>F</t>
  </si>
  <si>
    <t>G</t>
  </si>
  <si>
    <t>H</t>
  </si>
  <si>
    <t>HH</t>
  </si>
  <si>
    <t>I</t>
  </si>
  <si>
    <t>J</t>
  </si>
  <si>
    <t>K</t>
  </si>
  <si>
    <t>L</t>
  </si>
  <si>
    <t>M</t>
  </si>
  <si>
    <t>N</t>
  </si>
  <si>
    <t>O</t>
  </si>
  <si>
    <t>P</t>
  </si>
  <si>
    <t>Q</t>
  </si>
  <si>
    <t>R</t>
  </si>
  <si>
    <t>ST</t>
  </si>
  <si>
    <t>VY</t>
  </si>
  <si>
    <t>Z</t>
  </si>
  <si>
    <t>Endokrine, Ernährungs- und Stoffwechselkrankheiten</t>
  </si>
  <si>
    <t>Krankheiten des Nervensystems</t>
  </si>
  <si>
    <t>Krankheiten des Auges und der Augenanhangsgebilde</t>
  </si>
  <si>
    <t>Krankheiten des Ohres und des Warzenfortsatzes</t>
  </si>
  <si>
    <t>Krankheiten der Haut und der Unterhaut</t>
  </si>
  <si>
    <t>Symptome u. abnorme klin. u. Laborbefunde, die anderenorts nicht klassifiziert sind</t>
  </si>
  <si>
    <t>Äussere Ursachen von Morbidität und Mortalität</t>
  </si>
  <si>
    <t>ICD-10 Codes: Bis 2011 wurde für die Codierung der Krankheitsfälle der Tessiner Code verwendet, welcher nachträglich auf ICD-10 umcodiert wurde. Seit 2012 wird das ICD-10 Codiersystem verwendet.</t>
  </si>
  <si>
    <t>Verletzungen, Vergiftungen und bestimmte andere Folgen äusserer Ursachen</t>
  </si>
  <si>
    <t>Total 2020</t>
  </si>
  <si>
    <t>2020</t>
  </si>
  <si>
    <t>COVID-19</t>
  </si>
  <si>
    <t>Covid-19</t>
  </si>
  <si>
    <t>davon  Fachärzte</t>
  </si>
  <si>
    <t>Abgabestellen medizinische Mittel &amp; Gegenstände</t>
  </si>
  <si>
    <t>Staatsbeitrag: Im Jahr 2020 erhielt die AHV aus dem Landesvermögen eine Einmaleinlage von CHF 100 Mio.</t>
  </si>
  <si>
    <t>Prämien und Landesbeiträge: Ab 2012 wurde der Landesbeitrag gestrichen und die Prämien wurden erhöht.</t>
  </si>
  <si>
    <t>Kapitalerträge: In den Kapitalerträgen 2014 sind CHF 10.5 Mio. und in den Kapitalerträgen 2018 sind CHF 250 Tsd. Entnahmen aus Reserven dabei. Sie wurden in den Versicherungsleistungen (Erhöhung des Deckungskapitals, Ausgleich tiefer Renditen auf dem Kapitalmarkt) verbucht.</t>
  </si>
  <si>
    <t>Regresseinnahmen: Bei den Regresseinnahmen 2020 wurden CHF 5 613 Tsd. den Reserven entnommen.</t>
  </si>
  <si>
    <t>Ärzte: Ab 2008 werden die angestellten Zahnärzte mitberücksichtigt.</t>
  </si>
  <si>
    <t>Tierärzte: Einschliesslich Amt für Lebensmittelkontrolle und Veterinärwesen</t>
  </si>
  <si>
    <t>Anzahl Bewilligungen: Berücksichtigt werden die Personen, die jeweils per 31. Dezember über eine Bewilligung des Amts für Gesundheit gemäss Ärztegesetz verfügen. Ab 2010 werden die angestellten Ärzte mitberücksichtigt.</t>
  </si>
  <si>
    <t>Andere Gesundheitsberufe</t>
  </si>
  <si>
    <t>Betten Spitäler: Ab 2009 ist die Anzahl der Betten in Spitälern deutlich tiefer, weil diese von Pflegeheimen übernommen wurden. 2018 verringerte sich die Anzahl der Betten aufgrund der Schliessung eines Spitals und der neuen strategischen Ausrichtung des Liechtensteinischen Landesspitals.</t>
  </si>
  <si>
    <t>Zahnärzte: Seit 2009 freiberufliche Zahnärzte und Assistenzzahnärzte. Ab 2010 werden die angestellten Ärzte mitberücksichtigt.</t>
  </si>
  <si>
    <t>2018: Da die Privatklinik im Juli 2018 wieder geschlossen wurde, sind für das Berichtsjahr keine detaillierten Daten verfügbar. Die bis im Juli gezählten 474 stationären Spitalaustritte können deshalb nicht in die Tabelle aufgenommen werden. Zwei Fälle des Liechtensteinischen Landesspitals konnten nicht codiert werden und sind deshalb in der Tabelle nicht aufgeführt.</t>
  </si>
  <si>
    <t>Bestimmte infektiöse und parasitäre Krankheiten</t>
  </si>
  <si>
    <t>Krankheiten des Blutes und der blutbildenden Organe sowie bestehende Störungen mit Beteiligung des Immunsystems</t>
  </si>
  <si>
    <t>Krankheiten des Muskel-Skelett-Systems und des Bindegewebes</t>
  </si>
  <si>
    <t>Bestimmte Zustände, die ihren Ursprung in der Perinatalperiode haben</t>
  </si>
  <si>
    <t>Angeb. Fehlbildungen, Deformitäten und Chromosomenanomalien</t>
  </si>
  <si>
    <t>Faktoren, die den Gesundheitszustand beeinflussen und zur Inanspruchnahme des Gesundheitswesens führen</t>
  </si>
  <si>
    <t>Einnahmenüberschuss / Fehlbetrag: Ab 1993 beträgt die Defizitdeckung durch den Staat maximal 50% der Gesamtaufwendungen der IV.</t>
  </si>
  <si>
    <t>Hepatitis A: Bis 2000 alle Hepatitisinfektionen.</t>
  </si>
  <si>
    <t>Shigella: Bis 1997 mit Paratyphus gezählt.</t>
  </si>
  <si>
    <t>Übertragbare Krankheiten: Keine Meldepflicht besteht für grippeartige Erkrankung, Keuchhusten, Mumps, Borreliose, Mononukleose, Streptokokken A, Windpocken.</t>
  </si>
  <si>
    <t>… von 08.00-18.00 Uhr: 1991 und 1992 von 6.00-18.00 Uhr</t>
  </si>
  <si>
    <t>… von 18.00-08.00 Uhr: 1991 und 1992 von 18.00-6.00 Uhr</t>
  </si>
  <si>
    <t>Selbstmord</t>
  </si>
  <si>
    <t>Verkehrsunfall</t>
  </si>
  <si>
    <t>Leberverhärtung</t>
  </si>
  <si>
    <t>Lungenentzündung</t>
  </si>
  <si>
    <t>Todesursachen 1932: Die seit 1932 angewendete Nomenklatur für die Todesursachenstatistik ist ab 1972 nicht mehr in Gebrauch.</t>
  </si>
  <si>
    <t>Verkehrsunfall: Bis 1958 in Tod auf gewaltsame Art enthalten.</t>
  </si>
  <si>
    <t>Todesursachengruppen: Internationale Klassifikation der Krankheiten und Todesursachen.</t>
  </si>
  <si>
    <t>Unbekannte Todesursache: Vorwiegend bei Meldungen aus dem Ausland.</t>
  </si>
  <si>
    <t>Ursache unbekannt:  vorwiegend bei Meldungen aus dem Ausland.</t>
  </si>
  <si>
    <r>
      <t>Hepatitis A</t>
    </r>
    <r>
      <rPr>
        <i/>
        <vertAlign val="superscript"/>
        <sz val="10"/>
        <rFont val="Calibri"/>
        <family val="2"/>
        <scheme val="minor"/>
      </rPr>
      <t>1</t>
    </r>
  </si>
  <si>
    <t>Erscheinungsdatum:</t>
  </si>
  <si>
    <t>Version:</t>
  </si>
  <si>
    <t>Ersetzt Version vom:</t>
  </si>
  <si>
    <t>Berichtsjahr:</t>
  </si>
  <si>
    <t xml:space="preserve">Erscheinungsweise: </t>
  </si>
  <si>
    <t>Jährlich</t>
  </si>
  <si>
    <t xml:space="preserve">Herausgeber: </t>
  </si>
  <si>
    <t>Amt für Statistik Liechtenstein</t>
  </si>
  <si>
    <t>Bearbeitung:</t>
  </si>
  <si>
    <t>Karin Knöller, Mario Schädler</t>
  </si>
  <si>
    <t>Auskunft:</t>
  </si>
  <si>
    <t xml:space="preserve">Sprache: </t>
  </si>
  <si>
    <t>Deutsch</t>
  </si>
  <si>
    <t>Nutzungsbedingungen:</t>
  </si>
  <si>
    <t>CC BY</t>
  </si>
  <si>
    <t>Publikations-ID:</t>
  </si>
  <si>
    <t>Kapitel 6: Soziale Sicherheit und Gesundheit</t>
  </si>
  <si>
    <r>
      <t xml:space="preserve"> </t>
    </r>
    <r>
      <rPr>
        <b/>
        <sz val="10"/>
        <color indexed="63"/>
        <rFont val="Calibri"/>
        <family val="2"/>
        <scheme val="minor"/>
      </rPr>
      <t xml:space="preserve">Ausgaben </t>
    </r>
    <r>
      <rPr>
        <b/>
        <sz val="10"/>
        <rFont val="Calibri"/>
        <family val="2"/>
        <scheme val="minor"/>
      </rPr>
      <t xml:space="preserve"> </t>
    </r>
  </si>
  <si>
    <t>&lt;&lt;&lt; Inhalt</t>
  </si>
  <si>
    <t>Tabelle 6.1_01</t>
  </si>
  <si>
    <t xml:space="preserve">&lt;&lt;&lt; Metadaten </t>
  </si>
  <si>
    <t>Datenquelle:</t>
  </si>
  <si>
    <t>6.1_01</t>
  </si>
  <si>
    <t>Tabelle 6.1_02</t>
  </si>
  <si>
    <t>6.1_02</t>
  </si>
  <si>
    <t>Tabelle 6.1_03</t>
  </si>
  <si>
    <t>6.1_03</t>
  </si>
  <si>
    <t>Tabelle 6.1_04</t>
  </si>
  <si>
    <t>6.1_04</t>
  </si>
  <si>
    <t>Tabelle 6.1_05</t>
  </si>
  <si>
    <t>6.1_05</t>
  </si>
  <si>
    <t>Tabelle 6.1_06</t>
  </si>
  <si>
    <t>6.1_06</t>
  </si>
  <si>
    <t>6.1_07</t>
  </si>
  <si>
    <t>Tabelle 6.1_07</t>
  </si>
  <si>
    <t>Tabelle 6.1_08</t>
  </si>
  <si>
    <t>6.1_08</t>
  </si>
  <si>
    <t>6.1_09</t>
  </si>
  <si>
    <t>Tabelle 6.1_09</t>
  </si>
  <si>
    <t>Tabelle 6.1_10</t>
  </si>
  <si>
    <t>6.1_10</t>
  </si>
  <si>
    <t>Tabelle 6.1_11</t>
  </si>
  <si>
    <t>6.1_11</t>
  </si>
  <si>
    <t>Tabelle 6.1_12</t>
  </si>
  <si>
    <t>6.1_12</t>
  </si>
  <si>
    <t>Obligatorische Krankengeldversicherung</t>
  </si>
  <si>
    <t>Obligatorische Krankenpflegeversicherung</t>
  </si>
  <si>
    <t>Tabelle 6.1_13</t>
  </si>
  <si>
    <t>6.1_13</t>
  </si>
  <si>
    <t>Tabelle 6.1_14</t>
  </si>
  <si>
    <t>6.1_14</t>
  </si>
  <si>
    <t>Tabelle 6.2_01</t>
  </si>
  <si>
    <t>6.2_01</t>
  </si>
  <si>
    <t>Tabelle 6.2_02</t>
  </si>
  <si>
    <t>6.2_02</t>
  </si>
  <si>
    <t>Tabelle 6.2_03</t>
  </si>
  <si>
    <t>6.2_03</t>
  </si>
  <si>
    <t>Tabelle 6.2_04</t>
  </si>
  <si>
    <t>6.2_04</t>
  </si>
  <si>
    <t>Tabelle 6.2_05</t>
  </si>
  <si>
    <t>6.2_05</t>
  </si>
  <si>
    <t>Tabelle 6.3_07</t>
  </si>
  <si>
    <t>6.3_07</t>
  </si>
  <si>
    <t>Tabelle 6.3_01</t>
  </si>
  <si>
    <t>6.3_01</t>
  </si>
  <si>
    <t>6.3_02</t>
  </si>
  <si>
    <t>Strassenverkehrsunfälle mit Kindern: Beteiligt als Fussgänger oder Fahrzeuginsassen.</t>
  </si>
  <si>
    <t>Tabelle 6.3_02</t>
  </si>
  <si>
    <t>Tabelle 6.3_03</t>
  </si>
  <si>
    <t>6.3_03</t>
  </si>
  <si>
    <t>Seröse Gehirnhautentzündung</t>
  </si>
  <si>
    <t>Gehirnblutung, Gehirnerweichung</t>
  </si>
  <si>
    <t>Organische Herzkrankheiten</t>
  </si>
  <si>
    <t>Übrige Krankheiten der Atmungsorgane</t>
  </si>
  <si>
    <t>Krankheiten des Magens ohne Krebs</t>
  </si>
  <si>
    <t>Blinddarmentzündung</t>
  </si>
  <si>
    <t>Hernien, Stuhlverstopfung, Ileus</t>
  </si>
  <si>
    <t>Akute Nierenentzündung, Bright. Krankheit</t>
  </si>
  <si>
    <t>Nicht krebsartige Geschwülste</t>
  </si>
  <si>
    <t>Wundinfektion, Krankheit im Wochenbett</t>
  </si>
  <si>
    <t>Zwischenfall bei Schwangerschaft und Geburt</t>
  </si>
  <si>
    <t>Angeborene Missbildung und Lebensschwäche</t>
  </si>
  <si>
    <t>Tod auf gewaltsame Art</t>
  </si>
  <si>
    <t>Andere und unbekannte Krankheiten</t>
  </si>
  <si>
    <t>Krebs, bösartige Geschwülste</t>
  </si>
  <si>
    <t>Grippe, Influenza, Brechdurchfall</t>
  </si>
  <si>
    <t>Scharlach, Dyphterie, Croup</t>
  </si>
  <si>
    <t>Gestorbene Einwohner</t>
  </si>
  <si>
    <t>Erfasste Todesfälle</t>
  </si>
  <si>
    <t>6.3_04</t>
  </si>
  <si>
    <t>Tabelle 6.3_04</t>
  </si>
  <si>
    <t>Tuberkulose Lungen</t>
  </si>
  <si>
    <t>Tabelle 6.3_05</t>
  </si>
  <si>
    <t>6.3_05</t>
  </si>
  <si>
    <t>Tabelle 6.3_06</t>
  </si>
  <si>
    <t>6.3_06</t>
  </si>
  <si>
    <t>Tabelle 6.4_01</t>
  </si>
  <si>
    <t>6.4_01</t>
  </si>
  <si>
    <t>Tabelle 6.4_02</t>
  </si>
  <si>
    <t>6.4_02</t>
  </si>
  <si>
    <t>Tabelle 6.4_03</t>
  </si>
  <si>
    <t>6.4_03</t>
  </si>
  <si>
    <t>info.as@llv.li, +423 236 68 76</t>
  </si>
  <si>
    <t>2021: Die Kategorisierung von Pflegefach- und Pflegehilfspersonal wurde rückwirkend überprüft und für die Jahre 2005-2008 sowie 2017-2020 korrigiert.</t>
  </si>
  <si>
    <t>Total 2021</t>
  </si>
  <si>
    <t>1997-2021</t>
  </si>
  <si>
    <t>2005-2021</t>
  </si>
  <si>
    <t>2008-2021</t>
  </si>
  <si>
    <t>2006-2021</t>
  </si>
  <si>
    <t>Ärzte - Bewilligungen nach medizinischer Fachrichtung</t>
  </si>
  <si>
    <t>Stationäre Krankheitsfälle in Liechtensteiner Spitälern nach Diagnosen</t>
  </si>
  <si>
    <t xml:space="preserve">          *</t>
  </si>
  <si>
    <t xml:space="preserve">   davon Herzkrankheiten</t>
  </si>
  <si>
    <t>1983-2021</t>
  </si>
  <si>
    <t>Beiträge Abrechnungspflichtige</t>
  </si>
  <si>
    <t>Pro Versicherten in CHF</t>
  </si>
  <si>
    <t>Berufsunfall- und Nichtberufsunfallversicherung</t>
  </si>
  <si>
    <t>Gesundheitsausgabenstatistik</t>
  </si>
  <si>
    <t>1991 - 2022</t>
  </si>
  <si>
    <t>1991-2022</t>
  </si>
  <si>
    <t>Statistisches Jahrbuch Liechtenstensteins 2024</t>
  </si>
  <si>
    <t>101.2024.01</t>
  </si>
  <si>
    <t>Total 2022</t>
  </si>
  <si>
    <t>1992 - 2022</t>
  </si>
  <si>
    <t>1997 - 2022</t>
  </si>
  <si>
    <t>Physiotherapeuten: In dieser Position waren bis 2019 auch die Kosten von medizinischen Masseuren enthalten. Ab 2020 werden die medizinischen Masseure der Kategorie Übrige Rechnungsstellende zugerechnet.</t>
  </si>
  <si>
    <t>2005 - 2022</t>
  </si>
  <si>
    <t>2007 - 2022</t>
  </si>
  <si>
    <t>2022: Laut Amt für Gesundheit ist in den sonstigen Betriebserträgen eine Abgrenzung einer Kasse im Umfang von CHF 1.292 Mio. enthalten. Hintergrund sind Rückforderungen bei Leistungserbringenden im Bereich von Medikamenten. Die erforderliche Einzelerfassung der entsprechenden Gutschriften pro versicherte Person konnten nicht bis Jahresende verarbeitet werden, weswegen diese pauschal abgegrenzt wurden. Eine automatisierte Lösung ist in Ausarbeitung, sodass zukünftig solche Gutschriften unmittelbar leistungsmindernd verbucht werden können.</t>
  </si>
  <si>
    <t>Bewilligungen nach medizinischer Fachrichtung,  2005-2022</t>
  </si>
  <si>
    <t>Bewilligungen nach Art, 2008-2022</t>
  </si>
  <si>
    <t>Personal und Betten nach Betriebsart, 2005-2022</t>
  </si>
  <si>
    <t>nach Diagnose, 2006 -2022</t>
  </si>
  <si>
    <t>nach Leistungserbringer, 2013-2021</t>
  </si>
  <si>
    <t>2021: Aufgrund fehlender Ressourcen konnte ein Teil der ausserordentlichen Personalausgaben im Rahmen der Covid-19-Pandemie (u.a. Personalkosten Teststrasse, Impfzentrum) nicht berücksichtigt werden und wird nächstes Jahr ergänzt. Die Ausgaben für Impfungen, Tests, Medienkampagne etc. sind enthalten.</t>
  </si>
  <si>
    <t>nach Funktion der Leistung, 2013-2021</t>
  </si>
  <si>
    <t>nach Finanzierungssystem, 2013-2021</t>
  </si>
  <si>
    <t>1950 - 2022</t>
  </si>
  <si>
    <t>2007-2022</t>
  </si>
  <si>
    <t>1950-2022</t>
  </si>
  <si>
    <t>1993 - 2022</t>
  </si>
  <si>
    <t>1973 - 2022</t>
  </si>
  <si>
    <t>Krankheiten 2017 - 2022</t>
  </si>
  <si>
    <t>1993-2022</t>
  </si>
  <si>
    <t>1973-2022</t>
  </si>
  <si>
    <t>1954 - 2022</t>
  </si>
  <si>
    <t>1960 - 2022</t>
  </si>
  <si>
    <t>1958 - 2022</t>
  </si>
  <si>
    <t>1954-2022</t>
  </si>
  <si>
    <t>1960-2022</t>
  </si>
  <si>
    <t>1958-2022</t>
  </si>
  <si>
    <t>Januar</t>
  </si>
  <si>
    <t>Februar</t>
  </si>
  <si>
    <t>August</t>
  </si>
  <si>
    <t>September</t>
  </si>
  <si>
    <t>Oktober</t>
  </si>
  <si>
    <t>November</t>
  </si>
  <si>
    <t>Dezember</t>
  </si>
  <si>
    <t>Grippe (0artige Erkrankungen)</t>
  </si>
  <si>
    <t>Q0Fieber</t>
  </si>
  <si>
    <t>Q0Fiber</t>
  </si>
  <si>
    <t>Creutzfeld0Jakob0Krankheit</t>
  </si>
  <si>
    <t>1996 - 2022</t>
  </si>
  <si>
    <t>1992-2022</t>
  </si>
  <si>
    <t>1997-2022</t>
  </si>
  <si>
    <t>2003-2022</t>
  </si>
  <si>
    <t>2005-2022</t>
  </si>
  <si>
    <t>2013-2021</t>
  </si>
  <si>
    <t>Todesursachenstatistik</t>
  </si>
  <si>
    <t>davon COVID-19</t>
  </si>
  <si>
    <t>1999-2022</t>
  </si>
  <si>
    <t>1999 - 2022</t>
  </si>
  <si>
    <t>1983 - 2022</t>
  </si>
  <si>
    <t>1996-2022</t>
  </si>
  <si>
    <r>
      <t xml:space="preserve">2021: Die Daten stimmen nicht mit dem Statistischen Jahrbuch 2023 überein, da die Zuteilung zweier Personen von der Kategorie </t>
    </r>
    <r>
      <rPr>
        <i/>
        <sz val="10"/>
        <color theme="1"/>
        <rFont val="Calibri"/>
        <family val="2"/>
        <scheme val="minor"/>
      </rPr>
      <t>Allgemeinmediziner</t>
    </r>
    <r>
      <rPr>
        <sz val="10"/>
        <color theme="1"/>
        <rFont val="Calibri"/>
        <family val="2"/>
        <scheme val="minor"/>
      </rPr>
      <t xml:space="preserve"> auf </t>
    </r>
    <r>
      <rPr>
        <i/>
        <sz val="10"/>
        <color theme="1"/>
        <rFont val="Calibri"/>
        <family val="2"/>
        <scheme val="minor"/>
      </rPr>
      <t>medizinische Spezialisten</t>
    </r>
    <r>
      <rPr>
        <sz val="10"/>
        <color theme="1"/>
        <rFont val="Calibri"/>
        <family val="2"/>
        <scheme val="minor"/>
      </rPr>
      <t xml:space="preserve"> 2022 korrigiert wurde.</t>
    </r>
  </si>
  <si>
    <t xml:space="preserve">2020: Bei den Anbietern von Präventivmassnahmen sind u.a. Ausgaben für Covid-19-Tests, Abwassertests, Conact-Tracing sowie die Betreuung der Hotline enthalten. </t>
  </si>
  <si>
    <t xml:space="preserve">2021: Bei den Anbietern von Hilfsleistungen sind die Ausgaben für Covid-19 Tests und Contact-Tracing enthalten. </t>
  </si>
  <si>
    <t>2021: In der Kategorie Prävention sind die Ausgaben für Covid-19-Tests und das Contact-Tracing enthalten.</t>
  </si>
  <si>
    <t>2021: Unter Staatliche Systeme und Finanzierungssysteme mit Pflichtbeiträgen sind die Ausgaben für die Covid-19-Pandemie wie bspw. Contact-Tracing, Impfungen und Tests enthalten.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</si>
</sst>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41" formatCode="_ * #,##0_ ;_ * \-#,##0_ ;_ * &quot;-&quot;_ ;_ @_ "/>
    <numFmt numFmtId="43" formatCode="_ * #,##0.00_ ;_ * \-#,##0.00_ ;_ * &quot;-&quot;??_ ;_ @_ "/>
    <numFmt numFmtId="164" formatCode="_ &quot;SFr.&quot;\ * #,##0.00_ ;_ &quot;SFr.&quot;\ * \-#,##0.00_ ;_ &quot;SFr.&quot;\ * &quot;-&quot;??_ ;_ @_ "/>
    <numFmt numFmtId="165" formatCode="#,##0.0_ ;\-#,##0.0\ "/>
    <numFmt numFmtId="166" formatCode="##,0##,###"/>
    <numFmt numFmtId="167" formatCode="_ * #,##0\ _ ;_ * \-#,##0\ _ ;_ * &quot;-&quot;\ _ ;_ @\ _ "/>
    <numFmt numFmtId="168" formatCode="0.0%"/>
    <numFmt numFmtId="169" formatCode="\ @"/>
    <numFmt numFmtId="170" formatCode="#,##0.0"/>
    <numFmt numFmtId="171" formatCode="0\ \ \ "/>
    <numFmt numFmtId="172" formatCode="@\ \ \ "/>
    <numFmt numFmtId="173" formatCode="0.0"/>
    <numFmt numFmtId="174" formatCode="00."/>
    <numFmt numFmtId="175" formatCode="#,###.00;\-#,###.00;&quot;-&quot;;* @"/>
    <numFmt numFmtId="176" formatCode="##,##0;\-##,##0;&quot;-&quot;;* @"/>
    <numFmt numFmtId="177" formatCode="#,##0_);\(#,##0\)"/>
    <numFmt numFmtId="178" formatCode="#,##0.00_);\(#,##0.00\)"/>
    <numFmt numFmtId="179" formatCode="#,##0;\-#,##0;&quot;-&quot;;* @"/>
    <numFmt numFmtId="180" formatCode="_ * #,##0;_ * \-#,##0;_ * &quot;-&quot;;_ @"/>
    <numFmt numFmtId="181" formatCode="#,###;\ \-#,###;&quot;-&quot;;* @"/>
    <numFmt numFmtId="182" formatCode="_ [$€-2]\ * #,##0.00_ ;_ [$€-2]\ * \-#,##0.00_ ;_ [$€-2]\ * &quot;-&quot;??_ "/>
    <numFmt numFmtId="183" formatCode="_(* #,##0.00_);_(* \(#,##0.00\);_(* &quot;-&quot;??_);_(@_)"/>
    <numFmt numFmtId="184" formatCode="General_)"/>
    <numFmt numFmtId="185" formatCode="0.0_ ;\-0.0\ "/>
    <numFmt numFmtId="186" formatCode="#"/>
    <numFmt numFmtId="187" formatCode="\ #,###,##0.00;\-#,###,##0.00;\ &quot;-&quot;;\ @"/>
    <numFmt numFmtId="188" formatCode="_ * #,##0;_ * \-#,##0;_ * &quot;-&quot;;_ @\ "/>
    <numFmt numFmtId="189" formatCode="#,###,##0;\-#,###,##0;\ &quot;-&quot;;\ @"/>
    <numFmt numFmtId="190" formatCode="\ #,###,##0.0;\-#,###,##0.0;\ &quot;-&quot;;\ @"/>
    <numFmt numFmtId="191" formatCode="#,##0_ ;\-#,##0\ "/>
    <numFmt numFmtId="192" formatCode="#,##0.00_ ;\-#,##0.00\ "/>
  </numFmts>
  <fonts count="80">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sz val="10"/>
      <name val="Arial"/>
      <family val="2"/>
    </font>
    <font>
      <sz val="9"/>
      <name val="Arial"/>
      <family val="2"/>
    </font>
    <font>
      <sz val="12"/>
      <name val="Arial"/>
      <family val="2"/>
    </font>
    <font>
      <sz val="10"/>
      <name val="Courier"/>
      <family val="3"/>
    </font>
    <font>
      <sz val="12"/>
      <name val="Arial MT"/>
    </font>
    <font>
      <sz val="12"/>
      <name val="Times New Roman"/>
      <family val="1"/>
    </font>
    <font>
      <sz val="10"/>
      <name val="Helvetica"/>
      <family val="2"/>
    </font>
    <font>
      <sz val="12"/>
      <name val="Arial"/>
      <family val="2"/>
    </font>
    <font>
      <sz val="11"/>
      <color indexed="8"/>
      <name val="Arial"/>
      <family val="2"/>
    </font>
    <font>
      <b/>
      <sz val="12"/>
      <name val="55 Helvetica Roman"/>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b/>
      <sz val="11"/>
      <color indexed="63"/>
      <name val="Arial"/>
      <family val="2"/>
    </font>
    <font>
      <b/>
      <sz val="18"/>
      <color indexed="56"/>
      <name val="Cambria"/>
      <family val="2"/>
    </font>
    <font>
      <b/>
      <sz val="11"/>
      <color indexed="8"/>
      <name val="Arial"/>
      <family val="2"/>
    </font>
    <font>
      <sz val="11"/>
      <color indexed="10"/>
      <name val="Arial"/>
      <family val="2"/>
    </font>
    <font>
      <sz val="11"/>
      <color indexed="8"/>
      <name val="Calibri"/>
      <family val="2"/>
    </font>
    <font>
      <sz val="11"/>
      <color indexed="9"/>
      <name val="Calibri"/>
      <family val="2"/>
    </font>
    <font>
      <b/>
      <sz val="11"/>
      <color indexed="63"/>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2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0"/>
      <name val="Calibri"/>
      <family val="2"/>
    </font>
    <font>
      <b/>
      <sz val="11"/>
      <color indexed="9"/>
      <name val="Calibri"/>
      <family val="2"/>
    </font>
    <font>
      <b/>
      <sz val="11"/>
      <color indexed="10"/>
      <name val="Calibri"/>
      <family val="2"/>
    </font>
    <font>
      <sz val="11"/>
      <color indexed="19"/>
      <name val="Calibri"/>
      <family val="2"/>
    </font>
    <font>
      <sz val="12"/>
      <color indexed="8"/>
      <name val="Calibri"/>
      <family val="2"/>
    </font>
    <font>
      <sz val="12"/>
      <color indexed="9"/>
      <name val="Calibri"/>
      <family val="2"/>
    </font>
    <font>
      <i/>
      <sz val="7"/>
      <name val="Arial"/>
      <family val="2"/>
    </font>
    <font>
      <sz val="12"/>
      <name val="Helvetica"/>
      <family val="2"/>
    </font>
    <font>
      <sz val="10"/>
      <name val="Tahoma"/>
      <family val="2"/>
    </font>
    <font>
      <sz val="12"/>
      <name val="Helvetica"/>
      <family val="2"/>
    </font>
    <font>
      <sz val="12"/>
      <name val="Helvetica"/>
      <family val="2"/>
    </font>
    <font>
      <sz val="10"/>
      <name val="Arial"/>
      <family val="2"/>
    </font>
    <font>
      <sz val="10"/>
      <name val="Arial"/>
      <family val="2"/>
    </font>
    <font>
      <sz val="12"/>
      <name val="Helvetica"/>
      <family val="2"/>
    </font>
    <font>
      <sz val="10"/>
      <name val="Arial"/>
      <family val="2"/>
    </font>
    <font>
      <sz val="12"/>
      <name val="Helvetica"/>
    </font>
    <font>
      <sz val="11"/>
      <color theme="1"/>
      <name val="Calibri"/>
      <family val="2"/>
      <scheme val="minor"/>
    </font>
    <font>
      <sz val="11"/>
      <color theme="0"/>
      <name val="Calibri"/>
      <family val="2"/>
      <scheme val="minor"/>
    </font>
    <font>
      <sz val="11"/>
      <color rgb="FF9C6500"/>
      <name val="Calibri"/>
      <family val="2"/>
      <scheme val="minor"/>
    </font>
    <font>
      <sz val="11"/>
      <color rgb="FF000000"/>
      <name val="Calibri"/>
      <family val="2"/>
    </font>
    <font>
      <sz val="11"/>
      <color theme="1"/>
      <name val="Arial"/>
      <family val="2"/>
    </font>
    <font>
      <sz val="10"/>
      <name val="Calibri"/>
      <family val="2"/>
      <scheme val="minor"/>
    </font>
    <font>
      <b/>
      <sz val="10"/>
      <name val="Calibri"/>
      <family val="2"/>
      <scheme val="minor"/>
    </font>
    <font>
      <u/>
      <sz val="10"/>
      <color indexed="12"/>
      <name val="Calibri"/>
      <family val="2"/>
      <scheme val="minor"/>
    </font>
    <font>
      <sz val="10"/>
      <color theme="1"/>
      <name val="Calibri"/>
      <family val="2"/>
      <scheme val="minor"/>
    </font>
    <font>
      <i/>
      <vertAlign val="superscript"/>
      <sz val="10"/>
      <name val="Calibri"/>
      <family val="2"/>
      <scheme val="minor"/>
    </font>
    <font>
      <b/>
      <sz val="10"/>
      <color theme="1"/>
      <name val="Calibri"/>
      <family val="2"/>
      <scheme val="minor"/>
    </font>
    <font>
      <b/>
      <sz val="12"/>
      <name val="Calibri"/>
      <family val="2"/>
      <scheme val="minor"/>
    </font>
    <font>
      <sz val="10"/>
      <color rgb="FFFF0000"/>
      <name val="Calibri"/>
      <family val="2"/>
      <scheme val="minor"/>
    </font>
    <font>
      <sz val="10"/>
      <color rgb="FF000000"/>
      <name val="Calibri"/>
      <family val="2"/>
      <scheme val="minor"/>
    </font>
    <font>
      <b/>
      <sz val="10"/>
      <color indexed="63"/>
      <name val="Calibri"/>
      <family val="2"/>
      <scheme val="minor"/>
    </font>
    <font>
      <u/>
      <sz val="10"/>
      <color theme="10"/>
      <name val="Calibri"/>
      <family val="2"/>
      <scheme val="minor"/>
    </font>
    <font>
      <sz val="10"/>
      <color indexed="8"/>
      <name val="Calibri"/>
      <family val="2"/>
      <scheme val="minor"/>
    </font>
    <font>
      <sz val="10"/>
      <name val="Century Gothic"/>
      <family val="2"/>
    </font>
    <font>
      <i/>
      <sz val="10"/>
      <color theme="1"/>
      <name val="Calibri"/>
      <family val="2"/>
      <scheme val="minor"/>
    </font>
    <font>
      <b/>
      <sz val="11"/>
      <color theme="1"/>
      <name val="Calibri"/>
      <family val="2"/>
      <scheme val="minor"/>
    </font>
  </fonts>
  <fills count="30">
    <fill>
      <patternFill patternType="none"/>
    </fill>
    <fill>
      <patternFill patternType="gray125"/>
    </fill>
    <fill>
      <patternFill patternType="solid">
        <fgColor indexed="44"/>
      </patternFill>
    </fill>
    <fill>
      <patternFill patternType="solid">
        <fgColor indexed="47"/>
      </patternFill>
    </fill>
    <fill>
      <patternFill patternType="solid">
        <fgColor indexed="29"/>
      </patternFill>
    </fill>
    <fill>
      <patternFill patternType="solid">
        <fgColor indexed="26"/>
      </patternFill>
    </fill>
    <fill>
      <patternFill patternType="solid">
        <fgColor indexed="9"/>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22"/>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6"/>
      </patternFill>
    </fill>
    <fill>
      <patternFill patternType="solid">
        <fgColor indexed="54"/>
      </patternFill>
    </fill>
    <fill>
      <patternFill patternType="solid">
        <fgColor indexed="55"/>
      </patternFill>
    </fill>
    <fill>
      <patternFill patternType="solid">
        <fgColor indexed="9"/>
        <bgColor indexed="64"/>
      </patternFill>
    </fill>
    <fill>
      <patternFill patternType="solid">
        <fgColor theme="9"/>
      </patternFill>
    </fill>
    <fill>
      <patternFill patternType="solid">
        <fgColor rgb="FFFFEB9C"/>
      </patternFill>
    </fill>
  </fills>
  <borders count="19">
    <border>
      <left/>
      <right/>
      <top/>
      <bottom/>
      <diagonal/>
    </border>
    <border>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243">
    <xf numFmtId="0" fontId="0" fillId="0" borderId="0"/>
    <xf numFmtId="0" fontId="48" fillId="2"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3" borderId="0" applyNumberFormat="0" applyBorder="0" applyAlignment="0" applyProtection="0"/>
    <xf numFmtId="0" fontId="48" fillId="7" borderId="0" applyNumberFormat="0" applyBorder="0" applyAlignment="0" applyProtection="0"/>
    <xf numFmtId="0" fontId="48" fillId="5"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7" borderId="0" applyNumberFormat="0" applyBorder="0" applyAlignment="0" applyProtection="0"/>
    <xf numFmtId="0" fontId="15" fillId="3" borderId="0" applyNumberFormat="0" applyBorder="0" applyAlignment="0" applyProtection="0"/>
    <xf numFmtId="0" fontId="32" fillId="2" borderId="0" applyNumberFormat="0" applyBorder="0" applyAlignment="0" applyProtection="0"/>
    <xf numFmtId="0" fontId="32" fillId="8" borderId="0" applyNumberFormat="0" applyBorder="0" applyAlignment="0" applyProtection="0"/>
    <xf numFmtId="0" fontId="32" fillId="4" borderId="0" applyNumberFormat="0" applyBorder="0" applyAlignment="0" applyProtection="0"/>
    <xf numFmtId="0" fontId="32" fillId="9" borderId="0" applyNumberFormat="0" applyBorder="0" applyAlignment="0" applyProtection="0"/>
    <xf numFmtId="0" fontId="32" fillId="5" borderId="0" applyNumberFormat="0" applyBorder="0" applyAlignment="0" applyProtection="0"/>
    <xf numFmtId="0" fontId="32" fillId="10" borderId="0" applyNumberFormat="0" applyBorder="0" applyAlignment="0" applyProtection="0"/>
    <xf numFmtId="0" fontId="32" fillId="3" borderId="0" applyNumberFormat="0" applyBorder="0" applyAlignment="0" applyProtection="0"/>
    <xf numFmtId="0" fontId="32" fillId="11" borderId="0" applyNumberFormat="0" applyBorder="0" applyAlignment="0" applyProtection="0"/>
    <xf numFmtId="0" fontId="32" fillId="7" borderId="0" applyNumberFormat="0" applyBorder="0" applyAlignment="0" applyProtection="0"/>
    <xf numFmtId="0" fontId="32" fillId="5" borderId="0" applyNumberFormat="0" applyBorder="0" applyAlignment="0" applyProtection="0"/>
    <xf numFmtId="0" fontId="32" fillId="3" borderId="0" applyNumberFormat="0" applyBorder="0" applyAlignment="0" applyProtection="0"/>
    <xf numFmtId="1" fontId="50" fillId="0" borderId="1">
      <alignment horizontal="left" vertical="top"/>
    </xf>
    <xf numFmtId="0" fontId="48" fillId="7" borderId="0" applyNumberFormat="0" applyBorder="0" applyAlignment="0" applyProtection="0"/>
    <xf numFmtId="0" fontId="48" fillId="4" borderId="0" applyNumberFormat="0" applyBorder="0" applyAlignment="0" applyProtection="0"/>
    <xf numFmtId="0" fontId="48" fillId="12" borderId="0" applyNumberFormat="0" applyBorder="0" applyAlignment="0" applyProtection="0"/>
    <xf numFmtId="0" fontId="48" fillId="9" borderId="0" applyNumberFormat="0" applyBorder="0" applyAlignment="0" applyProtection="0"/>
    <xf numFmtId="0" fontId="48" fillId="7" borderId="0" applyNumberFormat="0" applyBorder="0" applyAlignment="0" applyProtection="0"/>
    <xf numFmtId="0" fontId="48" fillId="5" borderId="0" applyNumberFormat="0" applyBorder="0" applyAlignment="0" applyProtection="0"/>
    <xf numFmtId="0" fontId="15" fillId="2" borderId="0" applyNumberFormat="0" applyBorder="0" applyAlignment="0" applyProtection="0"/>
    <xf numFmtId="0" fontId="15" fillId="4" borderId="0" applyNumberFormat="0" applyBorder="0" applyAlignment="0" applyProtection="0"/>
    <xf numFmtId="0" fontId="15" fillId="14" borderId="0" applyNumberFormat="0" applyBorder="0" applyAlignment="0" applyProtection="0"/>
    <xf numFmtId="0" fontId="15" fillId="11" borderId="0" applyNumberFormat="0" applyBorder="0" applyAlignment="0" applyProtection="0"/>
    <xf numFmtId="0" fontId="15" fillId="2" borderId="0" applyNumberFormat="0" applyBorder="0" applyAlignment="0" applyProtection="0"/>
    <xf numFmtId="0" fontId="15" fillId="15" borderId="0" applyNumberFormat="0" applyBorder="0" applyAlignment="0" applyProtection="0"/>
    <xf numFmtId="0" fontId="32" fillId="7" borderId="0" applyNumberFormat="0" applyBorder="0" applyAlignment="0" applyProtection="0"/>
    <xf numFmtId="0" fontId="32" fillId="2" borderId="0" applyNumberFormat="0" applyBorder="0" applyAlignment="0" applyProtection="0"/>
    <xf numFmtId="0" fontId="32" fillId="4" borderId="0" applyNumberFormat="0" applyBorder="0" applyAlignment="0" applyProtection="0"/>
    <xf numFmtId="0" fontId="32" fillId="12" borderId="0" applyNumberFormat="0" applyBorder="0" applyAlignment="0" applyProtection="0"/>
    <xf numFmtId="0" fontId="32" fillId="14" borderId="0" applyNumberFormat="0" applyBorder="0" applyAlignment="0" applyProtection="0"/>
    <xf numFmtId="0" fontId="32" fillId="9" borderId="0" applyNumberFormat="0" applyBorder="0" applyAlignment="0" applyProtection="0"/>
    <xf numFmtId="0" fontId="32" fillId="11" borderId="0" applyNumberFormat="0" applyBorder="0" applyAlignment="0" applyProtection="0"/>
    <xf numFmtId="0" fontId="32" fillId="7" borderId="0" applyNumberFormat="0" applyBorder="0" applyAlignment="0" applyProtection="0"/>
    <xf numFmtId="0" fontId="32" fillId="2" borderId="0" applyNumberFormat="0" applyBorder="0" applyAlignment="0" applyProtection="0"/>
    <xf numFmtId="0" fontId="32" fillId="5" borderId="0" applyNumberFormat="0" applyBorder="0" applyAlignment="0" applyProtection="0"/>
    <xf numFmtId="0" fontId="32" fillId="15" borderId="0" applyNumberFormat="0" applyBorder="0" applyAlignment="0" applyProtection="0"/>
    <xf numFmtId="0" fontId="49" fillId="7"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9" borderId="0" applyNumberFormat="0" applyBorder="0" applyAlignment="0" applyProtection="0"/>
    <xf numFmtId="0" fontId="49" fillId="7" borderId="0" applyNumberFormat="0" applyBorder="0" applyAlignment="0" applyProtection="0"/>
    <xf numFmtId="0" fontId="49" fillId="4" borderId="0" applyNumberFormat="0" applyBorder="0" applyAlignment="0" applyProtection="0"/>
    <xf numFmtId="0" fontId="17" fillId="17" borderId="0" applyNumberFormat="0" applyBorder="0" applyAlignment="0" applyProtection="0"/>
    <xf numFmtId="0" fontId="17" fillId="4"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33" fillId="7" borderId="0" applyNumberFormat="0" applyBorder="0" applyAlignment="0" applyProtection="0"/>
    <xf numFmtId="0" fontId="33" fillId="17" borderId="0" applyNumberFormat="0" applyBorder="0" applyAlignment="0" applyProtection="0"/>
    <xf numFmtId="0" fontId="33" fillId="16" borderId="0" applyNumberFormat="0" applyBorder="0" applyAlignment="0" applyProtection="0"/>
    <xf numFmtId="0" fontId="33" fillId="4"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9" borderId="0" applyNumberFormat="0" applyBorder="0" applyAlignment="0" applyProtection="0"/>
    <xf numFmtId="0" fontId="33" fillId="18" borderId="0" applyNumberFormat="0" applyBorder="0" applyAlignment="0" applyProtection="0"/>
    <xf numFmtId="0" fontId="33" fillId="7" borderId="0" applyNumberFormat="0" applyBorder="0" applyAlignment="0" applyProtection="0"/>
    <xf numFmtId="0" fontId="33" fillId="19" borderId="0" applyNumberFormat="0" applyBorder="0" applyAlignment="0" applyProtection="0"/>
    <xf numFmtId="0" fontId="33" fillId="4" borderId="0" applyNumberFormat="0" applyBorder="0" applyAlignment="0" applyProtection="0"/>
    <xf numFmtId="0" fontId="33" fillId="20" borderId="0" applyNumberFormat="0" applyBorder="0" applyAlignment="0" applyProtection="0"/>
    <xf numFmtId="180" fontId="5" fillId="0" borderId="0" applyFont="0" applyFill="0" applyBorder="0" applyAlignment="0" applyProtection="0">
      <alignment horizontal="right" vertical="center"/>
    </xf>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6" borderId="0" applyNumberFormat="0" applyBorder="0" applyAlignment="0" applyProtection="0"/>
    <xf numFmtId="0" fontId="33" fillId="24"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25" borderId="0" applyNumberFormat="0" applyBorder="0" applyAlignment="0" applyProtection="0"/>
    <xf numFmtId="0" fontId="33" fillId="19" borderId="0" applyNumberFormat="0" applyBorder="0" applyAlignment="0" applyProtection="0"/>
    <xf numFmtId="0" fontId="33" fillId="22" borderId="0" applyNumberFormat="0" applyBorder="0" applyAlignment="0" applyProtection="0"/>
    <xf numFmtId="0" fontId="61" fillId="28" borderId="0" applyNumberFormat="0" applyBorder="0" applyAlignment="0" applyProtection="0"/>
    <xf numFmtId="0" fontId="34" fillId="6" borderId="2" applyNumberFormat="0" applyAlignment="0" applyProtection="0"/>
    <xf numFmtId="0" fontId="18" fillId="9" borderId="0" applyNumberFormat="0" applyBorder="0" applyAlignment="0" applyProtection="0"/>
    <xf numFmtId="0" fontId="46" fillId="6" borderId="3" applyNumberFormat="0" applyAlignment="0" applyProtection="0"/>
    <xf numFmtId="0" fontId="19" fillId="13" borderId="3" applyNumberFormat="0" applyAlignment="0" applyProtection="0"/>
    <xf numFmtId="0" fontId="20" fillId="26" borderId="4" applyNumberFormat="0" applyAlignment="0" applyProtection="0"/>
    <xf numFmtId="14" fontId="5" fillId="0" borderId="0"/>
    <xf numFmtId="171" fontId="8" fillId="0" borderId="0">
      <alignment horizontal="right"/>
    </xf>
    <xf numFmtId="41" fontId="5" fillId="0" borderId="0" applyFont="0" applyFill="0" applyBorder="0" applyAlignment="0" applyProtection="0"/>
    <xf numFmtId="41" fontId="5" fillId="0" borderId="0" applyFont="0" applyFill="0" applyBorder="0" applyAlignment="0" applyProtection="0"/>
    <xf numFmtId="41" fontId="55" fillId="0" borderId="0" applyFont="0" applyFill="0" applyBorder="0" applyAlignment="0" applyProtection="0"/>
    <xf numFmtId="41" fontId="56" fillId="0" borderId="0" applyFont="0" applyFill="0" applyBorder="0" applyAlignment="0" applyProtection="0"/>
    <xf numFmtId="41" fontId="58" fillId="0" borderId="0" applyFont="0" applyFill="0" applyBorder="0" applyAlignment="0" applyProtection="0"/>
    <xf numFmtId="0" fontId="35" fillId="12" borderId="3" applyNumberFormat="0" applyAlignment="0" applyProtection="0"/>
    <xf numFmtId="0" fontId="36" fillId="0" borderId="5" applyNumberFormat="0" applyFill="0" applyAlignment="0" applyProtection="0"/>
    <xf numFmtId="0" fontId="37" fillId="0" borderId="0" applyNumberFormat="0" applyFill="0" applyBorder="0" applyAlignment="0" applyProtection="0"/>
    <xf numFmtId="182" fontId="5" fillId="0" borderId="0" applyFont="0" applyFill="0" applyBorder="0" applyAlignment="0" applyProtection="0"/>
    <xf numFmtId="0" fontId="21" fillId="0" borderId="0" applyNumberFormat="0" applyFill="0" applyBorder="0" applyAlignment="0" applyProtection="0"/>
    <xf numFmtId="0" fontId="22" fillId="10" borderId="0" applyNumberFormat="0" applyBorder="0" applyAlignment="0" applyProtection="0"/>
    <xf numFmtId="0" fontId="38" fillId="7" borderId="0" applyNumberFormat="0" applyBorder="0" applyAlignment="0" applyProtection="0"/>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5" fillId="5" borderId="9" applyNumberFormat="0" applyFont="0" applyAlignment="0" applyProtection="0"/>
    <xf numFmtId="0" fontId="5" fillId="5" borderId="9" applyNumberFormat="0" applyFont="0" applyAlignment="0" applyProtection="0"/>
    <xf numFmtId="0" fontId="6" fillId="0" borderId="0" applyNumberFormat="0" applyFill="0" applyBorder="0" applyAlignment="0" applyProtection="0">
      <alignment vertical="top"/>
      <protection locked="0"/>
    </xf>
    <xf numFmtId="0" fontId="26" fillId="3" borderId="3" applyNumberFormat="0" applyAlignment="0" applyProtection="0"/>
    <xf numFmtId="43" fontId="9" fillId="0" borderId="0" applyFont="0" applyFill="0" applyBorder="0" applyAlignment="0" applyProtection="0"/>
    <xf numFmtId="183" fontId="5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0" fillId="0" borderId="0" applyFont="0" applyFill="0" applyBorder="0" applyAlignment="0" applyProtection="0"/>
    <xf numFmtId="0" fontId="27" fillId="0" borderId="10" applyNumberFormat="0" applyFill="0" applyAlignment="0" applyProtection="0"/>
    <xf numFmtId="0" fontId="62" fillId="29" borderId="0" applyNumberFormat="0" applyBorder="0" applyAlignment="0" applyProtection="0"/>
    <xf numFmtId="0" fontId="47" fillId="12" borderId="0" applyNumberFormat="0" applyBorder="0" applyAlignment="0" applyProtection="0"/>
    <xf numFmtId="0" fontId="13" fillId="0" borderId="0"/>
    <xf numFmtId="0" fontId="5" fillId="5" borderId="9" applyNumberFormat="0" applyFont="0" applyAlignment="0" applyProtection="0"/>
    <xf numFmtId="0" fontId="5" fillId="5" borderId="9" applyNumberFormat="0" applyFont="0" applyAlignment="0" applyProtection="0"/>
    <xf numFmtId="0" fontId="5" fillId="5" borderId="9" applyNumberFormat="0" applyFont="0" applyAlignment="0" applyProtection="0"/>
    <xf numFmtId="0" fontId="28" fillId="13" borderId="2" applyNumberFormat="0" applyAlignment="0" applyProtection="0"/>
    <xf numFmtId="9" fontId="3"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8" fillId="0" borderId="0" applyFont="0" applyFill="0" applyBorder="0" applyAlignment="0" applyProtection="0"/>
    <xf numFmtId="0" fontId="39" fillId="11" borderId="0" applyNumberFormat="0" applyBorder="0" applyAlignment="0" applyProtection="0"/>
    <xf numFmtId="0" fontId="14" fillId="0" borderId="0"/>
    <xf numFmtId="0" fontId="9" fillId="0" borderId="0"/>
    <xf numFmtId="0" fontId="9" fillId="0" borderId="0"/>
    <xf numFmtId="0" fontId="63" fillId="0" borderId="0" applyNumberFormat="0" applyBorder="0" applyAlignment="0"/>
    <xf numFmtId="0" fontId="5" fillId="0" borderId="0"/>
    <xf numFmtId="0" fontId="55" fillId="0" borderId="0"/>
    <xf numFmtId="0" fontId="56" fillId="0" borderId="0"/>
    <xf numFmtId="0" fontId="58" fillId="0" borderId="0"/>
    <xf numFmtId="0" fontId="5" fillId="0" borderId="0"/>
    <xf numFmtId="178" fontId="11" fillId="0" borderId="0"/>
    <xf numFmtId="0" fontId="5" fillId="0" borderId="0"/>
    <xf numFmtId="177" fontId="11" fillId="0" borderId="0"/>
    <xf numFmtId="0" fontId="51" fillId="0" borderId="0"/>
    <xf numFmtId="0" fontId="53" fillId="0" borderId="0"/>
    <xf numFmtId="0" fontId="51" fillId="0" borderId="0"/>
    <xf numFmtId="0" fontId="54" fillId="0" borderId="0"/>
    <xf numFmtId="0" fontId="57" fillId="0" borderId="0"/>
    <xf numFmtId="0" fontId="59" fillId="0" borderId="0"/>
    <xf numFmtId="0" fontId="12" fillId="0" borderId="0"/>
    <xf numFmtId="177" fontId="11" fillId="0" borderId="0"/>
    <xf numFmtId="0" fontId="5" fillId="0" borderId="0"/>
    <xf numFmtId="178" fontId="11" fillId="0" borderId="0"/>
    <xf numFmtId="0" fontId="5" fillId="0" borderId="0"/>
    <xf numFmtId="0" fontId="60" fillId="0" borderId="0"/>
    <xf numFmtId="0" fontId="32" fillId="0" borderId="0"/>
    <xf numFmtId="0" fontId="64" fillId="0" borderId="0"/>
    <xf numFmtId="0" fontId="5" fillId="0" borderId="0"/>
    <xf numFmtId="0" fontId="60" fillId="0" borderId="0"/>
    <xf numFmtId="184" fontId="11" fillId="0" borderId="0"/>
    <xf numFmtId="0" fontId="5" fillId="0" borderId="0"/>
    <xf numFmtId="0" fontId="11" fillId="0" borderId="0"/>
    <xf numFmtId="0" fontId="60" fillId="0" borderId="0"/>
    <xf numFmtId="0" fontId="5" fillId="0" borderId="0"/>
    <xf numFmtId="0" fontId="60" fillId="0" borderId="0"/>
    <xf numFmtId="0" fontId="60" fillId="0" borderId="0"/>
    <xf numFmtId="0" fontId="60" fillId="0" borderId="0"/>
    <xf numFmtId="0" fontId="60" fillId="0" borderId="0"/>
    <xf numFmtId="0" fontId="9" fillId="0" borderId="0"/>
    <xf numFmtId="0" fontId="9" fillId="0" borderId="0"/>
    <xf numFmtId="176" fontId="5" fillId="0" borderId="0" applyFont="0" applyFill="0" applyBorder="0" applyAlignment="0" applyProtection="0">
      <alignment horizontal="right" vertical="center"/>
    </xf>
    <xf numFmtId="181" fontId="5" fillId="0" borderId="0" applyFont="0" applyFill="0" applyBorder="0" applyAlignment="0" applyProtection="0"/>
    <xf numFmtId="179" fontId="5" fillId="0" borderId="0" applyFont="0" applyFill="0" applyBorder="0" applyAlignment="0" applyProtection="0">
      <alignment horizontal="right"/>
    </xf>
    <xf numFmtId="0" fontId="40" fillId="0" borderId="0" applyNumberFormat="0" applyFill="0" applyBorder="0" applyAlignment="0" applyProtection="0"/>
    <xf numFmtId="0" fontId="29" fillId="0" borderId="0" applyNumberFormat="0" applyFill="0" applyBorder="0" applyAlignment="0" applyProtection="0"/>
    <xf numFmtId="0" fontId="30" fillId="0" borderId="11" applyNumberFormat="0" applyFill="0" applyAlignment="0" applyProtection="0"/>
    <xf numFmtId="0" fontId="41" fillId="0" borderId="12" applyNumberFormat="0" applyFill="0" applyAlignment="0" applyProtection="0"/>
    <xf numFmtId="0" fontId="42" fillId="0" borderId="13" applyNumberFormat="0" applyFill="0" applyAlignment="0" applyProtection="0"/>
    <xf numFmtId="0" fontId="43" fillId="0" borderId="14" applyNumberFormat="0" applyFill="0" applyAlignment="0" applyProtection="0"/>
    <xf numFmtId="0" fontId="43" fillId="0" borderId="0" applyNumberFormat="0" applyFill="0" applyBorder="0" applyAlignment="0" applyProtection="0"/>
    <xf numFmtId="0" fontId="40" fillId="0" borderId="0" applyNumberFormat="0" applyFill="0" applyBorder="0" applyAlignment="0" applyProtection="0"/>
    <xf numFmtId="0" fontId="10" fillId="0" borderId="0"/>
    <xf numFmtId="0" fontId="44" fillId="0" borderId="15" applyNumberFormat="0" applyFill="0" applyAlignment="0" applyProtection="0"/>
    <xf numFmtId="164" fontId="5" fillId="0" borderId="0" applyFont="0" applyFill="0" applyBorder="0" applyAlignment="0" applyProtection="0"/>
    <xf numFmtId="164" fontId="5" fillId="0" borderId="0" applyFont="0" applyFill="0" applyBorder="0" applyAlignment="0" applyProtection="0"/>
    <xf numFmtId="0" fontId="44" fillId="0" borderId="0" applyNumberFormat="0" applyFill="0" applyBorder="0" applyAlignment="0" applyProtection="0"/>
    <xf numFmtId="0" fontId="31" fillId="0" borderId="0" applyNumberFormat="0" applyFill="0" applyBorder="0" applyAlignment="0" applyProtection="0"/>
    <xf numFmtId="171" fontId="8" fillId="0" borderId="0" applyFont="0" applyAlignment="0">
      <alignment horizontal="left"/>
    </xf>
    <xf numFmtId="0" fontId="16" fillId="1" borderId="16" applyNumberFormat="0" applyFont="0" applyFill="0" applyBorder="0" applyAlignment="0">
      <alignment horizontal="right" vertical="top" wrapText="1"/>
    </xf>
    <xf numFmtId="171" fontId="8" fillId="0" borderId="0" applyFont="0" applyAlignment="0">
      <alignment horizontal="left"/>
    </xf>
    <xf numFmtId="1" fontId="4" fillId="0" borderId="17" applyBorder="0" applyAlignment="0">
      <alignment horizontal="left"/>
    </xf>
    <xf numFmtId="0" fontId="45" fillId="26" borderId="4" applyNumberFormat="0" applyAlignment="0" applyProtection="0"/>
    <xf numFmtId="0" fontId="3" fillId="0" borderId="0"/>
    <xf numFmtId="0" fontId="2" fillId="0" borderId="0"/>
    <xf numFmtId="176" fontId="3" fillId="0" borderId="0" applyFont="0" applyFill="0" applyBorder="0" applyAlignment="0" applyProtection="0">
      <alignment horizontal="right" vertical="center"/>
    </xf>
    <xf numFmtId="0" fontId="1" fillId="0" borderId="0"/>
    <xf numFmtId="180" fontId="3" fillId="0" borderId="0" applyFont="0" applyFill="0" applyBorder="0" applyAlignment="0" applyProtection="0">
      <alignment horizontal="right" vertical="center"/>
    </xf>
    <xf numFmtId="14" fontId="3" fillId="0" borderId="0"/>
    <xf numFmtId="41" fontId="3" fillId="0" borderId="0" applyFont="0" applyFill="0" applyBorder="0" applyAlignment="0" applyProtection="0"/>
    <xf numFmtId="182" fontId="3" fillId="0" borderId="0" applyFont="0" applyFill="0" applyBorder="0" applyAlignment="0" applyProtection="0"/>
    <xf numFmtId="0" fontId="3" fillId="5" borderId="9" applyNumberFormat="0" applyFont="0" applyAlignment="0" applyProtection="0"/>
    <xf numFmtId="0" fontId="3" fillId="5" borderId="9" applyNumberFormat="0" applyFont="0" applyAlignment="0" applyProtection="0"/>
    <xf numFmtId="43" fontId="9" fillId="0" borderId="0" applyFont="0" applyFill="0" applyBorder="0" applyAlignment="0" applyProtection="0"/>
    <xf numFmtId="43" fontId="5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3" fillId="5" borderId="9" applyNumberFormat="0" applyFont="0" applyAlignment="0" applyProtection="0"/>
    <xf numFmtId="0" fontId="3" fillId="5" borderId="9" applyNumberFormat="0" applyFont="0" applyAlignment="0" applyProtection="0"/>
    <xf numFmtId="0" fontId="3" fillId="5" borderId="9"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39" fontId="11" fillId="0" borderId="0"/>
    <xf numFmtId="0" fontId="3" fillId="0" borderId="0"/>
    <xf numFmtId="37" fontId="11" fillId="0" borderId="0"/>
    <xf numFmtId="37" fontId="11" fillId="0" borderId="0"/>
    <xf numFmtId="0" fontId="3" fillId="0" borderId="0"/>
    <xf numFmtId="39" fontId="11"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181" fontId="3" fillId="0" borderId="0" applyFont="0" applyFill="0" applyBorder="0" applyAlignment="0" applyProtection="0"/>
    <xf numFmtId="179" fontId="3" fillId="0" borderId="0" applyFont="0" applyFill="0" applyBorder="0" applyAlignment="0" applyProtection="0">
      <alignment horizontal="right"/>
    </xf>
    <xf numFmtId="164" fontId="3" fillId="0" borderId="0" applyFont="0" applyFill="0" applyBorder="0" applyAlignment="0" applyProtection="0"/>
    <xf numFmtId="164" fontId="3" fillId="0" borderId="0" applyFont="0" applyFill="0" applyBorder="0" applyAlignment="0" applyProtection="0"/>
    <xf numFmtId="0" fontId="77" fillId="0" borderId="0"/>
  </cellStyleXfs>
  <cellXfs count="127">
    <xf numFmtId="0" fontId="0" fillId="0" borderId="0" xfId="0"/>
    <xf numFmtId="0" fontId="65" fillId="0" borderId="0" xfId="0" applyFont="1" applyAlignment="1">
      <alignment horizontal="left" vertical="center"/>
    </xf>
    <xf numFmtId="0" fontId="65" fillId="0" borderId="0" xfId="0" applyFont="1" applyFill="1" applyAlignment="1">
      <alignment horizontal="left" vertical="center"/>
    </xf>
    <xf numFmtId="186" fontId="66" fillId="0" borderId="0" xfId="0" applyNumberFormat="1" applyFont="1" applyAlignment="1">
      <alignment horizontal="left" vertical="center"/>
    </xf>
    <xf numFmtId="186" fontId="66" fillId="0" borderId="0" xfId="0" applyNumberFormat="1" applyFont="1" applyFill="1" applyAlignment="1">
      <alignment horizontal="left" vertical="center"/>
    </xf>
    <xf numFmtId="0" fontId="67" fillId="0" borderId="0" xfId="111" applyFont="1" applyAlignment="1" applyProtection="1">
      <alignment horizontal="left" vertical="center"/>
    </xf>
    <xf numFmtId="0" fontId="65" fillId="0" borderId="0" xfId="0" applyFont="1" applyBorder="1" applyAlignment="1">
      <alignment horizontal="left" vertical="center"/>
    </xf>
    <xf numFmtId="0" fontId="68" fillId="0" borderId="0" xfId="160" applyFont="1" applyAlignment="1">
      <alignment horizontal="left" vertical="center"/>
    </xf>
    <xf numFmtId="0" fontId="65" fillId="0" borderId="0" xfId="0" applyFont="1" applyFill="1" applyBorder="1" applyAlignment="1">
      <alignment horizontal="left" vertical="center"/>
    </xf>
    <xf numFmtId="0" fontId="68" fillId="0" borderId="18" xfId="160" applyFont="1" applyBorder="1" applyAlignment="1">
      <alignment horizontal="left" vertical="center"/>
    </xf>
    <xf numFmtId="0" fontId="68" fillId="0" borderId="0" xfId="160" applyFont="1" applyBorder="1" applyAlignment="1">
      <alignment horizontal="left" vertical="center"/>
    </xf>
    <xf numFmtId="3" fontId="68" fillId="0" borderId="0" xfId="160" applyNumberFormat="1" applyFont="1" applyAlignment="1">
      <alignment horizontal="left" vertical="center"/>
    </xf>
    <xf numFmtId="170" fontId="68" fillId="0" borderId="0" xfId="160" applyNumberFormat="1" applyFont="1" applyAlignment="1">
      <alignment horizontal="left" vertical="center"/>
    </xf>
    <xf numFmtId="176" fontId="65" fillId="0" borderId="0" xfId="176" applyFont="1" applyFill="1" applyBorder="1" applyAlignment="1">
      <alignment horizontal="left" vertical="center"/>
    </xf>
    <xf numFmtId="3" fontId="65" fillId="0" borderId="0" xfId="0" applyNumberFormat="1" applyFont="1" applyFill="1" applyBorder="1" applyAlignment="1">
      <alignment horizontal="left" vertical="center"/>
    </xf>
    <xf numFmtId="49" fontId="65" fillId="0" borderId="0" xfId="0" applyNumberFormat="1" applyFont="1" applyFill="1" applyBorder="1" applyAlignment="1">
      <alignment horizontal="left" vertical="center"/>
    </xf>
    <xf numFmtId="174" fontId="65" fillId="0" borderId="0" xfId="0" applyNumberFormat="1" applyFont="1" applyBorder="1" applyAlignment="1">
      <alignment horizontal="left" vertical="center"/>
    </xf>
    <xf numFmtId="41" fontId="65" fillId="0" borderId="0" xfId="0" applyNumberFormat="1" applyFont="1" applyBorder="1" applyAlignment="1">
      <alignment horizontal="left" vertical="center"/>
    </xf>
    <xf numFmtId="49" fontId="65" fillId="0" borderId="0" xfId="0" applyNumberFormat="1" applyFont="1" applyBorder="1" applyAlignment="1">
      <alignment horizontal="left" vertical="center"/>
    </xf>
    <xf numFmtId="0" fontId="65" fillId="0" borderId="0" xfId="0" quotePrefix="1" applyNumberFormat="1" applyFont="1" applyBorder="1" applyAlignment="1">
      <alignment horizontal="left" vertical="center"/>
    </xf>
    <xf numFmtId="170" fontId="65" fillId="0" borderId="0" xfId="0" applyNumberFormat="1" applyFont="1" applyBorder="1" applyAlignment="1">
      <alignment horizontal="left" vertical="center"/>
    </xf>
    <xf numFmtId="173" fontId="65" fillId="0" borderId="0" xfId="0" applyNumberFormat="1" applyFont="1" applyBorder="1" applyAlignment="1">
      <alignment horizontal="left" vertical="center"/>
    </xf>
    <xf numFmtId="171" fontId="65" fillId="0" borderId="0" xfId="0" applyNumberFormat="1" applyFont="1" applyBorder="1" applyAlignment="1">
      <alignment horizontal="left" vertical="center"/>
    </xf>
    <xf numFmtId="172" fontId="65" fillId="0" borderId="0" xfId="0" applyNumberFormat="1" applyFont="1" applyBorder="1" applyAlignment="1">
      <alignment horizontal="left" vertical="center"/>
    </xf>
    <xf numFmtId="1" fontId="65" fillId="0" borderId="0" xfId="0" applyNumberFormat="1" applyFont="1" applyBorder="1" applyAlignment="1">
      <alignment horizontal="left" vertical="center"/>
    </xf>
    <xf numFmtId="176" fontId="65" fillId="0" borderId="0" xfId="176" applyFont="1" applyFill="1" applyAlignment="1">
      <alignment horizontal="left" vertical="center"/>
    </xf>
    <xf numFmtId="0" fontId="65" fillId="0" borderId="0" xfId="142" applyFont="1" applyAlignment="1">
      <alignment horizontal="left" vertical="center"/>
    </xf>
    <xf numFmtId="0" fontId="65" fillId="0" borderId="0" xfId="142" applyFont="1" applyFill="1" applyAlignment="1">
      <alignment horizontal="left" vertical="center"/>
    </xf>
    <xf numFmtId="3" fontId="65" fillId="0" borderId="0" xfId="0" applyNumberFormat="1" applyFont="1" applyFill="1" applyAlignment="1">
      <alignment horizontal="left" vertical="center"/>
    </xf>
    <xf numFmtId="41" fontId="65" fillId="0" borderId="0" xfId="0" applyNumberFormat="1" applyFont="1" applyFill="1" applyBorder="1" applyAlignment="1">
      <alignment horizontal="left" vertical="center"/>
    </xf>
    <xf numFmtId="0" fontId="66" fillId="0" borderId="0" xfId="0" applyFont="1" applyFill="1" applyBorder="1" applyAlignment="1">
      <alignment horizontal="left" vertical="center"/>
    </xf>
    <xf numFmtId="41" fontId="66" fillId="0" borderId="0" xfId="0" applyNumberFormat="1" applyFont="1" applyFill="1" applyBorder="1" applyAlignment="1">
      <alignment horizontal="left" vertical="center"/>
    </xf>
    <xf numFmtId="0" fontId="65" fillId="0" borderId="0" xfId="0" applyNumberFormat="1" applyFont="1" applyBorder="1" applyAlignment="1">
      <alignment horizontal="left" vertical="center"/>
    </xf>
    <xf numFmtId="0" fontId="65" fillId="0" borderId="0" xfId="145" applyFont="1" applyAlignment="1">
      <alignment horizontal="left" vertical="center"/>
    </xf>
    <xf numFmtId="0" fontId="65" fillId="0" borderId="0" xfId="145" applyFont="1" applyBorder="1" applyAlignment="1">
      <alignment horizontal="left" vertical="center"/>
    </xf>
    <xf numFmtId="0" fontId="65" fillId="0" borderId="0" xfId="145" applyFont="1" applyFill="1" applyBorder="1" applyAlignment="1">
      <alignment horizontal="left" vertical="center"/>
    </xf>
    <xf numFmtId="0" fontId="65" fillId="0" borderId="0" xfId="141" applyFont="1" applyAlignment="1">
      <alignment horizontal="left" vertical="center"/>
    </xf>
    <xf numFmtId="0" fontId="65" fillId="0" borderId="0" xfId="141" applyFont="1" applyBorder="1" applyAlignment="1">
      <alignment horizontal="left" vertical="center"/>
    </xf>
    <xf numFmtId="0" fontId="65" fillId="0" borderId="0" xfId="141" applyFont="1" applyFill="1" applyAlignment="1">
      <alignment horizontal="left" vertical="center"/>
    </xf>
    <xf numFmtId="173" fontId="65" fillId="0" borderId="0" xfId="141" applyNumberFormat="1" applyFont="1" applyAlignment="1">
      <alignment horizontal="left" vertical="center"/>
    </xf>
    <xf numFmtId="185" fontId="65" fillId="0" borderId="0" xfId="115" applyNumberFormat="1" applyFont="1" applyFill="1" applyBorder="1" applyAlignment="1">
      <alignment horizontal="left" vertical="center"/>
    </xf>
    <xf numFmtId="1" fontId="65" fillId="0" borderId="0" xfId="0" applyNumberFormat="1" applyFont="1" applyAlignment="1">
      <alignment horizontal="left" vertical="center"/>
    </xf>
    <xf numFmtId="0" fontId="65" fillId="0" borderId="0" xfId="0" applyNumberFormat="1" applyFont="1" applyFill="1" applyBorder="1" applyAlignment="1">
      <alignment horizontal="left" vertical="center"/>
    </xf>
    <xf numFmtId="3" fontId="65" fillId="0" borderId="0" xfId="0" applyNumberFormat="1" applyFont="1" applyAlignment="1">
      <alignment horizontal="left" vertical="center"/>
    </xf>
    <xf numFmtId="166" fontId="65" fillId="0" borderId="0" xfId="0" applyNumberFormat="1" applyFont="1" applyBorder="1" applyAlignment="1">
      <alignment horizontal="left" vertical="center"/>
    </xf>
    <xf numFmtId="169" fontId="65" fillId="0" borderId="0" xfId="0" applyNumberFormat="1" applyFont="1" applyFill="1" applyBorder="1" applyAlignment="1">
      <alignment horizontal="left" vertical="center"/>
    </xf>
    <xf numFmtId="46" fontId="65" fillId="0" borderId="0" xfId="0" quotePrefix="1" applyNumberFormat="1" applyFont="1" applyFill="1" applyBorder="1" applyAlignment="1">
      <alignment horizontal="left" vertical="center"/>
    </xf>
    <xf numFmtId="167" fontId="65" fillId="0" borderId="0" xfId="0" applyNumberFormat="1" applyFont="1" applyFill="1" applyBorder="1" applyAlignment="1">
      <alignment horizontal="left" vertical="center"/>
    </xf>
    <xf numFmtId="165" fontId="65" fillId="0" borderId="0" xfId="0" applyNumberFormat="1" applyFont="1" applyBorder="1" applyAlignment="1">
      <alignment horizontal="left" vertical="center"/>
    </xf>
    <xf numFmtId="2" fontId="65" fillId="0" borderId="0" xfId="0" applyNumberFormat="1" applyFont="1" applyBorder="1" applyAlignment="1">
      <alignment horizontal="left" vertical="center"/>
    </xf>
    <xf numFmtId="176" fontId="65" fillId="0" borderId="0" xfId="0" applyNumberFormat="1" applyFont="1" applyBorder="1" applyAlignment="1">
      <alignment horizontal="left" vertical="center"/>
    </xf>
    <xf numFmtId="2" fontId="65" fillId="0" borderId="0" xfId="0" applyNumberFormat="1" applyFont="1" applyAlignment="1">
      <alignment horizontal="left" vertical="center"/>
    </xf>
    <xf numFmtId="175" fontId="65" fillId="0" borderId="0" xfId="0" applyNumberFormat="1" applyFont="1" applyAlignment="1">
      <alignment horizontal="left" vertical="center"/>
    </xf>
    <xf numFmtId="0" fontId="71" fillId="0" borderId="0" xfId="0" applyNumberFormat="1" applyFont="1" applyAlignment="1">
      <alignment horizontal="left" vertical="center"/>
    </xf>
    <xf numFmtId="0" fontId="65" fillId="0" borderId="0" xfId="0" applyNumberFormat="1" applyFont="1" applyFill="1" applyAlignment="1">
      <alignment horizontal="left" vertical="center"/>
    </xf>
    <xf numFmtId="0" fontId="65" fillId="0" borderId="0" xfId="0" applyNumberFormat="1" applyFont="1" applyAlignment="1">
      <alignment horizontal="left" vertical="center"/>
    </xf>
    <xf numFmtId="14" fontId="65" fillId="0" borderId="0" xfId="0" applyNumberFormat="1" applyFont="1" applyFill="1" applyAlignment="1">
      <alignment horizontal="left" vertical="center"/>
    </xf>
    <xf numFmtId="0" fontId="72" fillId="0" borderId="0" xfId="0" applyFont="1" applyAlignment="1">
      <alignment horizontal="left" vertical="center"/>
    </xf>
    <xf numFmtId="0" fontId="71" fillId="0" borderId="0" xfId="198" applyFont="1" applyAlignment="1">
      <alignment horizontal="left" vertical="center"/>
    </xf>
    <xf numFmtId="0" fontId="3" fillId="0" borderId="0" xfId="198" applyAlignment="1">
      <alignment horizontal="left" vertical="center"/>
    </xf>
    <xf numFmtId="0" fontId="66" fillId="0" borderId="0" xfId="199" applyFont="1" applyFill="1" applyBorder="1" applyAlignment="1">
      <alignment horizontal="left" vertical="center"/>
    </xf>
    <xf numFmtId="0" fontId="65" fillId="0" borderId="0" xfId="198" applyFont="1" applyBorder="1" applyAlignment="1">
      <alignment horizontal="left" vertical="center"/>
    </xf>
    <xf numFmtId="49" fontId="67" fillId="0" borderId="0" xfId="111" applyNumberFormat="1" applyFont="1" applyFill="1" applyBorder="1" applyAlignment="1" applyProtection="1">
      <alignment horizontal="left" vertical="center"/>
    </xf>
    <xf numFmtId="49" fontId="65" fillId="0" borderId="0" xfId="0" applyNumberFormat="1" applyFont="1" applyAlignment="1">
      <alignment horizontal="left" vertical="center"/>
    </xf>
    <xf numFmtId="0" fontId="73" fillId="0" borderId="0" xfId="199" applyFont="1" applyFill="1" applyBorder="1" applyAlignment="1">
      <alignment horizontal="left" vertical="center"/>
    </xf>
    <xf numFmtId="187" fontId="65" fillId="0" borderId="0" xfId="176" applyNumberFormat="1" applyFont="1" applyBorder="1" applyAlignment="1">
      <alignment horizontal="right" vertical="center"/>
    </xf>
    <xf numFmtId="187" fontId="65" fillId="0" borderId="0" xfId="176" applyNumberFormat="1" applyFont="1" applyFill="1" applyBorder="1" applyAlignment="1">
      <alignment horizontal="right" vertical="center"/>
    </xf>
    <xf numFmtId="0" fontId="75" fillId="0" borderId="0" xfId="111" applyFont="1" applyFill="1" applyBorder="1" applyAlignment="1" applyProtection="1">
      <alignment horizontal="left" vertical="center"/>
    </xf>
    <xf numFmtId="188" fontId="65" fillId="0" borderId="0" xfId="0" applyNumberFormat="1" applyFont="1" applyAlignment="1">
      <alignment horizontal="left" vertical="center"/>
    </xf>
    <xf numFmtId="9" fontId="65" fillId="0" borderId="0" xfId="0" applyNumberFormat="1" applyFont="1" applyAlignment="1">
      <alignment horizontal="right" vertical="center"/>
    </xf>
    <xf numFmtId="9" fontId="65" fillId="0" borderId="0" xfId="0" applyNumberFormat="1" applyFont="1" applyAlignment="1">
      <alignment horizontal="left" vertical="center"/>
    </xf>
    <xf numFmtId="0" fontId="76" fillId="0" borderId="0" xfId="0" applyFont="1" applyAlignment="1">
      <alignment horizontal="left" vertical="center"/>
    </xf>
    <xf numFmtId="49" fontId="66" fillId="0" borderId="0" xfId="0" applyNumberFormat="1" applyFont="1" applyAlignment="1">
      <alignment horizontal="left" vertical="center"/>
    </xf>
    <xf numFmtId="0" fontId="66" fillId="0" borderId="0" xfId="0" applyFont="1" applyFill="1" applyAlignment="1">
      <alignment horizontal="left" vertical="center"/>
    </xf>
    <xf numFmtId="189" fontId="65" fillId="0" borderId="0" xfId="0" applyNumberFormat="1" applyFont="1" applyAlignment="1">
      <alignment horizontal="right" vertical="center"/>
    </xf>
    <xf numFmtId="0" fontId="66" fillId="0" borderId="0" xfId="0" applyFont="1" applyBorder="1" applyAlignment="1">
      <alignment horizontal="left" vertical="center"/>
    </xf>
    <xf numFmtId="190" fontId="65" fillId="0" borderId="0" xfId="0" applyNumberFormat="1" applyFont="1" applyBorder="1" applyAlignment="1">
      <alignment horizontal="right" vertical="center"/>
    </xf>
    <xf numFmtId="190" fontId="65" fillId="0" borderId="0" xfId="0" applyNumberFormat="1" applyFont="1" applyFill="1" applyBorder="1" applyAlignment="1">
      <alignment horizontal="right" vertical="center"/>
    </xf>
    <xf numFmtId="190" fontId="65" fillId="27" borderId="0" xfId="0" applyNumberFormat="1" applyFont="1" applyFill="1" applyBorder="1" applyAlignment="1">
      <alignment horizontal="right" vertical="center"/>
    </xf>
    <xf numFmtId="0" fontId="66" fillId="0" borderId="0" xfId="0" applyNumberFormat="1" applyFont="1" applyFill="1" applyBorder="1" applyAlignment="1">
      <alignment horizontal="left" vertical="center"/>
    </xf>
    <xf numFmtId="167" fontId="66" fillId="0" borderId="0" xfId="0" applyNumberFormat="1" applyFont="1" applyFill="1" applyBorder="1" applyAlignment="1">
      <alignment horizontal="left" vertical="center"/>
    </xf>
    <xf numFmtId="168" fontId="65" fillId="0" borderId="0" xfId="126" applyNumberFormat="1" applyFont="1" applyFill="1" applyBorder="1" applyAlignment="1">
      <alignment horizontal="right" vertical="center"/>
    </xf>
    <xf numFmtId="168" fontId="65" fillId="0" borderId="0" xfId="0" applyNumberFormat="1" applyFont="1" applyFill="1" applyAlignment="1">
      <alignment horizontal="right" vertical="center"/>
    </xf>
    <xf numFmtId="166" fontId="66" fillId="0" borderId="0" xfId="0" applyNumberFormat="1" applyFont="1" applyBorder="1" applyAlignment="1">
      <alignment horizontal="left" vertical="center"/>
    </xf>
    <xf numFmtId="41" fontId="66" fillId="0" borderId="0" xfId="0" applyNumberFormat="1" applyFont="1" applyBorder="1" applyAlignment="1">
      <alignment horizontal="left" vertical="center"/>
    </xf>
    <xf numFmtId="0" fontId="66" fillId="0" borderId="0" xfId="0" applyFont="1" applyAlignment="1">
      <alignment horizontal="left" vertical="center"/>
    </xf>
    <xf numFmtId="0" fontId="66" fillId="0" borderId="0" xfId="141" applyFont="1" applyAlignment="1">
      <alignment horizontal="left" vertical="center"/>
    </xf>
    <xf numFmtId="0" fontId="66" fillId="0" borderId="0" xfId="141" applyFont="1" applyFill="1" applyAlignment="1">
      <alignment horizontal="left" vertical="center"/>
    </xf>
    <xf numFmtId="173" fontId="66" fillId="0" borderId="0" xfId="141" applyNumberFormat="1" applyFont="1" applyAlignment="1">
      <alignment horizontal="left" vertical="center"/>
    </xf>
    <xf numFmtId="185" fontId="66" fillId="0" borderId="0" xfId="115" applyNumberFormat="1" applyFont="1" applyFill="1" applyBorder="1" applyAlignment="1">
      <alignment horizontal="left" vertical="center"/>
    </xf>
    <xf numFmtId="0" fontId="66" fillId="0" borderId="0" xfId="145" applyFont="1" applyAlignment="1">
      <alignment horizontal="left" vertical="center"/>
    </xf>
    <xf numFmtId="49" fontId="66" fillId="0" borderId="0" xfId="0" applyNumberFormat="1" applyFont="1" applyFill="1" applyBorder="1" applyAlignment="1">
      <alignment horizontal="left" vertical="center"/>
    </xf>
    <xf numFmtId="49" fontId="66" fillId="0" borderId="0" xfId="0" applyNumberFormat="1" applyFont="1" applyBorder="1" applyAlignment="1">
      <alignment horizontal="left" vertical="center"/>
    </xf>
    <xf numFmtId="190" fontId="65" fillId="0" borderId="0" xfId="176" applyNumberFormat="1" applyFont="1" applyBorder="1" applyAlignment="1">
      <alignment horizontal="right" vertical="center"/>
    </xf>
    <xf numFmtId="0" fontId="70" fillId="0" borderId="0" xfId="160" applyFont="1" applyAlignment="1">
      <alignment horizontal="left" vertical="center"/>
    </xf>
    <xf numFmtId="0" fontId="65" fillId="0" borderId="0" xfId="0" applyFont="1" applyFill="1"/>
    <xf numFmtId="0" fontId="65" fillId="0" borderId="0" xfId="0" applyFont="1" applyFill="1" applyBorder="1" applyAlignment="1">
      <alignment horizontal="right"/>
    </xf>
    <xf numFmtId="1" fontId="65" fillId="0" borderId="0" xfId="0" applyNumberFormat="1" applyFont="1" applyFill="1"/>
    <xf numFmtId="1" fontId="65" fillId="0" borderId="0" xfId="0" applyNumberFormat="1" applyFont="1" applyAlignment="1">
      <alignment horizontal="right" vertical="center"/>
    </xf>
    <xf numFmtId="173" fontId="65" fillId="0" borderId="0" xfId="0" applyNumberFormat="1" applyFont="1" applyAlignment="1">
      <alignment horizontal="right" vertical="center"/>
    </xf>
    <xf numFmtId="185" fontId="3" fillId="0" borderId="0" xfId="113" applyNumberFormat="1" applyFont="1" applyFill="1" applyBorder="1" applyAlignment="1">
      <alignment horizontal="right"/>
    </xf>
    <xf numFmtId="186" fontId="65" fillId="0" borderId="0" xfId="0" applyNumberFormat="1" applyFont="1" applyAlignment="1">
      <alignment horizontal="left" vertical="center"/>
    </xf>
    <xf numFmtId="189" fontId="65" fillId="0" borderId="0" xfId="0" applyNumberFormat="1" applyFont="1" applyFill="1" applyAlignment="1">
      <alignment horizontal="right" vertical="center"/>
    </xf>
    <xf numFmtId="173" fontId="65" fillId="0" borderId="0" xfId="0" applyNumberFormat="1" applyFont="1" applyAlignment="1">
      <alignment horizontal="left" vertical="center"/>
    </xf>
    <xf numFmtId="172" fontId="65" fillId="0" borderId="0" xfId="0" applyNumberFormat="1" applyFont="1" applyFill="1" applyBorder="1" applyAlignment="1">
      <alignment horizontal="left" vertical="center"/>
    </xf>
    <xf numFmtId="189" fontId="65" fillId="0" borderId="0" xfId="0" applyNumberFormat="1" applyFont="1" applyFill="1" applyBorder="1" applyAlignment="1">
      <alignment horizontal="right" vertical="center"/>
    </xf>
    <xf numFmtId="0" fontId="65" fillId="0" borderId="0" xfId="242" applyFont="1" applyBorder="1" applyAlignment="1">
      <alignment vertical="center"/>
    </xf>
    <xf numFmtId="1" fontId="65" fillId="0" borderId="0" xfId="0" applyNumberFormat="1" applyFont="1" applyFill="1" applyAlignment="1">
      <alignment horizontal="right" vertical="center"/>
    </xf>
    <xf numFmtId="0" fontId="3" fillId="0" borderId="0" xfId="242" applyNumberFormat="1" applyFont="1" applyBorder="1" applyAlignment="1"/>
    <xf numFmtId="0" fontId="3" fillId="0" borderId="0" xfId="242" applyNumberFormat="1" applyFont="1" applyFill="1" applyBorder="1" applyAlignment="1"/>
    <xf numFmtId="168" fontId="65" fillId="0" borderId="0" xfId="129" applyNumberFormat="1" applyFont="1" applyFill="1" applyBorder="1" applyAlignment="1">
      <alignment horizontal="right" vertical="center"/>
    </xf>
    <xf numFmtId="0" fontId="68" fillId="0" borderId="0" xfId="160" applyFont="1" applyFill="1" applyBorder="1" applyAlignment="1">
      <alignment horizontal="left" vertical="center"/>
    </xf>
    <xf numFmtId="0" fontId="68" fillId="0" borderId="0" xfId="160" applyFont="1" applyFill="1" applyAlignment="1">
      <alignment horizontal="left" vertical="center"/>
    </xf>
    <xf numFmtId="190" fontId="65" fillId="0" borderId="0" xfId="176" applyNumberFormat="1" applyFont="1" applyFill="1" applyBorder="1" applyAlignment="1">
      <alignment horizontal="right" vertical="center"/>
    </xf>
    <xf numFmtId="173" fontId="65" fillId="0" borderId="0" xfId="176" applyNumberFormat="1" applyFont="1" applyFill="1" applyBorder="1" applyAlignment="1">
      <alignment horizontal="right" vertical="center"/>
    </xf>
    <xf numFmtId="191" fontId="65" fillId="0" borderId="0" xfId="0" applyNumberFormat="1" applyFont="1" applyAlignment="1">
      <alignment horizontal="right" vertical="center"/>
    </xf>
    <xf numFmtId="189" fontId="65" fillId="0" borderId="0" xfId="0" applyNumberFormat="1" applyFont="1" applyAlignment="1">
      <alignment horizontal="left" vertical="center"/>
    </xf>
    <xf numFmtId="192" fontId="65" fillId="0" borderId="0" xfId="0" applyNumberFormat="1" applyFont="1" applyAlignment="1">
      <alignment horizontal="left" vertical="center"/>
    </xf>
    <xf numFmtId="189" fontId="65" fillId="0" borderId="0" xfId="0" applyNumberFormat="1" applyFont="1" applyFill="1" applyBorder="1" applyAlignment="1">
      <alignment horizontal="left" vertical="center"/>
    </xf>
    <xf numFmtId="189" fontId="65" fillId="0" borderId="0" xfId="0" applyNumberFormat="1" applyFont="1" applyFill="1" applyAlignment="1">
      <alignment horizontal="left" vertical="center"/>
    </xf>
    <xf numFmtId="0" fontId="70" fillId="0" borderId="0" xfId="160" applyFont="1" applyFill="1" applyAlignment="1">
      <alignment horizontal="left" vertical="center"/>
    </xf>
    <xf numFmtId="0" fontId="68" fillId="0" borderId="0" xfId="0" applyFont="1" applyFill="1"/>
    <xf numFmtId="0" fontId="73" fillId="0" borderId="0" xfId="162" applyFont="1" applyFill="1" applyBorder="1" applyAlignment="1">
      <alignment horizontal="left" vertical="center"/>
    </xf>
    <xf numFmtId="46" fontId="73" fillId="0" borderId="0" xfId="162" quotePrefix="1" applyNumberFormat="1" applyFont="1" applyFill="1" applyBorder="1" applyAlignment="1">
      <alignment horizontal="left" vertical="center"/>
    </xf>
    <xf numFmtId="0" fontId="79" fillId="0" borderId="0" xfId="0" applyFont="1" applyFill="1" applyAlignment="1"/>
    <xf numFmtId="14" fontId="65" fillId="0" borderId="0" xfId="0" applyNumberFormat="1" applyFont="1" applyFill="1" applyBorder="1" applyAlignment="1">
      <alignment horizontal="left" vertical="center"/>
    </xf>
    <xf numFmtId="186" fontId="66" fillId="0" borderId="0" xfId="0" applyNumberFormat="1" applyFont="1" applyAlignment="1">
      <alignment vertical="center"/>
    </xf>
  </cellXfs>
  <cellStyles count="243">
    <cellStyle name="20 % - Akzent1 2" xfId="1" xr:uid="{00000000-0005-0000-0000-000000000000}"/>
    <cellStyle name="20 % - Akzent2 2" xfId="2" xr:uid="{00000000-0005-0000-0000-000001000000}"/>
    <cellStyle name="20 % - Akzent3 2" xfId="3" xr:uid="{00000000-0005-0000-0000-000002000000}"/>
    <cellStyle name="20 % - Akzent4 2" xfId="4" xr:uid="{00000000-0005-0000-0000-000003000000}"/>
    <cellStyle name="20 % - Akzent5 2" xfId="5" xr:uid="{00000000-0005-0000-0000-000004000000}"/>
    <cellStyle name="20 % - Akzent6 2" xfId="6" xr:uid="{00000000-0005-0000-0000-000005000000}"/>
    <cellStyle name="20% - Accent1" xfId="7" xr:uid="{00000000-0005-0000-0000-000006000000}"/>
    <cellStyle name="20% - Accent2" xfId="8" xr:uid="{00000000-0005-0000-0000-000007000000}"/>
    <cellStyle name="20% - Accent3" xfId="9" xr:uid="{00000000-0005-0000-0000-000008000000}"/>
    <cellStyle name="20% - Accent4" xfId="10" xr:uid="{00000000-0005-0000-0000-000009000000}"/>
    <cellStyle name="20% - Accent5" xfId="11" xr:uid="{00000000-0005-0000-0000-00000A000000}"/>
    <cellStyle name="20% - Accent6" xfId="12" xr:uid="{00000000-0005-0000-0000-00000B000000}"/>
    <cellStyle name="20% - Akzent1" xfId="13" xr:uid="{00000000-0005-0000-0000-00000C000000}"/>
    <cellStyle name="20% - Akzent1 2" xfId="14" xr:uid="{00000000-0005-0000-0000-00000D000000}"/>
    <cellStyle name="20% - Akzent2" xfId="15" xr:uid="{00000000-0005-0000-0000-00000E000000}"/>
    <cellStyle name="20% - Akzent2 2" xfId="16" xr:uid="{00000000-0005-0000-0000-00000F000000}"/>
    <cellStyle name="20% - Akzent3" xfId="17" xr:uid="{00000000-0005-0000-0000-000010000000}"/>
    <cellStyle name="20% - Akzent3 2" xfId="18" xr:uid="{00000000-0005-0000-0000-000011000000}"/>
    <cellStyle name="20% - Akzent4" xfId="19" xr:uid="{00000000-0005-0000-0000-000012000000}"/>
    <cellStyle name="20% - Akzent4 2" xfId="20" xr:uid="{00000000-0005-0000-0000-000013000000}"/>
    <cellStyle name="20% - Akzent5" xfId="21" xr:uid="{00000000-0005-0000-0000-000014000000}"/>
    <cellStyle name="20% - Akzent6" xfId="22" xr:uid="{00000000-0005-0000-0000-000015000000}"/>
    <cellStyle name="20% - Akzent6 2" xfId="23" xr:uid="{00000000-0005-0000-0000-000016000000}"/>
    <cellStyle name="222" xfId="24" xr:uid="{00000000-0005-0000-0000-000017000000}"/>
    <cellStyle name="40 % - Akzent1 2" xfId="25" xr:uid="{00000000-0005-0000-0000-000018000000}"/>
    <cellStyle name="40 % - Akzent2 2" xfId="26" xr:uid="{00000000-0005-0000-0000-000019000000}"/>
    <cellStyle name="40 % - Akzent3 2" xfId="27" xr:uid="{00000000-0005-0000-0000-00001A000000}"/>
    <cellStyle name="40 % - Akzent4 2" xfId="28" xr:uid="{00000000-0005-0000-0000-00001B000000}"/>
    <cellStyle name="40 % - Akzent5 2" xfId="29" xr:uid="{00000000-0005-0000-0000-00001C000000}"/>
    <cellStyle name="40 % - Akzent6 2" xfId="30" xr:uid="{00000000-0005-0000-0000-00001D000000}"/>
    <cellStyle name="40% - Accent1" xfId="31" xr:uid="{00000000-0005-0000-0000-00001E000000}"/>
    <cellStyle name="40% - Accent2" xfId="32" xr:uid="{00000000-0005-0000-0000-00001F000000}"/>
    <cellStyle name="40% - Accent3" xfId="33" xr:uid="{00000000-0005-0000-0000-000020000000}"/>
    <cellStyle name="40% - Accent4" xfId="34" xr:uid="{00000000-0005-0000-0000-000021000000}"/>
    <cellStyle name="40% - Accent5" xfId="35" xr:uid="{00000000-0005-0000-0000-000022000000}"/>
    <cellStyle name="40% - Accent6" xfId="36" xr:uid="{00000000-0005-0000-0000-000023000000}"/>
    <cellStyle name="40% - Akzent1" xfId="37" xr:uid="{00000000-0005-0000-0000-000024000000}"/>
    <cellStyle name="40% - Akzent1 2" xfId="38" xr:uid="{00000000-0005-0000-0000-000025000000}"/>
    <cellStyle name="40% - Akzent2" xfId="39" xr:uid="{00000000-0005-0000-0000-000026000000}"/>
    <cellStyle name="40% - Akzent3" xfId="40" xr:uid="{00000000-0005-0000-0000-000027000000}"/>
    <cellStyle name="40% - Akzent3 2" xfId="41" xr:uid="{00000000-0005-0000-0000-000028000000}"/>
    <cellStyle name="40% - Akzent4" xfId="42" xr:uid="{00000000-0005-0000-0000-000029000000}"/>
    <cellStyle name="40% - Akzent4 2" xfId="43" xr:uid="{00000000-0005-0000-0000-00002A000000}"/>
    <cellStyle name="40% - Akzent5" xfId="44" xr:uid="{00000000-0005-0000-0000-00002B000000}"/>
    <cellStyle name="40% - Akzent5 2" xfId="45" xr:uid="{00000000-0005-0000-0000-00002C000000}"/>
    <cellStyle name="40% - Akzent6" xfId="46" xr:uid="{00000000-0005-0000-0000-00002D000000}"/>
    <cellStyle name="40% - Akzent6 2" xfId="47" xr:uid="{00000000-0005-0000-0000-00002E000000}"/>
    <cellStyle name="60 % - Akzent1 2" xfId="48" xr:uid="{00000000-0005-0000-0000-00002F000000}"/>
    <cellStyle name="60 % - Akzent2 2" xfId="49" xr:uid="{00000000-0005-0000-0000-000030000000}"/>
    <cellStyle name="60 % - Akzent3 2" xfId="50" xr:uid="{00000000-0005-0000-0000-000031000000}"/>
    <cellStyle name="60 % - Akzent4 2" xfId="51" xr:uid="{00000000-0005-0000-0000-000032000000}"/>
    <cellStyle name="60 % - Akzent5 2" xfId="52" xr:uid="{00000000-0005-0000-0000-000033000000}"/>
    <cellStyle name="60 % - Akzent6 2" xfId="53" xr:uid="{00000000-0005-0000-0000-000034000000}"/>
    <cellStyle name="60% - Accent1" xfId="54" xr:uid="{00000000-0005-0000-0000-000035000000}"/>
    <cellStyle name="60% - Accent2" xfId="55" xr:uid="{00000000-0005-0000-0000-000036000000}"/>
    <cellStyle name="60% - Accent3" xfId="56" xr:uid="{00000000-0005-0000-0000-000037000000}"/>
    <cellStyle name="60% - Accent4" xfId="57" xr:uid="{00000000-0005-0000-0000-000038000000}"/>
    <cellStyle name="60% - Accent5" xfId="58" xr:uid="{00000000-0005-0000-0000-000039000000}"/>
    <cellStyle name="60% - Accent6" xfId="59" xr:uid="{00000000-0005-0000-0000-00003A000000}"/>
    <cellStyle name="60% - Akzent1" xfId="60" xr:uid="{00000000-0005-0000-0000-00003B000000}"/>
    <cellStyle name="60% - Akzent1 2" xfId="61" xr:uid="{00000000-0005-0000-0000-00003C000000}"/>
    <cellStyle name="60% - Akzent2" xfId="62" xr:uid="{00000000-0005-0000-0000-00003D000000}"/>
    <cellStyle name="60% - Akzent2 2" xfId="63" xr:uid="{00000000-0005-0000-0000-00003E000000}"/>
    <cellStyle name="60% - Akzent3" xfId="64" xr:uid="{00000000-0005-0000-0000-00003F000000}"/>
    <cellStyle name="60% - Akzent3 2" xfId="65" xr:uid="{00000000-0005-0000-0000-000040000000}"/>
    <cellStyle name="60% - Akzent4" xfId="66" xr:uid="{00000000-0005-0000-0000-000041000000}"/>
    <cellStyle name="60% - Akzent4 2" xfId="67" xr:uid="{00000000-0005-0000-0000-000042000000}"/>
    <cellStyle name="60% - Akzent5" xfId="68" xr:uid="{00000000-0005-0000-0000-000043000000}"/>
    <cellStyle name="60% - Akzent5 2" xfId="69" xr:uid="{00000000-0005-0000-0000-000044000000}"/>
    <cellStyle name="60% - Akzent6" xfId="70" xr:uid="{00000000-0005-0000-0000-000045000000}"/>
    <cellStyle name="60% - Akzent6 2" xfId="71" xr:uid="{00000000-0005-0000-0000-000046000000}"/>
    <cellStyle name="AAA" xfId="72" xr:uid="{00000000-0005-0000-0000-000047000000}"/>
    <cellStyle name="AAA 2" xfId="202" xr:uid="{00000000-0005-0000-0000-000047000000}"/>
    <cellStyle name="Accent1" xfId="73" xr:uid="{00000000-0005-0000-0000-000048000000}"/>
    <cellStyle name="Accent2" xfId="74" xr:uid="{00000000-0005-0000-0000-000049000000}"/>
    <cellStyle name="Accent3" xfId="75" xr:uid="{00000000-0005-0000-0000-00004A000000}"/>
    <cellStyle name="Accent4" xfId="76" xr:uid="{00000000-0005-0000-0000-00004B000000}"/>
    <cellStyle name="Accent5" xfId="77" xr:uid="{00000000-0005-0000-0000-00004C000000}"/>
    <cellStyle name="Accent6" xfId="78" xr:uid="{00000000-0005-0000-0000-00004D000000}"/>
    <cellStyle name="Akzent1 2" xfId="79" xr:uid="{00000000-0005-0000-0000-00004E000000}"/>
    <cellStyle name="Akzent2 2" xfId="80" xr:uid="{00000000-0005-0000-0000-00004F000000}"/>
    <cellStyle name="Akzent3 2" xfId="81" xr:uid="{00000000-0005-0000-0000-000050000000}"/>
    <cellStyle name="Akzent4 2" xfId="82" xr:uid="{00000000-0005-0000-0000-000051000000}"/>
    <cellStyle name="Akzent5 2" xfId="83" xr:uid="{00000000-0005-0000-0000-000052000000}"/>
    <cellStyle name="Akzent6 2" xfId="84" xr:uid="{00000000-0005-0000-0000-000053000000}"/>
    <cellStyle name="Akzent6 2 2" xfId="85" xr:uid="{00000000-0005-0000-0000-000054000000}"/>
    <cellStyle name="Ausgabe 2" xfId="86" xr:uid="{00000000-0005-0000-0000-000055000000}"/>
    <cellStyle name="Bad" xfId="87" xr:uid="{00000000-0005-0000-0000-000056000000}"/>
    <cellStyle name="Berechnung 2" xfId="88" xr:uid="{00000000-0005-0000-0000-000057000000}"/>
    <cellStyle name="Calculation" xfId="89" xr:uid="{00000000-0005-0000-0000-000058000000}"/>
    <cellStyle name="Check Cell" xfId="90" xr:uid="{00000000-0005-0000-0000-000059000000}"/>
    <cellStyle name="Datum" xfId="91" xr:uid="{00000000-0005-0000-0000-00005A000000}"/>
    <cellStyle name="Datum 2" xfId="203" xr:uid="{00000000-0005-0000-0000-00005A000000}"/>
    <cellStyle name="dezi" xfId="92" xr:uid="{00000000-0005-0000-0000-00005B000000}"/>
    <cellStyle name="Dezimal [0] 2" xfId="93" xr:uid="{00000000-0005-0000-0000-00005D000000}"/>
    <cellStyle name="Dezimal [0] 2 2" xfId="204" xr:uid="{00000000-0005-0000-0000-00005C000000}"/>
    <cellStyle name="Dezimal [0] 3" xfId="94" xr:uid="{00000000-0005-0000-0000-00005E000000}"/>
    <cellStyle name="Dezimal [0] 4" xfId="95" xr:uid="{00000000-0005-0000-0000-00005F000000}"/>
    <cellStyle name="Dezimal [0] 4 2" xfId="96" xr:uid="{00000000-0005-0000-0000-000060000000}"/>
    <cellStyle name="Dezimal [0] 4 3" xfId="97" xr:uid="{00000000-0005-0000-0000-000061000000}"/>
    <cellStyle name="Eingabe 2" xfId="98" xr:uid="{00000000-0005-0000-0000-000062000000}"/>
    <cellStyle name="Ergebnis 2" xfId="99" xr:uid="{00000000-0005-0000-0000-000063000000}"/>
    <cellStyle name="Erklärender Text 2" xfId="100" xr:uid="{00000000-0005-0000-0000-000064000000}"/>
    <cellStyle name="Euro" xfId="101" xr:uid="{00000000-0005-0000-0000-000065000000}"/>
    <cellStyle name="Euro 2" xfId="205" xr:uid="{00000000-0005-0000-0000-000060000000}"/>
    <cellStyle name="Explanatory Text" xfId="102" xr:uid="{00000000-0005-0000-0000-000066000000}"/>
    <cellStyle name="Good" xfId="103" xr:uid="{00000000-0005-0000-0000-000067000000}"/>
    <cellStyle name="Gut 2" xfId="104" xr:uid="{00000000-0005-0000-0000-000069000000}"/>
    <cellStyle name="Heading 1" xfId="105" xr:uid="{00000000-0005-0000-0000-00006A000000}"/>
    <cellStyle name="Heading 2" xfId="106" xr:uid="{00000000-0005-0000-0000-00006B000000}"/>
    <cellStyle name="Heading 3" xfId="107" xr:uid="{00000000-0005-0000-0000-00006C000000}"/>
    <cellStyle name="Heading 4" xfId="108" xr:uid="{00000000-0005-0000-0000-00006D000000}"/>
    <cellStyle name="Hinweis" xfId="109" xr:uid="{00000000-0005-0000-0000-00006E000000}"/>
    <cellStyle name="Hinweis 2" xfId="110" xr:uid="{00000000-0005-0000-0000-00006F000000}"/>
    <cellStyle name="Hinweis 2 2" xfId="207" xr:uid="{00000000-0005-0000-0000-000069000000}"/>
    <cellStyle name="Hinweis 3" xfId="206" xr:uid="{00000000-0005-0000-0000-000068000000}"/>
    <cellStyle name="Input" xfId="112" xr:uid="{00000000-0005-0000-0000-000070000000}"/>
    <cellStyle name="Komma 2" xfId="113" xr:uid="{00000000-0005-0000-0000-000071000000}"/>
    <cellStyle name="Komma 2 2" xfId="114" xr:uid="{00000000-0005-0000-0000-000072000000}"/>
    <cellStyle name="Komma 2 2 2" xfId="209" xr:uid="{00000000-0005-0000-0000-00006C000000}"/>
    <cellStyle name="Komma 2 3" xfId="115" xr:uid="{00000000-0005-0000-0000-000073000000}"/>
    <cellStyle name="Komma 2 3 2" xfId="210" xr:uid="{00000000-0005-0000-0000-00006D000000}"/>
    <cellStyle name="Komma 2 4" xfId="208" xr:uid="{00000000-0005-0000-0000-00006B000000}"/>
    <cellStyle name="Komma 3" xfId="116" xr:uid="{00000000-0005-0000-0000-000074000000}"/>
    <cellStyle name="Komma 3 2" xfId="211" xr:uid="{00000000-0005-0000-0000-00006E000000}"/>
    <cellStyle name="Komma 4" xfId="117" xr:uid="{00000000-0005-0000-0000-000075000000}"/>
    <cellStyle name="Komma 4 2" xfId="212" xr:uid="{00000000-0005-0000-0000-00006F000000}"/>
    <cellStyle name="Link" xfId="111" builtinId="8"/>
    <cellStyle name="Linked Cell" xfId="118" xr:uid="{00000000-0005-0000-0000-000077000000}"/>
    <cellStyle name="Neutral 2" xfId="119" xr:uid="{00000000-0005-0000-0000-000078000000}"/>
    <cellStyle name="Neutral 2 2" xfId="120" xr:uid="{00000000-0005-0000-0000-000079000000}"/>
    <cellStyle name="Normal_HNTA" xfId="121" xr:uid="{00000000-0005-0000-0000-00007A000000}"/>
    <cellStyle name="Note" xfId="122" xr:uid="{00000000-0005-0000-0000-00007B000000}"/>
    <cellStyle name="Note 2" xfId="213" xr:uid="{00000000-0005-0000-0000-000074000000}"/>
    <cellStyle name="Notiz 2" xfId="123" xr:uid="{00000000-0005-0000-0000-00007C000000}"/>
    <cellStyle name="Notiz 2 2" xfId="214" xr:uid="{00000000-0005-0000-0000-000075000000}"/>
    <cellStyle name="Notiz 3" xfId="124" xr:uid="{00000000-0005-0000-0000-00007D000000}"/>
    <cellStyle name="Notiz 3 2" xfId="215" xr:uid="{00000000-0005-0000-0000-000076000000}"/>
    <cellStyle name="Output" xfId="125" xr:uid="{00000000-0005-0000-0000-00007E000000}"/>
    <cellStyle name="Prozent" xfId="126" builtinId="5"/>
    <cellStyle name="Prozent 2" xfId="127" xr:uid="{00000000-0005-0000-0000-000080000000}"/>
    <cellStyle name="Prozent 2 2" xfId="128" xr:uid="{00000000-0005-0000-0000-000081000000}"/>
    <cellStyle name="Prozent 2 2 2" xfId="217" xr:uid="{00000000-0005-0000-0000-000079000000}"/>
    <cellStyle name="Prozent 2 3" xfId="216" xr:uid="{00000000-0005-0000-0000-000078000000}"/>
    <cellStyle name="Prozent 3" xfId="129" xr:uid="{00000000-0005-0000-0000-000082000000}"/>
    <cellStyle name="Prozent 3 2" xfId="130" xr:uid="{00000000-0005-0000-0000-000083000000}"/>
    <cellStyle name="Prozent 3 2 2" xfId="131" xr:uid="{00000000-0005-0000-0000-000084000000}"/>
    <cellStyle name="Prozent 3 2 3" xfId="218" xr:uid="{00000000-0005-0000-0000-00007B000000}"/>
    <cellStyle name="Prozent 4" xfId="132" xr:uid="{00000000-0005-0000-0000-000085000000}"/>
    <cellStyle name="Prozent 4 2" xfId="219" xr:uid="{00000000-0005-0000-0000-00007D000000}"/>
    <cellStyle name="Prozent 5" xfId="133" xr:uid="{00000000-0005-0000-0000-000086000000}"/>
    <cellStyle name="Prozent 5 2" xfId="134" xr:uid="{00000000-0005-0000-0000-000087000000}"/>
    <cellStyle name="Prozent 5 3" xfId="135" xr:uid="{00000000-0005-0000-0000-000088000000}"/>
    <cellStyle name="Schlecht 2" xfId="136" xr:uid="{00000000-0005-0000-0000-000089000000}"/>
    <cellStyle name="Standard" xfId="0" builtinId="0"/>
    <cellStyle name="Standard 10" xfId="137" xr:uid="{00000000-0005-0000-0000-00008B000000}"/>
    <cellStyle name="Standard 10 2" xfId="138" xr:uid="{00000000-0005-0000-0000-00008C000000}"/>
    <cellStyle name="Standard 10 3" xfId="139" xr:uid="{00000000-0005-0000-0000-00008D000000}"/>
    <cellStyle name="Standard 11" xfId="140" xr:uid="{00000000-0005-0000-0000-00008E000000}"/>
    <cellStyle name="Standard 12" xfId="141" xr:uid="{00000000-0005-0000-0000-00008F000000}"/>
    <cellStyle name="Standard 12 2" xfId="220" xr:uid="{00000000-0005-0000-0000-000083000000}"/>
    <cellStyle name="Standard 13" xfId="142" xr:uid="{00000000-0005-0000-0000-000090000000}"/>
    <cellStyle name="Standard 13 2" xfId="143" xr:uid="{00000000-0005-0000-0000-000091000000}"/>
    <cellStyle name="Standard 13 2 2" xfId="198" xr:uid="{72D1AC38-0490-4FDD-83FE-695F063F625C}"/>
    <cellStyle name="Standard 13 3" xfId="144" xr:uid="{00000000-0005-0000-0000-000092000000}"/>
    <cellStyle name="Standard 2" xfId="145" xr:uid="{00000000-0005-0000-0000-000093000000}"/>
    <cellStyle name="Standard 2 2" xfId="146" xr:uid="{00000000-0005-0000-0000-000094000000}"/>
    <cellStyle name="Standard 2 2 2" xfId="147" xr:uid="{00000000-0005-0000-0000-000095000000}"/>
    <cellStyle name="Standard 2 2 2 2" xfId="223" xr:uid="{00000000-0005-0000-0000-000086000000}"/>
    <cellStyle name="Standard 2 2 3" xfId="222" xr:uid="{00000000-0005-0000-0000-000085000000}"/>
    <cellStyle name="Standard 2 3" xfId="148" xr:uid="{00000000-0005-0000-0000-000096000000}"/>
    <cellStyle name="Standard 2 3 2" xfId="149" xr:uid="{00000000-0005-0000-0000-000097000000}"/>
    <cellStyle name="Standard 2 3 2 2" xfId="150" xr:uid="{00000000-0005-0000-0000-000098000000}"/>
    <cellStyle name="Standard 2 3 2 2 2" xfId="151" xr:uid="{00000000-0005-0000-0000-000099000000}"/>
    <cellStyle name="Standard 2 3 2 3" xfId="152" xr:uid="{00000000-0005-0000-0000-00009A000000}"/>
    <cellStyle name="Standard 2 3 2 3 2" xfId="153" xr:uid="{00000000-0005-0000-0000-00009B000000}"/>
    <cellStyle name="Standard 2 3 2 3 3" xfId="154" xr:uid="{00000000-0005-0000-0000-00009C000000}"/>
    <cellStyle name="Standard 2 3 3" xfId="224" xr:uid="{00000000-0005-0000-0000-000087000000}"/>
    <cellStyle name="Standard 2 4" xfId="221" xr:uid="{00000000-0005-0000-0000-000084000000}"/>
    <cellStyle name="Standard 3" xfId="155" xr:uid="{00000000-0005-0000-0000-00009D000000}"/>
    <cellStyle name="Standard 3 2" xfId="156" xr:uid="{00000000-0005-0000-0000-00009E000000}"/>
    <cellStyle name="Standard 3 2 2" xfId="157" xr:uid="{00000000-0005-0000-0000-00009F000000}"/>
    <cellStyle name="Standard 3 2 2 2" xfId="226" xr:uid="{00000000-0005-0000-0000-00008B000000}"/>
    <cellStyle name="Standard 3 2 3" xfId="225" xr:uid="{00000000-0005-0000-0000-00008A000000}"/>
    <cellStyle name="Standard 3 3" xfId="158" xr:uid="{00000000-0005-0000-0000-0000A0000000}"/>
    <cellStyle name="Standard 3 3 2" xfId="227" xr:uid="{00000000-0005-0000-0000-00008C000000}"/>
    <cellStyle name="Standard 3 4" xfId="159" xr:uid="{00000000-0005-0000-0000-0000A1000000}"/>
    <cellStyle name="Standard 3 4 2" xfId="228" xr:uid="{00000000-0005-0000-0000-00008D000000}"/>
    <cellStyle name="Standard 3 5" xfId="160" xr:uid="{00000000-0005-0000-0000-0000A2000000}"/>
    <cellStyle name="Standard 3 5 2" xfId="201" xr:uid="{00000000-0005-0000-0000-00008E000000}"/>
    <cellStyle name="Standard 3_ZI_Flücht" xfId="161" xr:uid="{00000000-0005-0000-0000-0000A3000000}"/>
    <cellStyle name="Standard 4" xfId="162" xr:uid="{00000000-0005-0000-0000-0000A4000000}"/>
    <cellStyle name="Standard 4 2" xfId="163" xr:uid="{00000000-0005-0000-0000-0000A5000000}"/>
    <cellStyle name="Standard 4 2 2" xfId="229" xr:uid="{00000000-0005-0000-0000-000091000000}"/>
    <cellStyle name="Standard 4 2 3" xfId="199" xr:uid="{17C321A7-9644-4BE8-8D1A-DA7EC30241A1}"/>
    <cellStyle name="Standard 4 3" xfId="164" xr:uid="{00000000-0005-0000-0000-0000A6000000}"/>
    <cellStyle name="Standard 4 3 2" xfId="230" xr:uid="{00000000-0005-0000-0000-000092000000}"/>
    <cellStyle name="Standard 4 4" xfId="165" xr:uid="{00000000-0005-0000-0000-0000A7000000}"/>
    <cellStyle name="Standard 5" xfId="166" xr:uid="{00000000-0005-0000-0000-0000A8000000}"/>
    <cellStyle name="Standard 5 2" xfId="167" xr:uid="{00000000-0005-0000-0000-0000A9000000}"/>
    <cellStyle name="Standard 5 3" xfId="168" xr:uid="{00000000-0005-0000-0000-0000AA000000}"/>
    <cellStyle name="Standard 5 3 2" xfId="232" xr:uid="{00000000-0005-0000-0000-000096000000}"/>
    <cellStyle name="Standard 5 4" xfId="231" xr:uid="{00000000-0005-0000-0000-000094000000}"/>
    <cellStyle name="Standard 6" xfId="169" xr:uid="{00000000-0005-0000-0000-0000AB000000}"/>
    <cellStyle name="Standard 6 2" xfId="170" xr:uid="{00000000-0005-0000-0000-0000AC000000}"/>
    <cellStyle name="Standard 6 2 2" xfId="234" xr:uid="{00000000-0005-0000-0000-000098000000}"/>
    <cellStyle name="Standard 6 3" xfId="171" xr:uid="{00000000-0005-0000-0000-0000AD000000}"/>
    <cellStyle name="Standard 6 3 2" xfId="235" xr:uid="{00000000-0005-0000-0000-000099000000}"/>
    <cellStyle name="Standard 6 4" xfId="233" xr:uid="{00000000-0005-0000-0000-000097000000}"/>
    <cellStyle name="Standard 7" xfId="172" xr:uid="{00000000-0005-0000-0000-0000AE000000}"/>
    <cellStyle name="Standard 7 2" xfId="236" xr:uid="{00000000-0005-0000-0000-00009A000000}"/>
    <cellStyle name="Standard 8" xfId="173" xr:uid="{00000000-0005-0000-0000-0000AF000000}"/>
    <cellStyle name="Standard 8 2" xfId="174" xr:uid="{00000000-0005-0000-0000-0000B0000000}"/>
    <cellStyle name="Standard 8 3" xfId="237" xr:uid="{00000000-0005-0000-0000-00009B000000}"/>
    <cellStyle name="Standard 9" xfId="175" xr:uid="{00000000-0005-0000-0000-0000B1000000}"/>
    <cellStyle name="Standard_T1 Versicherte und Finanzen OKP Endversion" xfId="242" xr:uid="{8C7CCB31-9C2A-4E91-A4CA-888EC74B627F}"/>
    <cellStyle name="Strich statt Null" xfId="176" xr:uid="{00000000-0005-0000-0000-0000B2000000}"/>
    <cellStyle name="Strich statt Null 2" xfId="177" xr:uid="{00000000-0005-0000-0000-0000B3000000}"/>
    <cellStyle name="Strich statt Null 2 2" xfId="238" xr:uid="{00000000-0005-0000-0000-00009F000000}"/>
    <cellStyle name="Strich statt Null 3" xfId="178" xr:uid="{00000000-0005-0000-0000-0000B4000000}"/>
    <cellStyle name="Strich statt Null 3 2" xfId="239" xr:uid="{00000000-0005-0000-0000-0000A0000000}"/>
    <cellStyle name="Strich statt Null 4" xfId="200" xr:uid="{00000000-0005-0000-0000-00009E000000}"/>
    <cellStyle name="Titel" xfId="179" xr:uid="{00000000-0005-0000-0000-0000B5000000}"/>
    <cellStyle name="Title" xfId="180" xr:uid="{00000000-0005-0000-0000-0000B6000000}"/>
    <cellStyle name="Total" xfId="181" xr:uid="{00000000-0005-0000-0000-0000B7000000}"/>
    <cellStyle name="Überschrift 1 2" xfId="182" xr:uid="{00000000-0005-0000-0000-0000B8000000}"/>
    <cellStyle name="Überschrift 2 2" xfId="183" xr:uid="{00000000-0005-0000-0000-0000B9000000}"/>
    <cellStyle name="Überschrift 3 2" xfId="184" xr:uid="{00000000-0005-0000-0000-0000BA000000}"/>
    <cellStyle name="Überschrift 4 2" xfId="185" xr:uid="{00000000-0005-0000-0000-0000BB000000}"/>
    <cellStyle name="Überschrift 5" xfId="186" xr:uid="{00000000-0005-0000-0000-0000BC000000}"/>
    <cellStyle name="Undefiniert" xfId="187" xr:uid="{00000000-0005-0000-0000-0000BD000000}"/>
    <cellStyle name="Verknüpfte Zelle 2" xfId="188" xr:uid="{00000000-0005-0000-0000-0000BE000000}"/>
    <cellStyle name="Währung 2" xfId="189" xr:uid="{00000000-0005-0000-0000-0000BF000000}"/>
    <cellStyle name="Währung 2 2" xfId="190" xr:uid="{00000000-0005-0000-0000-0000C0000000}"/>
    <cellStyle name="Währung 2 2 2" xfId="241" xr:uid="{00000000-0005-0000-0000-0000AC000000}"/>
    <cellStyle name="Währung 2 3" xfId="240" xr:uid="{00000000-0005-0000-0000-0000AB000000}"/>
    <cellStyle name="Warnender Text 2" xfId="191" xr:uid="{00000000-0005-0000-0000-0000C1000000}"/>
    <cellStyle name="Warning Text" xfId="192" xr:uid="{00000000-0005-0000-0000-0000C2000000}"/>
    <cellStyle name="xxx" xfId="193" xr:uid="{00000000-0005-0000-0000-0000C3000000}"/>
    <cellStyle name="xxx 2" xfId="194" xr:uid="{00000000-0005-0000-0000-0000C4000000}"/>
    <cellStyle name="xxx 2 2" xfId="195" xr:uid="{00000000-0005-0000-0000-0000C5000000}"/>
    <cellStyle name="xxx 3" xfId="196" xr:uid="{00000000-0005-0000-0000-0000C6000000}"/>
    <cellStyle name="Zelle überprüfen 2" xfId="197" xr:uid="{00000000-0005-0000-0000-0000C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as@llv.li,%20+423%20236%2068%207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FA8A7-CA59-42D7-8551-D55F21A7F59F}">
  <sheetPr>
    <tabColor theme="3" tint="0.59999389629810485"/>
  </sheetPr>
  <dimension ref="A1:B14"/>
  <sheetViews>
    <sheetView workbookViewId="0"/>
  </sheetViews>
  <sheetFormatPr baseColWidth="10" defaultRowHeight="12.75"/>
  <cols>
    <col min="1" max="1" width="47.140625" style="59" bestFit="1" customWidth="1"/>
    <col min="2" max="2" width="25" style="59" bestFit="1" customWidth="1"/>
    <col min="3" max="16384" width="11.42578125" style="59"/>
  </cols>
  <sheetData>
    <row r="1" spans="1:2" ht="15.75">
      <c r="A1" s="58" t="s">
        <v>701</v>
      </c>
    </row>
    <row r="2" spans="1:2">
      <c r="A2" s="60" t="s">
        <v>597</v>
      </c>
    </row>
    <row r="4" spans="1:2">
      <c r="A4" s="61" t="s">
        <v>581</v>
      </c>
      <c r="B4" s="125">
        <v>45359</v>
      </c>
    </row>
    <row r="5" spans="1:2">
      <c r="A5" s="61" t="s">
        <v>582</v>
      </c>
      <c r="B5" s="6">
        <v>1</v>
      </c>
    </row>
    <row r="6" spans="1:2">
      <c r="A6" s="61" t="s">
        <v>583</v>
      </c>
      <c r="B6" s="6" t="s">
        <v>8</v>
      </c>
    </row>
    <row r="7" spans="1:2">
      <c r="A7" s="61" t="s">
        <v>584</v>
      </c>
      <c r="B7" s="6">
        <v>2024</v>
      </c>
    </row>
    <row r="8" spans="1:2">
      <c r="A8" s="61" t="s">
        <v>585</v>
      </c>
      <c r="B8" s="6" t="s">
        <v>586</v>
      </c>
    </row>
    <row r="9" spans="1:2">
      <c r="A9" s="61" t="s">
        <v>587</v>
      </c>
      <c r="B9" s="6" t="s">
        <v>588</v>
      </c>
    </row>
    <row r="10" spans="1:2">
      <c r="A10" s="61" t="s">
        <v>589</v>
      </c>
      <c r="B10" s="6" t="s">
        <v>590</v>
      </c>
    </row>
    <row r="11" spans="1:2">
      <c r="A11" s="61" t="s">
        <v>591</v>
      </c>
      <c r="B11" s="6" t="s">
        <v>683</v>
      </c>
    </row>
    <row r="12" spans="1:2">
      <c r="A12" s="61" t="s">
        <v>592</v>
      </c>
      <c r="B12" s="6" t="s">
        <v>593</v>
      </c>
    </row>
    <row r="13" spans="1:2">
      <c r="A13" s="61" t="s">
        <v>594</v>
      </c>
      <c r="B13" s="6" t="s">
        <v>595</v>
      </c>
    </row>
    <row r="14" spans="1:2">
      <c r="A14" s="61" t="s">
        <v>596</v>
      </c>
      <c r="B14" s="6" t="s">
        <v>702</v>
      </c>
    </row>
  </sheetData>
  <hyperlinks>
    <hyperlink ref="B11" r:id="rId1" xr:uid="{B4BA7C1A-C516-4EE8-8E27-55C3EA2B103E}"/>
  </hyperlinks>
  <pageMargins left="0.25" right="0.25" top="0.75" bottom="0.75"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pageSetUpPr fitToPage="1"/>
  </sheetPr>
  <dimension ref="A1:K54"/>
  <sheetViews>
    <sheetView workbookViewId="0">
      <pane ySplit="10" topLeftCell="A11" activePane="bottomLeft" state="frozen"/>
      <selection sqref="A1:XFD1048576"/>
      <selection pane="bottomLeft" activeCell="A4" sqref="A4"/>
    </sheetView>
  </sheetViews>
  <sheetFormatPr baseColWidth="10" defaultColWidth="6.42578125" defaultRowHeight="12.75" customHeight="1"/>
  <cols>
    <col min="1" max="1" width="6.85546875" style="6" customWidth="1"/>
    <col min="2" max="3" width="10.140625" style="6" bestFit="1" customWidth="1"/>
    <col min="4" max="4" width="14.28515625" style="6" bestFit="1" customWidth="1"/>
    <col min="5" max="5" width="16.5703125" style="6" bestFit="1" customWidth="1"/>
    <col min="6" max="6" width="15.140625" style="6" bestFit="1" customWidth="1"/>
    <col min="7" max="7" width="12.28515625" style="6" bestFit="1" customWidth="1"/>
    <col min="8" max="8" width="14.28515625" style="6" bestFit="1" customWidth="1"/>
    <col min="9" max="9" width="24.7109375" style="6" bestFit="1" customWidth="1"/>
    <col min="10" max="10" width="15.140625" style="6" bestFit="1" customWidth="1"/>
    <col min="11" max="11" width="14.28515625" style="6" bestFit="1" customWidth="1"/>
    <col min="12" max="16384" width="6.42578125" style="6"/>
  </cols>
  <sheetData>
    <row r="1" spans="1:11" s="55" customFormat="1" ht="15.75">
      <c r="A1" s="53" t="s">
        <v>374</v>
      </c>
    </row>
    <row r="2" spans="1:11" s="55" customFormat="1" ht="12.75" customHeight="1">
      <c r="A2" s="55" t="s">
        <v>704</v>
      </c>
    </row>
    <row r="3" spans="1:11" s="55" customFormat="1"/>
    <row r="4" spans="1:11" s="55" customFormat="1">
      <c r="A4" s="62" t="s">
        <v>599</v>
      </c>
    </row>
    <row r="5" spans="1:11" s="55" customFormat="1">
      <c r="A5" s="63"/>
    </row>
    <row r="6" spans="1:11" s="55" customFormat="1">
      <c r="A6" s="64" t="s">
        <v>616</v>
      </c>
    </row>
    <row r="7" spans="1:11" s="55" customFormat="1"/>
    <row r="8" spans="1:11" s="3" customFormat="1">
      <c r="B8" s="3" t="s">
        <v>82</v>
      </c>
      <c r="C8" s="3" t="s">
        <v>6</v>
      </c>
      <c r="D8" s="3" t="s">
        <v>83</v>
      </c>
      <c r="E8" s="3" t="s">
        <v>84</v>
      </c>
      <c r="F8" s="3" t="s">
        <v>85</v>
      </c>
      <c r="G8" s="3" t="s">
        <v>86</v>
      </c>
      <c r="H8" s="3" t="s">
        <v>83</v>
      </c>
      <c r="I8" s="3" t="s">
        <v>84</v>
      </c>
      <c r="J8" s="3" t="s">
        <v>85</v>
      </c>
      <c r="K8" s="3" t="s">
        <v>86</v>
      </c>
    </row>
    <row r="9" spans="1:11" s="3" customFormat="1">
      <c r="D9" s="3" t="s">
        <v>392</v>
      </c>
      <c r="H9" s="3" t="s">
        <v>21</v>
      </c>
      <c r="I9" s="3" t="s">
        <v>117</v>
      </c>
      <c r="J9" s="3" t="s">
        <v>384</v>
      </c>
      <c r="K9" s="3" t="s">
        <v>21</v>
      </c>
    </row>
    <row r="10" spans="1:11" s="3" customFormat="1">
      <c r="A10" s="3" t="s">
        <v>0</v>
      </c>
      <c r="H10" s="3" t="s">
        <v>123</v>
      </c>
    </row>
    <row r="11" spans="1:11">
      <c r="A11" s="6">
        <v>1992</v>
      </c>
      <c r="B11" s="74">
        <v>14</v>
      </c>
      <c r="C11" s="74">
        <v>34409</v>
      </c>
      <c r="D11" s="74">
        <v>45996</v>
      </c>
      <c r="E11" s="74" t="s">
        <v>9</v>
      </c>
      <c r="F11" s="74" t="s">
        <v>9</v>
      </c>
      <c r="G11" s="74">
        <v>16608</v>
      </c>
      <c r="H11" s="74">
        <v>1337</v>
      </c>
      <c r="I11" s="74" t="s">
        <v>9</v>
      </c>
      <c r="J11" s="74" t="s">
        <v>9</v>
      </c>
      <c r="K11" s="74">
        <v>483</v>
      </c>
    </row>
    <row r="12" spans="1:11">
      <c r="A12" s="6">
        <v>1993</v>
      </c>
      <c r="B12" s="74">
        <v>14</v>
      </c>
      <c r="C12" s="74">
        <v>34920</v>
      </c>
      <c r="D12" s="74">
        <v>52544</v>
      </c>
      <c r="E12" s="74" t="s">
        <v>9</v>
      </c>
      <c r="F12" s="74" t="s">
        <v>9</v>
      </c>
      <c r="G12" s="74">
        <v>18217</v>
      </c>
      <c r="H12" s="74">
        <v>1505</v>
      </c>
      <c r="I12" s="74" t="s">
        <v>9</v>
      </c>
      <c r="J12" s="74" t="s">
        <v>9</v>
      </c>
      <c r="K12" s="74">
        <v>522</v>
      </c>
    </row>
    <row r="13" spans="1:11">
      <c r="A13" s="6">
        <v>1994</v>
      </c>
      <c r="B13" s="74">
        <v>16</v>
      </c>
      <c r="C13" s="74">
        <v>35298</v>
      </c>
      <c r="D13" s="74">
        <v>54067</v>
      </c>
      <c r="E13" s="74" t="s">
        <v>9</v>
      </c>
      <c r="F13" s="74" t="s">
        <v>9</v>
      </c>
      <c r="G13" s="74">
        <v>18590</v>
      </c>
      <c r="H13" s="74">
        <v>1532</v>
      </c>
      <c r="I13" s="74" t="s">
        <v>9</v>
      </c>
      <c r="J13" s="74" t="s">
        <v>9</v>
      </c>
      <c r="K13" s="74">
        <v>527</v>
      </c>
    </row>
    <row r="14" spans="1:11">
      <c r="A14" s="6">
        <v>1995</v>
      </c>
      <c r="B14" s="74">
        <v>15</v>
      </c>
      <c r="C14" s="74">
        <v>35937</v>
      </c>
      <c r="D14" s="74">
        <v>59247</v>
      </c>
      <c r="E14" s="74" t="s">
        <v>9</v>
      </c>
      <c r="F14" s="74" t="s">
        <v>9</v>
      </c>
      <c r="G14" s="74">
        <v>20496</v>
      </c>
      <c r="H14" s="74">
        <v>1649</v>
      </c>
      <c r="I14" s="74" t="s">
        <v>9</v>
      </c>
      <c r="J14" s="74" t="s">
        <v>9</v>
      </c>
      <c r="K14" s="74">
        <v>570</v>
      </c>
    </row>
    <row r="15" spans="1:11">
      <c r="A15" s="6">
        <v>1996</v>
      </c>
      <c r="B15" s="74">
        <v>11</v>
      </c>
      <c r="C15" s="74">
        <v>33150</v>
      </c>
      <c r="D15" s="74">
        <v>61109</v>
      </c>
      <c r="E15" s="74" t="s">
        <v>9</v>
      </c>
      <c r="F15" s="74" t="s">
        <v>9</v>
      </c>
      <c r="G15" s="74">
        <v>21148</v>
      </c>
      <c r="H15" s="74">
        <v>1843</v>
      </c>
      <c r="I15" s="74" t="s">
        <v>9</v>
      </c>
      <c r="J15" s="74" t="s">
        <v>9</v>
      </c>
      <c r="K15" s="74">
        <v>638</v>
      </c>
    </row>
    <row r="16" spans="1:11">
      <c r="A16" s="6">
        <v>1997</v>
      </c>
      <c r="B16" s="74">
        <v>10</v>
      </c>
      <c r="C16" s="74">
        <v>34507</v>
      </c>
      <c r="D16" s="74">
        <v>69468</v>
      </c>
      <c r="E16" s="74">
        <v>38568</v>
      </c>
      <c r="F16" s="74">
        <v>1888</v>
      </c>
      <c r="G16" s="74">
        <v>24435</v>
      </c>
      <c r="H16" s="74">
        <v>2013</v>
      </c>
      <c r="I16" s="74">
        <v>1118</v>
      </c>
      <c r="J16" s="74" t="s">
        <v>9</v>
      </c>
      <c r="K16" s="74">
        <v>708</v>
      </c>
    </row>
    <row r="17" spans="1:11">
      <c r="A17" s="6">
        <v>1998</v>
      </c>
      <c r="B17" s="74">
        <v>9</v>
      </c>
      <c r="C17" s="74">
        <v>33101</v>
      </c>
      <c r="D17" s="74">
        <v>68204</v>
      </c>
      <c r="E17" s="74">
        <v>50680</v>
      </c>
      <c r="F17" s="74">
        <v>1713</v>
      </c>
      <c r="G17" s="74">
        <v>24169</v>
      </c>
      <c r="H17" s="74">
        <v>2060</v>
      </c>
      <c r="I17" s="74">
        <v>1531</v>
      </c>
      <c r="J17" s="74" t="s">
        <v>9</v>
      </c>
      <c r="K17" s="74">
        <v>730</v>
      </c>
    </row>
    <row r="18" spans="1:11">
      <c r="A18" s="6">
        <v>1999</v>
      </c>
      <c r="B18" s="74">
        <v>9</v>
      </c>
      <c r="C18" s="74">
        <v>32809</v>
      </c>
      <c r="D18" s="74">
        <v>73293</v>
      </c>
      <c r="E18" s="74">
        <v>50171</v>
      </c>
      <c r="F18" s="74">
        <v>1923</v>
      </c>
      <c r="G18" s="74">
        <v>26046</v>
      </c>
      <c r="H18" s="74">
        <v>2234</v>
      </c>
      <c r="I18" s="74">
        <v>1529</v>
      </c>
      <c r="J18" s="74" t="s">
        <v>9</v>
      </c>
      <c r="K18" s="74">
        <v>794</v>
      </c>
    </row>
    <row r="19" spans="1:11">
      <c r="A19" s="6">
        <v>2000</v>
      </c>
      <c r="B19" s="74">
        <v>5</v>
      </c>
      <c r="C19" s="74">
        <v>33080</v>
      </c>
      <c r="D19" s="74">
        <v>79402</v>
      </c>
      <c r="E19" s="74">
        <v>48698</v>
      </c>
      <c r="F19" s="74">
        <v>3630</v>
      </c>
      <c r="G19" s="74">
        <v>27750</v>
      </c>
      <c r="H19" s="74">
        <v>2400</v>
      </c>
      <c r="I19" s="74">
        <v>1472</v>
      </c>
      <c r="J19" s="74" t="s">
        <v>9</v>
      </c>
      <c r="K19" s="74">
        <v>839</v>
      </c>
    </row>
    <row r="20" spans="1:11">
      <c r="A20" s="32">
        <v>2001</v>
      </c>
      <c r="B20" s="74">
        <v>5</v>
      </c>
      <c r="C20" s="74">
        <v>34919</v>
      </c>
      <c r="D20" s="74">
        <v>90121</v>
      </c>
      <c r="E20" s="74">
        <v>53020</v>
      </c>
      <c r="F20" s="74">
        <v>5129</v>
      </c>
      <c r="G20" s="74">
        <v>40583</v>
      </c>
      <c r="H20" s="74">
        <v>2581</v>
      </c>
      <c r="I20" s="74">
        <v>1887</v>
      </c>
      <c r="J20" s="74">
        <v>197</v>
      </c>
      <c r="K20" s="74">
        <v>1162</v>
      </c>
    </row>
    <row r="21" spans="1:11">
      <c r="A21" s="32">
        <v>2002</v>
      </c>
      <c r="B21" s="74">
        <v>5</v>
      </c>
      <c r="C21" s="74">
        <v>34990</v>
      </c>
      <c r="D21" s="74">
        <v>94003</v>
      </c>
      <c r="E21" s="74">
        <v>57473</v>
      </c>
      <c r="F21" s="74">
        <v>4909</v>
      </c>
      <c r="G21" s="74">
        <v>43122</v>
      </c>
      <c r="H21" s="74">
        <v>2687</v>
      </c>
      <c r="I21" s="74">
        <v>2040</v>
      </c>
      <c r="J21" s="74">
        <v>188</v>
      </c>
      <c r="K21" s="74">
        <v>1232</v>
      </c>
    </row>
    <row r="22" spans="1:11">
      <c r="A22" s="32">
        <v>2003</v>
      </c>
      <c r="B22" s="74">
        <v>4</v>
      </c>
      <c r="C22" s="74">
        <v>35057</v>
      </c>
      <c r="D22" s="74">
        <v>103482</v>
      </c>
      <c r="E22" s="74">
        <v>61184</v>
      </c>
      <c r="F22" s="74">
        <v>5029</v>
      </c>
      <c r="G22" s="74">
        <v>46103</v>
      </c>
      <c r="H22" s="74">
        <v>2952</v>
      </c>
      <c r="I22" s="74">
        <v>2166</v>
      </c>
      <c r="J22" s="74">
        <v>192</v>
      </c>
      <c r="K22" s="74">
        <v>1315</v>
      </c>
    </row>
    <row r="23" spans="1:11">
      <c r="A23" s="32">
        <v>2004</v>
      </c>
      <c r="B23" s="74">
        <v>4</v>
      </c>
      <c r="C23" s="74">
        <v>34993</v>
      </c>
      <c r="D23" s="74">
        <v>102702</v>
      </c>
      <c r="E23" s="74">
        <v>67678</v>
      </c>
      <c r="F23" s="74">
        <v>7743</v>
      </c>
      <c r="G23" s="74">
        <v>45315</v>
      </c>
      <c r="H23" s="74">
        <v>2935</v>
      </c>
      <c r="I23" s="74">
        <v>2422</v>
      </c>
      <c r="J23" s="74">
        <v>294</v>
      </c>
      <c r="K23" s="74">
        <v>1295</v>
      </c>
    </row>
    <row r="24" spans="1:11">
      <c r="A24" s="32">
        <v>2005</v>
      </c>
      <c r="B24" s="74">
        <v>4</v>
      </c>
      <c r="C24" s="74">
        <v>35225</v>
      </c>
      <c r="D24" s="74">
        <v>109459</v>
      </c>
      <c r="E24" s="74">
        <v>67844</v>
      </c>
      <c r="F24" s="74">
        <v>8212</v>
      </c>
      <c r="G24" s="74">
        <v>49575</v>
      </c>
      <c r="H24" s="74">
        <v>3107</v>
      </c>
      <c r="I24" s="74">
        <v>2404</v>
      </c>
      <c r="J24" s="74">
        <v>309</v>
      </c>
      <c r="K24" s="74">
        <v>1407</v>
      </c>
    </row>
    <row r="25" spans="1:11">
      <c r="A25" s="32">
        <v>2006</v>
      </c>
      <c r="B25" s="74">
        <v>4</v>
      </c>
      <c r="C25" s="74">
        <v>35519</v>
      </c>
      <c r="D25" s="74">
        <v>115502</v>
      </c>
      <c r="E25" s="74">
        <v>68772</v>
      </c>
      <c r="F25" s="74">
        <v>8469</v>
      </c>
      <c r="G25" s="74">
        <v>50619</v>
      </c>
      <c r="H25" s="74">
        <v>3252</v>
      </c>
      <c r="I25" s="74">
        <v>2409</v>
      </c>
      <c r="J25" s="74">
        <v>315</v>
      </c>
      <c r="K25" s="74">
        <v>1425</v>
      </c>
    </row>
    <row r="26" spans="1:11">
      <c r="A26" s="32">
        <v>2007</v>
      </c>
      <c r="B26" s="74">
        <v>4</v>
      </c>
      <c r="C26" s="74">
        <v>35761</v>
      </c>
      <c r="D26" s="74">
        <v>126638</v>
      </c>
      <c r="E26" s="74">
        <v>70331</v>
      </c>
      <c r="F26" s="74">
        <v>8828</v>
      </c>
      <c r="G26" s="74">
        <v>52565</v>
      </c>
      <c r="H26" s="74">
        <v>3541</v>
      </c>
      <c r="I26" s="74">
        <v>2438</v>
      </c>
      <c r="J26" s="74">
        <v>326</v>
      </c>
      <c r="K26" s="74">
        <v>1470</v>
      </c>
    </row>
    <row r="27" spans="1:11">
      <c r="A27" s="32">
        <v>2008</v>
      </c>
      <c r="B27" s="74">
        <v>4</v>
      </c>
      <c r="C27" s="74">
        <v>36014</v>
      </c>
      <c r="D27" s="74">
        <v>130781</v>
      </c>
      <c r="E27" s="74">
        <v>75659</v>
      </c>
      <c r="F27" s="74">
        <v>9061</v>
      </c>
      <c r="G27" s="74">
        <v>54131</v>
      </c>
      <c r="H27" s="74">
        <v>3631</v>
      </c>
      <c r="I27" s="74">
        <v>2591</v>
      </c>
      <c r="J27" s="74">
        <v>330</v>
      </c>
      <c r="K27" s="74">
        <v>1503</v>
      </c>
    </row>
    <row r="28" spans="1:11">
      <c r="A28" s="32">
        <v>2009</v>
      </c>
      <c r="B28" s="74">
        <v>4</v>
      </c>
      <c r="C28" s="74">
        <v>36346</v>
      </c>
      <c r="D28" s="74">
        <v>135556</v>
      </c>
      <c r="E28" s="74">
        <v>79878</v>
      </c>
      <c r="F28" s="74">
        <v>9164</v>
      </c>
      <c r="G28" s="74">
        <v>59030</v>
      </c>
      <c r="H28" s="74">
        <v>3730</v>
      </c>
      <c r="I28" s="74">
        <v>2707</v>
      </c>
      <c r="J28" s="74">
        <v>330</v>
      </c>
      <c r="K28" s="74">
        <v>1624</v>
      </c>
    </row>
    <row r="29" spans="1:11">
      <c r="A29" s="32">
        <v>2010</v>
      </c>
      <c r="B29" s="74">
        <v>3</v>
      </c>
      <c r="C29" s="74">
        <v>36601</v>
      </c>
      <c r="D29" s="74">
        <v>137542.777</v>
      </c>
      <c r="E29" s="74">
        <v>83487.554000000004</v>
      </c>
      <c r="F29" s="74">
        <v>9351.8829999999998</v>
      </c>
      <c r="G29" s="74">
        <v>64914.686999999998</v>
      </c>
      <c r="H29" s="74">
        <v>3758</v>
      </c>
      <c r="I29" s="74">
        <v>2798</v>
      </c>
      <c r="J29" s="74">
        <v>333</v>
      </c>
      <c r="K29" s="74">
        <v>1774</v>
      </c>
    </row>
    <row r="30" spans="1:11">
      <c r="A30" s="32">
        <v>2011</v>
      </c>
      <c r="B30" s="74">
        <v>3</v>
      </c>
      <c r="C30" s="74">
        <v>36981</v>
      </c>
      <c r="D30" s="74">
        <v>143240</v>
      </c>
      <c r="E30" s="74">
        <v>90059</v>
      </c>
      <c r="F30" s="74">
        <v>9596</v>
      </c>
      <c r="G30" s="74">
        <v>61132</v>
      </c>
      <c r="H30" s="74">
        <v>3873</v>
      </c>
      <c r="I30" s="74">
        <v>2980</v>
      </c>
      <c r="J30" s="74">
        <v>337</v>
      </c>
      <c r="K30" s="74">
        <v>1653</v>
      </c>
    </row>
    <row r="31" spans="1:11">
      <c r="A31" s="32">
        <v>2012</v>
      </c>
      <c r="B31" s="74">
        <v>3</v>
      </c>
      <c r="C31" s="74">
        <v>37590</v>
      </c>
      <c r="D31" s="74">
        <v>143289</v>
      </c>
      <c r="E31" s="74">
        <v>93498</v>
      </c>
      <c r="F31" s="74">
        <v>9751</v>
      </c>
      <c r="G31" s="74">
        <v>62819</v>
      </c>
      <c r="H31" s="74">
        <v>3812</v>
      </c>
      <c r="I31" s="74">
        <v>3027</v>
      </c>
      <c r="J31" s="74">
        <v>335</v>
      </c>
      <c r="K31" s="74">
        <v>1671</v>
      </c>
    </row>
    <row r="32" spans="1:11">
      <c r="A32" s="32">
        <v>2013</v>
      </c>
      <c r="B32" s="74">
        <v>3</v>
      </c>
      <c r="C32" s="74">
        <v>38006</v>
      </c>
      <c r="D32" s="74">
        <v>164063</v>
      </c>
      <c r="E32" s="74">
        <v>97164</v>
      </c>
      <c r="F32" s="74">
        <v>10349</v>
      </c>
      <c r="G32" s="74">
        <v>60723</v>
      </c>
      <c r="H32" s="74">
        <v>4317</v>
      </c>
      <c r="I32" s="74">
        <v>3100</v>
      </c>
      <c r="J32" s="74">
        <v>350</v>
      </c>
      <c r="K32" s="74">
        <v>1598</v>
      </c>
    </row>
    <row r="33" spans="1:11">
      <c r="A33" s="32">
        <v>2014</v>
      </c>
      <c r="B33" s="74">
        <v>3</v>
      </c>
      <c r="C33" s="74">
        <v>38764</v>
      </c>
      <c r="D33" s="74">
        <v>166226</v>
      </c>
      <c r="E33" s="74">
        <v>114437</v>
      </c>
      <c r="F33" s="74">
        <v>10441</v>
      </c>
      <c r="G33" s="74">
        <v>49491</v>
      </c>
      <c r="H33" s="74">
        <v>4288</v>
      </c>
      <c r="I33" s="74">
        <v>3565</v>
      </c>
      <c r="J33" s="74">
        <v>345</v>
      </c>
      <c r="K33" s="74">
        <v>1277</v>
      </c>
    </row>
    <row r="34" spans="1:11">
      <c r="A34" s="32">
        <v>2015</v>
      </c>
      <c r="B34" s="74">
        <v>3</v>
      </c>
      <c r="C34" s="74">
        <v>39142</v>
      </c>
      <c r="D34" s="74">
        <v>167317.27499999999</v>
      </c>
      <c r="E34" s="74">
        <v>130396.838</v>
      </c>
      <c r="F34" s="74">
        <v>10636.29</v>
      </c>
      <c r="G34" s="74">
        <v>39679.595000000001</v>
      </c>
      <c r="H34" s="74">
        <v>4275</v>
      </c>
      <c r="I34" s="74">
        <v>4015</v>
      </c>
      <c r="J34" s="74">
        <v>347</v>
      </c>
      <c r="K34" s="74">
        <v>1014</v>
      </c>
    </row>
    <row r="35" spans="1:11">
      <c r="A35" s="32">
        <v>2016</v>
      </c>
      <c r="B35" s="74">
        <v>3</v>
      </c>
      <c r="C35" s="74">
        <v>39443.870000000003</v>
      </c>
      <c r="D35" s="74">
        <v>170108.9265</v>
      </c>
      <c r="E35" s="74">
        <v>137296.40059999999</v>
      </c>
      <c r="F35" s="74">
        <v>10679.95614</v>
      </c>
      <c r="G35" s="74">
        <v>41955.550999999999</v>
      </c>
      <c r="H35" s="74">
        <v>4312.683479080526</v>
      </c>
      <c r="I35" s="74">
        <v>4190.209381676128</v>
      </c>
      <c r="J35" s="74">
        <v>344.23710362610791</v>
      </c>
      <c r="K35" s="74">
        <v>1063.6773470757305</v>
      </c>
    </row>
    <row r="36" spans="1:11">
      <c r="A36" s="32">
        <v>2017</v>
      </c>
      <c r="B36" s="74">
        <v>3</v>
      </c>
      <c r="C36" s="74">
        <v>39746</v>
      </c>
      <c r="D36" s="74">
        <v>171919.01177000001</v>
      </c>
      <c r="E36" s="74">
        <v>128355.83175</v>
      </c>
      <c r="F36" s="74">
        <v>19207.28039</v>
      </c>
      <c r="G36" s="74">
        <v>39264.048000000003</v>
      </c>
      <c r="H36" s="74">
        <v>4325.4418499974845</v>
      </c>
      <c r="I36" s="74">
        <v>3229.4024996226035</v>
      </c>
      <c r="J36" s="74">
        <v>611.61891446949437</v>
      </c>
      <c r="K36" s="74">
        <v>987.87420117747695</v>
      </c>
    </row>
    <row r="37" spans="1:11">
      <c r="A37" s="32">
        <v>2018</v>
      </c>
      <c r="B37" s="74">
        <v>3</v>
      </c>
      <c r="C37" s="74">
        <v>39871</v>
      </c>
      <c r="D37" s="74">
        <f>168248513.08/1000</f>
        <v>168248.51308</v>
      </c>
      <c r="E37" s="74">
        <f>129595263.7/1000</f>
        <v>129595.2637</v>
      </c>
      <c r="F37" s="74">
        <f>19928803.2/1000</f>
        <v>19928.803199999998</v>
      </c>
      <c r="G37" s="74">
        <f>36102068/1000</f>
        <v>36102.067999999999</v>
      </c>
      <c r="H37" s="74">
        <v>4219.8217521506867</v>
      </c>
      <c r="I37" s="74">
        <v>3250.3640164530611</v>
      </c>
      <c r="J37" s="74">
        <v>630.2992978683028</v>
      </c>
      <c r="K37" s="74">
        <v>905.47184670562569</v>
      </c>
    </row>
    <row r="38" spans="1:11">
      <c r="A38" s="32">
        <v>2019</v>
      </c>
      <c r="B38" s="74">
        <v>3</v>
      </c>
      <c r="C38" s="74">
        <v>40306</v>
      </c>
      <c r="D38" s="74">
        <f>177743492.29/1000</f>
        <v>177743.49228999999</v>
      </c>
      <c r="E38" s="74">
        <f>130328007.25/1000</f>
        <v>130328.00725</v>
      </c>
      <c r="F38" s="74">
        <f>20832876.1/1000</f>
        <v>20832.876100000001</v>
      </c>
      <c r="G38" s="74">
        <f>36580997/1000</f>
        <v>36580.997000000003</v>
      </c>
      <c r="H38" s="74">
        <v>4409.8519399096913</v>
      </c>
      <c r="I38" s="74">
        <v>3233.4641802709275</v>
      </c>
      <c r="J38" s="74">
        <v>650.58010430329136</v>
      </c>
      <c r="K38" s="74">
        <v>907.5819232868555</v>
      </c>
    </row>
    <row r="39" spans="1:11">
      <c r="A39" s="32">
        <v>2020</v>
      </c>
      <c r="B39" s="74">
        <v>3</v>
      </c>
      <c r="C39" s="74">
        <v>40628</v>
      </c>
      <c r="D39" s="74">
        <v>179837.28258</v>
      </c>
      <c r="E39" s="74">
        <v>128195.30455</v>
      </c>
      <c r="F39" s="74">
        <f>20604477.82/1000</f>
        <v>20604.47782</v>
      </c>
      <c r="G39" s="74">
        <v>41775.497000000003</v>
      </c>
      <c r="H39" s="74">
        <v>4426.4370035443544</v>
      </c>
      <c r="I39" s="74">
        <v>3155.3437173870238</v>
      </c>
      <c r="J39" s="74">
        <v>636.31382045026407</v>
      </c>
      <c r="K39" s="74">
        <v>1028.2439942896524</v>
      </c>
    </row>
    <row r="40" spans="1:11">
      <c r="A40" s="32">
        <v>2021</v>
      </c>
      <c r="B40" s="74">
        <v>3</v>
      </c>
      <c r="C40" s="74">
        <v>40813</v>
      </c>
      <c r="D40" s="74">
        <v>184044.72449000002</v>
      </c>
      <c r="E40" s="74">
        <v>131962.89069999999</v>
      </c>
      <c r="F40" s="74">
        <v>20979.39575</v>
      </c>
      <c r="G40" s="74">
        <v>39141.701999999997</v>
      </c>
      <c r="H40" s="74">
        <v>4509.4632712616076</v>
      </c>
      <c r="I40" s="74">
        <v>3233.3543405287537</v>
      </c>
      <c r="J40" s="74">
        <v>643.77671995826688</v>
      </c>
      <c r="K40" s="74">
        <v>959.0498615637174</v>
      </c>
    </row>
    <row r="41" spans="1:11">
      <c r="A41" s="32">
        <v>2022</v>
      </c>
      <c r="B41" s="74">
        <v>3</v>
      </c>
      <c r="C41" s="105">
        <v>41526</v>
      </c>
      <c r="D41" s="74">
        <v>195595</v>
      </c>
      <c r="E41" s="74">
        <v>133527</v>
      </c>
      <c r="F41" s="74">
        <v>22124</v>
      </c>
      <c r="G41" s="74">
        <v>40896</v>
      </c>
      <c r="H41" s="74">
        <v>4710.1916201897602</v>
      </c>
      <c r="I41" s="105">
        <v>3215.5122453402687</v>
      </c>
      <c r="J41" s="105">
        <v>667.0061292170401</v>
      </c>
      <c r="K41" s="105">
        <v>984.82844482974519</v>
      </c>
    </row>
    <row r="42" spans="1:11" s="55" customFormat="1" ht="12.75" customHeight="1">
      <c r="B42" s="103"/>
      <c r="C42" s="103"/>
      <c r="D42" s="103"/>
      <c r="E42" s="103"/>
      <c r="F42" s="103"/>
      <c r="G42" s="103"/>
      <c r="H42" s="103"/>
      <c r="I42" s="103"/>
      <c r="J42" s="103"/>
      <c r="K42" s="103"/>
    </row>
    <row r="43" spans="1:11" s="1" customFormat="1">
      <c r="A43" s="67" t="s">
        <v>601</v>
      </c>
      <c r="B43" s="68"/>
      <c r="C43" s="69"/>
      <c r="E43" s="70"/>
      <c r="G43" s="71"/>
    </row>
    <row r="44" spans="1:11" s="1" customFormat="1"/>
    <row r="45" spans="1:11" s="1" customFormat="1">
      <c r="A45" s="72" t="s">
        <v>602</v>
      </c>
      <c r="C45" s="63"/>
    </row>
    <row r="46" spans="1:11" ht="12.75" customHeight="1">
      <c r="A46" s="6" t="s">
        <v>126</v>
      </c>
    </row>
    <row r="47" spans="1:11" ht="12.75" customHeight="1">
      <c r="B47" s="44"/>
      <c r="C47" s="17"/>
      <c r="D47" s="17"/>
      <c r="E47" s="17"/>
      <c r="F47" s="17"/>
      <c r="G47" s="17"/>
      <c r="H47" s="17"/>
      <c r="I47" s="17"/>
      <c r="J47" s="17"/>
      <c r="K47" s="17"/>
    </row>
    <row r="48" spans="1:11" ht="12.75" customHeight="1">
      <c r="B48" s="17"/>
      <c r="C48" s="17"/>
      <c r="D48" s="17"/>
      <c r="E48" s="17"/>
      <c r="F48" s="17"/>
      <c r="G48" s="17"/>
      <c r="H48" s="17"/>
      <c r="I48" s="17"/>
      <c r="J48" s="17"/>
      <c r="K48" s="17"/>
    </row>
    <row r="49" spans="1:11" ht="12.75" customHeight="1">
      <c r="B49" s="17"/>
      <c r="C49" s="17"/>
      <c r="D49" s="17"/>
      <c r="E49" s="17"/>
      <c r="F49" s="17"/>
      <c r="G49" s="17"/>
      <c r="H49" s="17"/>
      <c r="I49" s="17"/>
      <c r="J49" s="17"/>
      <c r="K49" s="17"/>
    </row>
    <row r="50" spans="1:11" ht="12.75" customHeight="1">
      <c r="B50" s="17"/>
      <c r="C50" s="17"/>
      <c r="D50" s="17"/>
      <c r="E50" s="17"/>
      <c r="F50" s="17"/>
      <c r="G50" s="17"/>
      <c r="H50" s="17"/>
      <c r="I50" s="17"/>
      <c r="J50" s="17"/>
      <c r="K50" s="17"/>
    </row>
    <row r="51" spans="1:11" ht="12.75" customHeight="1">
      <c r="A51" s="8"/>
      <c r="B51" s="29"/>
      <c r="C51" s="29"/>
      <c r="D51" s="29"/>
      <c r="E51" s="17"/>
      <c r="F51" s="17"/>
      <c r="G51" s="17"/>
      <c r="H51" s="17"/>
      <c r="I51" s="17"/>
      <c r="J51" s="17"/>
      <c r="K51" s="17"/>
    </row>
    <row r="52" spans="1:11" ht="12.75" customHeight="1">
      <c r="A52" s="8"/>
      <c r="B52" s="29"/>
      <c r="C52" s="29"/>
      <c r="D52" s="29"/>
      <c r="E52" s="17"/>
      <c r="F52" s="17"/>
      <c r="G52" s="17"/>
      <c r="H52" s="17"/>
      <c r="I52" s="17"/>
      <c r="J52" s="17"/>
      <c r="K52" s="17"/>
    </row>
    <row r="53" spans="1:11" ht="12.75" customHeight="1">
      <c r="B53" s="17"/>
      <c r="C53" s="17"/>
      <c r="D53" s="17"/>
      <c r="E53" s="17"/>
      <c r="F53" s="17"/>
      <c r="G53" s="17"/>
      <c r="H53" s="17"/>
      <c r="I53" s="17"/>
      <c r="J53" s="17"/>
      <c r="K53" s="17"/>
    </row>
    <row r="54" spans="1:11" ht="12.75" customHeight="1">
      <c r="B54" s="17"/>
      <c r="C54" s="17"/>
      <c r="D54" s="17"/>
      <c r="E54" s="17"/>
      <c r="F54" s="17"/>
      <c r="G54" s="17"/>
      <c r="H54" s="17"/>
      <c r="I54" s="17"/>
      <c r="J54" s="17"/>
      <c r="K54" s="17"/>
    </row>
  </sheetData>
  <phoneticPr fontId="4" type="noConversion"/>
  <hyperlinks>
    <hyperlink ref="A4" location="Inhalt!A1" display="&lt;&lt;&lt; Inhalt" xr:uid="{BDB29FAC-4027-4F82-A032-2ECE6245A2B0}"/>
    <hyperlink ref="A43" location="Metadaten!A1" display="Metadaten &lt;&lt;&lt;" xr:uid="{C2AF60A8-D501-4D14-BB31-97688F5BB32F}"/>
  </hyperlinks>
  <pageMargins left="0.78740157499999996" right="0.78740157499999996" top="0.984251969" bottom="0.984251969" header="0.4921259845" footer="0.4921259845"/>
  <pageSetup paperSize="9" scale="5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pageSetUpPr fitToPage="1"/>
  </sheetPr>
  <dimension ref="A1:J51"/>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6.7109375" style="8" customWidth="1"/>
    <col min="2" max="2" width="7.5703125" style="8" bestFit="1" customWidth="1"/>
    <col min="3" max="3" width="11.28515625" style="8" bestFit="1" customWidth="1"/>
    <col min="4" max="4" width="34" style="8" bestFit="1" customWidth="1"/>
    <col min="5" max="5" width="16.28515625" style="8" bestFit="1" customWidth="1"/>
    <col min="6" max="6" width="16.140625" style="8" bestFit="1" customWidth="1"/>
    <col min="7" max="7" width="13" style="8" bestFit="1" customWidth="1"/>
    <col min="8" max="8" width="41" style="8" bestFit="1" customWidth="1"/>
    <col min="9" max="9" width="22.7109375" style="8" bestFit="1" customWidth="1"/>
    <col min="10" max="10" width="22.28515625" style="8" bestFit="1" customWidth="1"/>
    <col min="11" max="16384" width="11.42578125" style="8"/>
  </cols>
  <sheetData>
    <row r="1" spans="1:10" s="55" customFormat="1" ht="15.75">
      <c r="A1" s="53" t="s">
        <v>375</v>
      </c>
    </row>
    <row r="2" spans="1:10" s="55" customFormat="1" ht="12.75" customHeight="1">
      <c r="A2" s="55" t="s">
        <v>705</v>
      </c>
    </row>
    <row r="3" spans="1:10" s="55" customFormat="1"/>
    <row r="4" spans="1:10" s="55" customFormat="1">
      <c r="A4" s="62" t="s">
        <v>599</v>
      </c>
    </row>
    <row r="5" spans="1:10" s="55" customFormat="1">
      <c r="A5" s="63"/>
    </row>
    <row r="6" spans="1:10" s="55" customFormat="1">
      <c r="A6" s="64" t="s">
        <v>619</v>
      </c>
    </row>
    <row r="7" spans="1:10" s="55" customFormat="1"/>
    <row r="8" spans="1:10" s="3" customFormat="1">
      <c r="B8" s="3" t="s">
        <v>20</v>
      </c>
      <c r="C8" s="3" t="s">
        <v>393</v>
      </c>
    </row>
    <row r="9" spans="1:10" s="3" customFormat="1">
      <c r="A9" s="3" t="s">
        <v>0</v>
      </c>
      <c r="C9" s="3" t="s">
        <v>28</v>
      </c>
      <c r="D9" s="3" t="s">
        <v>416</v>
      </c>
      <c r="E9" s="3" t="s">
        <v>418</v>
      </c>
      <c r="F9" s="3" t="s">
        <v>38</v>
      </c>
      <c r="G9" s="3" t="s">
        <v>40</v>
      </c>
      <c r="H9" s="3" t="s">
        <v>547</v>
      </c>
      <c r="I9" s="3" t="s">
        <v>118</v>
      </c>
      <c r="J9" s="3" t="s">
        <v>395</v>
      </c>
    </row>
    <row r="10" spans="1:10">
      <c r="A10" s="8">
        <v>1997</v>
      </c>
      <c r="B10" s="74">
        <v>69468.226999999999</v>
      </c>
      <c r="C10" s="74">
        <v>22027.171999999999</v>
      </c>
      <c r="D10" s="74">
        <v>23564.186000000002</v>
      </c>
      <c r="E10" s="74">
        <v>11322.844999999999</v>
      </c>
      <c r="F10" s="74" t="s">
        <v>9</v>
      </c>
      <c r="G10" s="74" t="s">
        <v>9</v>
      </c>
      <c r="H10" s="74" t="s">
        <v>9</v>
      </c>
      <c r="I10" s="74">
        <v>3022.9009999999998</v>
      </c>
      <c r="J10" s="74">
        <f t="shared" ref="J10:J16" si="0">B10-SUM(C10:I10)</f>
        <v>9531.1229999999996</v>
      </c>
    </row>
    <row r="11" spans="1:10">
      <c r="A11" s="8">
        <v>1998</v>
      </c>
      <c r="B11" s="74">
        <v>68203.816000000006</v>
      </c>
      <c r="C11" s="74">
        <v>22291.964</v>
      </c>
      <c r="D11" s="74">
        <v>26031.985000000001</v>
      </c>
      <c r="E11" s="74">
        <v>11544.888000000001</v>
      </c>
      <c r="F11" s="74" t="s">
        <v>9</v>
      </c>
      <c r="G11" s="74" t="s">
        <v>9</v>
      </c>
      <c r="H11" s="74" t="s">
        <v>9</v>
      </c>
      <c r="I11" s="74">
        <v>1998.6120000000001</v>
      </c>
      <c r="J11" s="74">
        <f t="shared" si="0"/>
        <v>6336.3670000000056</v>
      </c>
    </row>
    <row r="12" spans="1:10">
      <c r="A12" s="8">
        <v>1999</v>
      </c>
      <c r="B12" s="74">
        <v>73293.036999999997</v>
      </c>
      <c r="C12" s="74">
        <v>22046.252</v>
      </c>
      <c r="D12" s="74">
        <v>30056.434000000001</v>
      </c>
      <c r="E12" s="74">
        <v>12853.065000000001</v>
      </c>
      <c r="F12" s="74" t="s">
        <v>9</v>
      </c>
      <c r="G12" s="74" t="s">
        <v>9</v>
      </c>
      <c r="H12" s="74" t="s">
        <v>9</v>
      </c>
      <c r="I12" s="74">
        <v>1988.5419999999999</v>
      </c>
      <c r="J12" s="74">
        <f t="shared" si="0"/>
        <v>6348.7439999999915</v>
      </c>
    </row>
    <row r="13" spans="1:10">
      <c r="A13" s="8">
        <v>2000</v>
      </c>
      <c r="B13" s="74">
        <v>79402</v>
      </c>
      <c r="C13" s="74">
        <v>22897</v>
      </c>
      <c r="D13" s="74">
        <v>33446</v>
      </c>
      <c r="E13" s="74">
        <v>14562</v>
      </c>
      <c r="F13" s="74" t="s">
        <v>9</v>
      </c>
      <c r="G13" s="74" t="s">
        <v>9</v>
      </c>
      <c r="H13" s="74" t="s">
        <v>9</v>
      </c>
      <c r="I13" s="74">
        <v>1772</v>
      </c>
      <c r="J13" s="74">
        <f t="shared" si="0"/>
        <v>6725</v>
      </c>
    </row>
    <row r="14" spans="1:10">
      <c r="A14" s="15" t="s">
        <v>22</v>
      </c>
      <c r="B14" s="74">
        <v>90120.986000000004</v>
      </c>
      <c r="C14" s="74">
        <v>30000.132000000001</v>
      </c>
      <c r="D14" s="74">
        <v>32351.75</v>
      </c>
      <c r="E14" s="74">
        <v>18237.994999999999</v>
      </c>
      <c r="F14" s="74" t="s">
        <v>9</v>
      </c>
      <c r="G14" s="74" t="s">
        <v>9</v>
      </c>
      <c r="H14" s="74" t="s">
        <v>9</v>
      </c>
      <c r="I14" s="74">
        <v>1534.896</v>
      </c>
      <c r="J14" s="74">
        <f t="shared" si="0"/>
        <v>7996.2130000000179</v>
      </c>
    </row>
    <row r="15" spans="1:10">
      <c r="A15" s="15" t="s">
        <v>23</v>
      </c>
      <c r="B15" s="74">
        <v>94002.614000000001</v>
      </c>
      <c r="C15" s="74">
        <v>32532.225999999999</v>
      </c>
      <c r="D15" s="74">
        <v>33757.211000000003</v>
      </c>
      <c r="E15" s="74">
        <v>17766.705999999998</v>
      </c>
      <c r="F15" s="74" t="s">
        <v>9</v>
      </c>
      <c r="G15" s="74" t="s">
        <v>9</v>
      </c>
      <c r="H15" s="74" t="s">
        <v>9</v>
      </c>
      <c r="I15" s="74">
        <v>1366.1279999999999</v>
      </c>
      <c r="J15" s="74">
        <f t="shared" si="0"/>
        <v>8580.3429999999935</v>
      </c>
    </row>
    <row r="16" spans="1:10">
      <c r="A16" s="15" t="s">
        <v>24</v>
      </c>
      <c r="B16" s="74">
        <v>103482.245</v>
      </c>
      <c r="C16" s="74">
        <v>37792.724999999999</v>
      </c>
      <c r="D16" s="74">
        <v>35491.067000000003</v>
      </c>
      <c r="E16" s="74">
        <v>19713.901999999998</v>
      </c>
      <c r="F16" s="74" t="s">
        <v>9</v>
      </c>
      <c r="G16" s="74" t="s">
        <v>9</v>
      </c>
      <c r="H16" s="74" t="s">
        <v>9</v>
      </c>
      <c r="I16" s="74">
        <v>1170.0419999999999</v>
      </c>
      <c r="J16" s="74">
        <f t="shared" si="0"/>
        <v>9314.5089999999909</v>
      </c>
    </row>
    <row r="17" spans="1:10">
      <c r="A17" s="15" t="s">
        <v>25</v>
      </c>
      <c r="B17" s="74">
        <v>102701.785</v>
      </c>
      <c r="C17" s="74">
        <v>32756.032999999999</v>
      </c>
      <c r="D17" s="74">
        <v>27204.039000000001</v>
      </c>
      <c r="E17" s="74">
        <v>18953.39</v>
      </c>
      <c r="F17" s="74">
        <v>4496.1930000000002</v>
      </c>
      <c r="G17" s="74">
        <v>512.25900000000001</v>
      </c>
      <c r="H17" s="74">
        <v>714.22900000000004</v>
      </c>
      <c r="I17" s="74">
        <v>1285.2339999999999</v>
      </c>
      <c r="J17" s="74">
        <f t="shared" ref="J17:J33" si="1">B17-SUM(C17:I17)</f>
        <v>16780.407999999996</v>
      </c>
    </row>
    <row r="18" spans="1:10">
      <c r="A18" s="15" t="s">
        <v>26</v>
      </c>
      <c r="B18" s="74">
        <v>109458.833</v>
      </c>
      <c r="C18" s="74">
        <v>35589.777000000002</v>
      </c>
      <c r="D18" s="74">
        <v>28279.322</v>
      </c>
      <c r="E18" s="74">
        <v>20681.489000000001</v>
      </c>
      <c r="F18" s="74">
        <v>4474.2039999999997</v>
      </c>
      <c r="G18" s="74">
        <v>641.30399999999997</v>
      </c>
      <c r="H18" s="74">
        <v>720.303</v>
      </c>
      <c r="I18" s="74">
        <v>1515.144</v>
      </c>
      <c r="J18" s="74">
        <f t="shared" si="1"/>
        <v>17557.289999999994</v>
      </c>
    </row>
    <row r="19" spans="1:10">
      <c r="A19" s="42">
        <v>2006</v>
      </c>
      <c r="B19" s="74">
        <v>115501.61299999998</v>
      </c>
      <c r="C19" s="74">
        <v>37797.817000000003</v>
      </c>
      <c r="D19" s="74">
        <v>29796.986000000001</v>
      </c>
      <c r="E19" s="74">
        <v>21768.560000000001</v>
      </c>
      <c r="F19" s="74">
        <v>5776.7030000000004</v>
      </c>
      <c r="G19" s="74">
        <v>768.96799999999996</v>
      </c>
      <c r="H19" s="74">
        <v>843.99800000000005</v>
      </c>
      <c r="I19" s="74">
        <v>1400.4</v>
      </c>
      <c r="J19" s="74">
        <f t="shared" si="1"/>
        <v>17348.180999999997</v>
      </c>
    </row>
    <row r="20" spans="1:10">
      <c r="A20" s="42">
        <v>2007</v>
      </c>
      <c r="B20" s="74">
        <v>126638.06100000002</v>
      </c>
      <c r="C20" s="74">
        <v>44066.591</v>
      </c>
      <c r="D20" s="74">
        <v>30502.438999999998</v>
      </c>
      <c r="E20" s="74">
        <v>22061.530999999999</v>
      </c>
      <c r="F20" s="74">
        <v>5789.6632499999996</v>
      </c>
      <c r="G20" s="74">
        <v>805.39515000000006</v>
      </c>
      <c r="H20" s="74">
        <v>872.79239999999993</v>
      </c>
      <c r="I20" s="74">
        <v>2782.9940000000001</v>
      </c>
      <c r="J20" s="74">
        <f t="shared" si="1"/>
        <v>19756.655200000008</v>
      </c>
    </row>
    <row r="21" spans="1:10">
      <c r="A21" s="42">
        <v>2008</v>
      </c>
      <c r="B21" s="74">
        <v>130781</v>
      </c>
      <c r="C21" s="74">
        <v>44372</v>
      </c>
      <c r="D21" s="74">
        <v>32421</v>
      </c>
      <c r="E21" s="74">
        <v>22200</v>
      </c>
      <c r="F21" s="74">
        <v>6201.3098499999996</v>
      </c>
      <c r="G21" s="74">
        <v>924.70425</v>
      </c>
      <c r="H21" s="74">
        <v>921.07030000000009</v>
      </c>
      <c r="I21" s="74">
        <v>2887</v>
      </c>
      <c r="J21" s="74">
        <f t="shared" si="1"/>
        <v>20853.915599999993</v>
      </c>
    </row>
    <row r="22" spans="1:10">
      <c r="A22" s="42">
        <v>2009</v>
      </c>
      <c r="B22" s="74">
        <v>135556</v>
      </c>
      <c r="C22" s="74">
        <v>47368</v>
      </c>
      <c r="D22" s="74">
        <v>35338</v>
      </c>
      <c r="E22" s="74">
        <v>23344</v>
      </c>
      <c r="F22" s="74">
        <v>6126.0950500000008</v>
      </c>
      <c r="G22" s="74">
        <v>789.16379999999992</v>
      </c>
      <c r="H22" s="74">
        <v>967.90609999999992</v>
      </c>
      <c r="I22" s="74">
        <v>2389</v>
      </c>
      <c r="J22" s="74">
        <f t="shared" si="1"/>
        <v>19233.835050000009</v>
      </c>
    </row>
    <row r="23" spans="1:10">
      <c r="A23" s="42">
        <v>2010</v>
      </c>
      <c r="B23" s="74">
        <v>137542.777</v>
      </c>
      <c r="C23" s="74">
        <v>48184.627999999997</v>
      </c>
      <c r="D23" s="74">
        <v>34359.923999999999</v>
      </c>
      <c r="E23" s="74">
        <v>23919.762999999999</v>
      </c>
      <c r="F23" s="74">
        <v>6449.1152000000002</v>
      </c>
      <c r="G23" s="74">
        <v>862.23219999999992</v>
      </c>
      <c r="H23" s="74">
        <v>1055.4654499999999</v>
      </c>
      <c r="I23" s="74">
        <v>1268.4760000000001</v>
      </c>
      <c r="J23" s="74">
        <f t="shared" si="1"/>
        <v>21443.173150000002</v>
      </c>
    </row>
    <row r="24" spans="1:10">
      <c r="A24" s="42">
        <v>2011</v>
      </c>
      <c r="B24" s="74">
        <v>143240</v>
      </c>
      <c r="C24" s="74">
        <v>48651</v>
      </c>
      <c r="D24" s="74">
        <v>35268</v>
      </c>
      <c r="E24" s="74">
        <v>24575</v>
      </c>
      <c r="F24" s="74">
        <v>6872.2674500000003</v>
      </c>
      <c r="G24" s="74">
        <v>863.92630000000008</v>
      </c>
      <c r="H24" s="74">
        <v>872.93315000000007</v>
      </c>
      <c r="I24" s="74">
        <v>1372</v>
      </c>
      <c r="J24" s="74">
        <f t="shared" si="1"/>
        <v>24764.873099999997</v>
      </c>
    </row>
    <row r="25" spans="1:10">
      <c r="A25" s="42">
        <v>2012</v>
      </c>
      <c r="B25" s="74">
        <v>143289</v>
      </c>
      <c r="C25" s="74">
        <v>49190</v>
      </c>
      <c r="D25" s="74">
        <v>35114</v>
      </c>
      <c r="E25" s="74">
        <v>24082</v>
      </c>
      <c r="F25" s="74">
        <v>6868.1473999999998</v>
      </c>
      <c r="G25" s="74">
        <v>1497.2902999999999</v>
      </c>
      <c r="H25" s="74">
        <v>708.07295000000011</v>
      </c>
      <c r="I25" s="74">
        <v>1456</v>
      </c>
      <c r="J25" s="74">
        <f t="shared" si="1"/>
        <v>24373.489350000003</v>
      </c>
    </row>
    <row r="26" spans="1:10">
      <c r="A26" s="42">
        <v>2013</v>
      </c>
      <c r="B26" s="74">
        <v>164063</v>
      </c>
      <c r="C26" s="74">
        <v>60130</v>
      </c>
      <c r="D26" s="74">
        <v>40617</v>
      </c>
      <c r="E26" s="74">
        <v>24798</v>
      </c>
      <c r="F26" s="74">
        <v>7659.9631500000005</v>
      </c>
      <c r="G26" s="74">
        <v>1964.2047000000002</v>
      </c>
      <c r="H26" s="74">
        <v>896.8907999999999</v>
      </c>
      <c r="I26" s="74">
        <v>1549</v>
      </c>
      <c r="J26" s="74">
        <f t="shared" si="1"/>
        <v>26447.941350000008</v>
      </c>
    </row>
    <row r="27" spans="1:10">
      <c r="A27" s="42">
        <v>2014</v>
      </c>
      <c r="B27" s="74">
        <v>166226</v>
      </c>
      <c r="C27" s="74">
        <v>61080</v>
      </c>
      <c r="D27" s="74">
        <v>39762</v>
      </c>
      <c r="E27" s="74">
        <v>25106</v>
      </c>
      <c r="F27" s="74">
        <v>7723.0852500000001</v>
      </c>
      <c r="G27" s="74">
        <v>1946.5755000000001</v>
      </c>
      <c r="H27" s="74">
        <v>874.42844999999988</v>
      </c>
      <c r="I27" s="74" t="s">
        <v>9</v>
      </c>
      <c r="J27" s="74">
        <f t="shared" si="1"/>
        <v>29733.910799999983</v>
      </c>
    </row>
    <row r="28" spans="1:10">
      <c r="A28" s="42">
        <v>2015</v>
      </c>
      <c r="B28" s="74">
        <v>167317.27499999999</v>
      </c>
      <c r="C28" s="74">
        <v>61422.402999999998</v>
      </c>
      <c r="D28" s="74">
        <v>37767.546999999999</v>
      </c>
      <c r="E28" s="74">
        <v>26074.448</v>
      </c>
      <c r="F28" s="74">
        <v>7794.5695428588888</v>
      </c>
      <c r="G28" s="74">
        <v>1861.9449268108913</v>
      </c>
      <c r="H28" s="74">
        <v>959.77292081788175</v>
      </c>
      <c r="I28" s="74" t="s">
        <v>9</v>
      </c>
      <c r="J28" s="74">
        <f t="shared" si="1"/>
        <v>31436.589609512332</v>
      </c>
    </row>
    <row r="29" spans="1:10">
      <c r="A29" s="42">
        <v>2016</v>
      </c>
      <c r="B29" s="74">
        <f>170108926.5/1000</f>
        <v>170108.9265</v>
      </c>
      <c r="C29" s="74">
        <f>65372370.8334064/1000</f>
        <v>65372.370833406407</v>
      </c>
      <c r="D29" s="74">
        <f>37994212.5210401/1000</f>
        <v>37994.212521040099</v>
      </c>
      <c r="E29" s="74">
        <f>26896150.8489022/1000</f>
        <v>26896.150848902198</v>
      </c>
      <c r="F29" s="74">
        <v>7061.5123360567432</v>
      </c>
      <c r="G29" s="74">
        <v>1610.561357462261</v>
      </c>
      <c r="H29" s="74">
        <v>1114.2992174376177</v>
      </c>
      <c r="I29" s="74" t="s">
        <v>9</v>
      </c>
      <c r="J29" s="74">
        <f t="shared" si="1"/>
        <v>30059.81938569466</v>
      </c>
    </row>
    <row r="30" spans="1:10">
      <c r="A30" s="42">
        <v>2017</v>
      </c>
      <c r="B30" s="74">
        <v>171919.01177000001</v>
      </c>
      <c r="C30" s="74">
        <v>64993.573149999997</v>
      </c>
      <c r="D30" s="74">
        <v>38131.484799999998</v>
      </c>
      <c r="E30" s="74">
        <v>27006.331850000002</v>
      </c>
      <c r="F30" s="74">
        <v>6879.9513999999999</v>
      </c>
      <c r="G30" s="74">
        <v>1646.2447500000001</v>
      </c>
      <c r="H30" s="74">
        <v>1201.5061000000001</v>
      </c>
      <c r="I30" s="74" t="s">
        <v>9</v>
      </c>
      <c r="J30" s="74">
        <f t="shared" si="1"/>
        <v>32059.919720000005</v>
      </c>
    </row>
    <row r="31" spans="1:10">
      <c r="A31" s="42">
        <v>2018</v>
      </c>
      <c r="B31" s="74">
        <f>168248513.08/1000</f>
        <v>168248.51308</v>
      </c>
      <c r="C31" s="74">
        <f>62432540/1000</f>
        <v>62432.54</v>
      </c>
      <c r="D31" s="74">
        <f>38188239.45/1000</f>
        <v>38188.239450000001</v>
      </c>
      <c r="E31" s="74">
        <v>26760.968100000002</v>
      </c>
      <c r="F31" s="74">
        <v>7024.8797500000001</v>
      </c>
      <c r="G31" s="74">
        <v>1657.52415</v>
      </c>
      <c r="H31" s="74">
        <v>1297.3263999999999</v>
      </c>
      <c r="I31" s="74" t="s">
        <v>9</v>
      </c>
      <c r="J31" s="74">
        <f t="shared" si="1"/>
        <v>30887.035230000009</v>
      </c>
    </row>
    <row r="32" spans="1:10">
      <c r="A32" s="42">
        <v>2019</v>
      </c>
      <c r="B32" s="74">
        <f>177743492.29/1000</f>
        <v>177743.49228999999</v>
      </c>
      <c r="C32" s="74">
        <f>67924825.95/1000</f>
        <v>67924.825949999999</v>
      </c>
      <c r="D32" s="74">
        <f>39615856.25/1000</f>
        <v>39615.856249999997</v>
      </c>
      <c r="E32" s="74">
        <f>26986199.4/1000</f>
        <v>26986.199399999998</v>
      </c>
      <c r="F32" s="74">
        <f>7029787/1000</f>
        <v>7029.7870000000003</v>
      </c>
      <c r="G32" s="74">
        <f>1824648.25/1000</f>
        <v>1824.64825</v>
      </c>
      <c r="H32" s="74">
        <v>1297.97165</v>
      </c>
      <c r="I32" s="74" t="s">
        <v>9</v>
      </c>
      <c r="J32" s="74">
        <f t="shared" si="1"/>
        <v>33064.20379</v>
      </c>
    </row>
    <row r="33" spans="1:10">
      <c r="A33" s="42">
        <v>2020</v>
      </c>
      <c r="B33" s="74">
        <v>179837.28258</v>
      </c>
      <c r="C33" s="74">
        <v>71307.934308318087</v>
      </c>
      <c r="D33" s="74">
        <v>38080.888022501102</v>
      </c>
      <c r="E33" s="74">
        <v>27892.139159986702</v>
      </c>
      <c r="F33" s="74">
        <v>6296.1465062164007</v>
      </c>
      <c r="G33" s="74">
        <v>1597.3975100989201</v>
      </c>
      <c r="H33" s="74">
        <v>1436.3751145751676</v>
      </c>
      <c r="I33" s="74" t="s">
        <v>9</v>
      </c>
      <c r="J33" s="74">
        <f t="shared" si="1"/>
        <v>33226.401958303613</v>
      </c>
    </row>
    <row r="34" spans="1:10">
      <c r="A34" s="42">
        <v>2021</v>
      </c>
      <c r="B34" s="74">
        <v>184044.72448999999</v>
      </c>
      <c r="C34" s="74">
        <v>71311.044103529348</v>
      </c>
      <c r="D34" s="74">
        <v>39370.100961958655</v>
      </c>
      <c r="E34" s="74">
        <v>28385.603310457984</v>
      </c>
      <c r="F34" s="74">
        <v>6356.5767221062788</v>
      </c>
      <c r="G34" s="74">
        <v>1631.3620690207622</v>
      </c>
      <c r="H34" s="74">
        <v>1408.7530638136923</v>
      </c>
      <c r="I34" s="74" t="s">
        <v>9</v>
      </c>
      <c r="J34" s="74">
        <v>35581.284259113279</v>
      </c>
    </row>
    <row r="35" spans="1:10">
      <c r="A35" s="42">
        <v>2022</v>
      </c>
      <c r="B35" s="74">
        <v>195595</v>
      </c>
      <c r="C35" s="105">
        <v>76901</v>
      </c>
      <c r="D35" s="105">
        <v>41323</v>
      </c>
      <c r="E35" s="74">
        <v>30431.142067227127</v>
      </c>
      <c r="F35" s="74">
        <v>6172.2474489511196</v>
      </c>
      <c r="G35" s="74">
        <v>1457.1377191447825</v>
      </c>
      <c r="H35" s="74">
        <v>1453.79898445718</v>
      </c>
      <c r="I35" s="74" t="s">
        <v>9</v>
      </c>
      <c r="J35" s="74">
        <v>37857.44832463783</v>
      </c>
    </row>
    <row r="36" spans="1:10">
      <c r="A36" s="42"/>
      <c r="B36" s="74"/>
      <c r="C36" s="74"/>
      <c r="D36" s="74"/>
      <c r="E36" s="74"/>
      <c r="F36" s="74"/>
      <c r="G36" s="74"/>
      <c r="H36" s="74"/>
      <c r="I36" s="74"/>
      <c r="J36" s="74"/>
    </row>
    <row r="37" spans="1:10" s="1" customFormat="1">
      <c r="A37" s="67" t="s">
        <v>601</v>
      </c>
      <c r="B37" s="68"/>
      <c r="C37" s="69"/>
      <c r="E37" s="70"/>
      <c r="G37" s="71"/>
    </row>
    <row r="38" spans="1:10" s="1" customFormat="1"/>
    <row r="39" spans="1:10" s="1" customFormat="1">
      <c r="A39" s="72" t="s">
        <v>602</v>
      </c>
      <c r="C39" s="63"/>
    </row>
    <row r="40" spans="1:10" s="6" customFormat="1" ht="12.75" customHeight="1">
      <c r="A40" s="6" t="s">
        <v>126</v>
      </c>
    </row>
    <row r="41" spans="1:10" ht="12.75" customHeight="1">
      <c r="B41" s="42"/>
      <c r="C41" s="42"/>
      <c r="D41" s="47"/>
      <c r="E41" s="47"/>
      <c r="F41" s="29"/>
      <c r="G41" s="29"/>
      <c r="H41" s="29"/>
      <c r="I41" s="47"/>
      <c r="J41" s="47"/>
    </row>
    <row r="42" spans="1:10" s="30" customFormat="1" ht="12.75" customHeight="1">
      <c r="A42" s="30" t="s">
        <v>488</v>
      </c>
      <c r="B42" s="79"/>
      <c r="C42" s="79"/>
      <c r="D42" s="80"/>
      <c r="E42" s="80"/>
      <c r="F42" s="31"/>
      <c r="G42" s="31"/>
      <c r="H42" s="31"/>
      <c r="I42" s="80"/>
      <c r="J42" s="80"/>
    </row>
    <row r="43" spans="1:10" ht="12.75" customHeight="1">
      <c r="A43" s="42" t="s">
        <v>500</v>
      </c>
    </row>
    <row r="44" spans="1:10" ht="12.75" customHeight="1">
      <c r="A44" s="42" t="s">
        <v>489</v>
      </c>
      <c r="B44" s="42"/>
      <c r="C44" s="42"/>
      <c r="D44" s="42"/>
      <c r="E44" s="42"/>
      <c r="F44" s="42"/>
      <c r="G44" s="42"/>
      <c r="H44" s="42"/>
      <c r="I44" s="42"/>
      <c r="J44" s="42"/>
    </row>
    <row r="45" spans="1:10" ht="12.75" customHeight="1">
      <c r="A45" s="42" t="s">
        <v>499</v>
      </c>
      <c r="B45" s="42"/>
      <c r="C45" s="42"/>
      <c r="D45" s="42"/>
      <c r="E45" s="42"/>
      <c r="F45" s="42"/>
      <c r="G45" s="42"/>
      <c r="H45" s="42"/>
      <c r="I45" s="42"/>
      <c r="J45" s="42"/>
    </row>
    <row r="46" spans="1:10" ht="12.75" customHeight="1">
      <c r="A46" s="106" t="s">
        <v>706</v>
      </c>
      <c r="B46" s="42"/>
      <c r="C46" s="42"/>
      <c r="D46" s="47"/>
      <c r="E46" s="47"/>
      <c r="F46" s="29"/>
      <c r="G46" s="29"/>
      <c r="H46" s="29"/>
      <c r="I46" s="47"/>
      <c r="J46" s="47"/>
    </row>
    <row r="51" spans="4:4" ht="12.75" customHeight="1">
      <c r="D51" s="8" t="s">
        <v>152</v>
      </c>
    </row>
  </sheetData>
  <phoneticPr fontId="4" type="noConversion"/>
  <hyperlinks>
    <hyperlink ref="A4" location="Inhalt!A1" display="&lt;&lt;&lt; Inhalt" xr:uid="{5E4635C8-4D9C-4927-8AB9-0D8D8E03BC0D}"/>
    <hyperlink ref="A37" location="Metadaten!A1" display="Metadaten &lt;&lt;&lt;" xr:uid="{F5F9C0A3-A2E0-4CB6-938F-706DBEBAD4AD}"/>
  </hyperlinks>
  <pageMargins left="0.78740157499999996" right="0.78740157499999996" top="0.984251969" bottom="0.984251969" header="0.4921259845" footer="0.4921259845"/>
  <pageSetup paperSize="9" scale="23" orientation="portrait" r:id="rId1"/>
  <headerFooter alignWithMargins="0"/>
  <ignoredErrors>
    <ignoredError sqref="A14:A1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0">
    <outlinePr summaryBelow="0"/>
    <pageSetUpPr fitToPage="1"/>
  </sheetPr>
  <dimension ref="A1:I313"/>
  <sheetViews>
    <sheetView workbookViewId="0">
      <pane ySplit="9" topLeftCell="A10" activePane="bottomLeft" state="frozen"/>
      <selection sqref="A1:XFD1048576"/>
      <selection pane="bottomLeft" activeCell="A4" sqref="A4"/>
    </sheetView>
  </sheetViews>
  <sheetFormatPr baseColWidth="10" defaultRowHeight="12.75" outlineLevelRow="1"/>
  <cols>
    <col min="1" max="1" width="45.28515625" style="2" customWidth="1"/>
    <col min="2" max="2" width="10.85546875" style="2" bestFit="1" customWidth="1"/>
    <col min="3" max="3" width="6.7109375" style="2" bestFit="1" customWidth="1"/>
    <col min="4" max="4" width="20" style="2" bestFit="1" customWidth="1"/>
    <col min="5" max="16384" width="11.42578125" style="2"/>
  </cols>
  <sheetData>
    <row r="1" spans="1:4" s="55" customFormat="1" ht="15.75">
      <c r="A1" s="53" t="s">
        <v>358</v>
      </c>
    </row>
    <row r="2" spans="1:4" s="55" customFormat="1" ht="12.75" customHeight="1">
      <c r="A2" s="55" t="s">
        <v>707</v>
      </c>
    </row>
    <row r="3" spans="1:4" s="55" customFormat="1"/>
    <row r="4" spans="1:4" s="55" customFormat="1">
      <c r="A4" s="62" t="s">
        <v>599</v>
      </c>
    </row>
    <row r="5" spans="1:4" s="55" customFormat="1">
      <c r="A5" s="63"/>
    </row>
    <row r="6" spans="1:4" s="55" customFormat="1">
      <c r="A6" s="64" t="s">
        <v>620</v>
      </c>
    </row>
    <row r="7" spans="1:4" s="55" customFormat="1"/>
    <row r="8" spans="1:4" s="3" customFormat="1">
      <c r="A8" s="3" t="s">
        <v>30</v>
      </c>
      <c r="B8" s="3" t="s">
        <v>20</v>
      </c>
      <c r="C8" s="3" t="s">
        <v>119</v>
      </c>
      <c r="D8" s="3" t="s">
        <v>80</v>
      </c>
    </row>
    <row r="9" spans="1:4" s="3" customFormat="1">
      <c r="B9" s="3" t="s">
        <v>31</v>
      </c>
      <c r="D9" s="3" t="s">
        <v>31</v>
      </c>
    </row>
    <row r="10" spans="1:4" collapsed="1">
      <c r="A10" s="15" t="s">
        <v>131</v>
      </c>
      <c r="B10" s="74">
        <v>109458833.2</v>
      </c>
      <c r="C10" s="81">
        <v>1</v>
      </c>
      <c r="D10" s="74">
        <v>3107.418969481902</v>
      </c>
    </row>
    <row r="11" spans="1:4" hidden="1" outlineLevel="1">
      <c r="A11" s="8" t="s">
        <v>32</v>
      </c>
      <c r="B11" s="74">
        <v>25256884.600000001</v>
      </c>
      <c r="C11" s="81">
        <v>0.2307432288616795</v>
      </c>
      <c r="D11" s="74">
        <v>717.01588644428682</v>
      </c>
    </row>
    <row r="12" spans="1:4" hidden="1" outlineLevel="1">
      <c r="A12" s="8" t="s">
        <v>33</v>
      </c>
      <c r="B12" s="74">
        <v>10332892.6</v>
      </c>
      <c r="C12" s="81">
        <v>9.4399805825812505E-2</v>
      </c>
      <c r="D12" s="74">
        <v>293.33974733853796</v>
      </c>
    </row>
    <row r="13" spans="1:4" hidden="1" outlineLevel="1">
      <c r="A13" s="8" t="s">
        <v>34</v>
      </c>
      <c r="B13" s="74">
        <v>28279322</v>
      </c>
      <c r="C13" s="81">
        <v>0.25835577790536873</v>
      </c>
      <c r="D13" s="74">
        <v>802.81964513839603</v>
      </c>
    </row>
    <row r="14" spans="1:4" hidden="1" outlineLevel="1">
      <c r="A14" s="8" t="s">
        <v>35</v>
      </c>
      <c r="B14" s="74">
        <v>17529425</v>
      </c>
      <c r="C14" s="81">
        <v>0.1601462804556919</v>
      </c>
      <c r="D14" s="74">
        <v>497.64158977998579</v>
      </c>
    </row>
    <row r="15" spans="1:4" hidden="1" outlineLevel="1">
      <c r="A15" s="8" t="s">
        <v>36</v>
      </c>
      <c r="B15" s="74">
        <v>3152064</v>
      </c>
      <c r="C15" s="81">
        <v>2.8796798831581184E-2</v>
      </c>
      <c r="D15" s="74">
        <v>89.483718949609653</v>
      </c>
    </row>
    <row r="16" spans="1:4" hidden="1" outlineLevel="1">
      <c r="A16" s="8" t="s">
        <v>37</v>
      </c>
      <c r="B16" s="74">
        <v>177485</v>
      </c>
      <c r="C16" s="81">
        <v>1.6214771783260703E-3</v>
      </c>
      <c r="D16" s="74">
        <v>5.0386089425124201</v>
      </c>
    </row>
    <row r="17" spans="1:4" hidden="1" outlineLevel="1">
      <c r="A17" s="8" t="s">
        <v>38</v>
      </c>
      <c r="B17" s="74">
        <v>4474204</v>
      </c>
      <c r="C17" s="81">
        <v>4.0875677816013846E-2</v>
      </c>
      <c r="D17" s="74">
        <v>127.017856635912</v>
      </c>
    </row>
    <row r="18" spans="1:4" hidden="1" outlineLevel="1">
      <c r="A18" s="8" t="s">
        <v>39</v>
      </c>
      <c r="B18" s="74">
        <v>5365299</v>
      </c>
      <c r="C18" s="81">
        <v>4.9016592294535803E-2</v>
      </c>
      <c r="D18" s="74">
        <v>152.315088715401</v>
      </c>
    </row>
    <row r="19" spans="1:4" hidden="1" outlineLevel="1">
      <c r="A19" s="8" t="s">
        <v>40</v>
      </c>
      <c r="B19" s="74">
        <v>641304</v>
      </c>
      <c r="C19" s="81">
        <v>5.8588601874480783E-3</v>
      </c>
      <c r="D19" s="74">
        <v>18.205933286018453</v>
      </c>
    </row>
    <row r="20" spans="1:4" hidden="1" outlineLevel="1">
      <c r="A20" s="8" t="s">
        <v>52</v>
      </c>
      <c r="B20" s="74">
        <v>6543379</v>
      </c>
      <c r="C20" s="81">
        <v>5.9779360045288693E-2</v>
      </c>
      <c r="D20" s="74">
        <v>185.7595173882186</v>
      </c>
    </row>
    <row r="21" spans="1:4" hidden="1" outlineLevel="1">
      <c r="A21" s="8" t="s">
        <v>41</v>
      </c>
      <c r="B21" s="74">
        <v>21004</v>
      </c>
      <c r="C21" s="81">
        <v>1.9188949293495665E-4</v>
      </c>
      <c r="D21" s="74">
        <v>0.59628105039034773</v>
      </c>
    </row>
    <row r="22" spans="1:4" hidden="1" outlineLevel="1">
      <c r="A22" s="8" t="s">
        <v>42</v>
      </c>
      <c r="B22" s="74">
        <v>89978</v>
      </c>
      <c r="C22" s="81">
        <v>1E-3</v>
      </c>
      <c r="D22" s="74">
        <v>2.5543789921930449</v>
      </c>
    </row>
    <row r="23" spans="1:4" hidden="1" outlineLevel="1">
      <c r="A23" s="8" t="s">
        <v>43</v>
      </c>
      <c r="B23" s="74">
        <v>219100</v>
      </c>
      <c r="C23" s="81">
        <v>2.0016657732836131E-3</v>
      </c>
      <c r="D23" s="74">
        <v>6.2200141944641594</v>
      </c>
    </row>
    <row r="24" spans="1:4" hidden="1" outlineLevel="1">
      <c r="A24" s="15" t="s">
        <v>44</v>
      </c>
      <c r="B24" s="74">
        <v>18486</v>
      </c>
      <c r="C24" s="81">
        <v>1.6888541070251423E-4</v>
      </c>
      <c r="D24" s="74">
        <v>0.52479772888573462</v>
      </c>
    </row>
    <row r="25" spans="1:4" hidden="1" outlineLevel="1">
      <c r="A25" s="15" t="s">
        <v>45</v>
      </c>
      <c r="B25" s="74">
        <v>61130</v>
      </c>
      <c r="C25" s="81">
        <v>5.5847480018634068E-4</v>
      </c>
      <c r="D25" s="74">
        <v>1.7354151880766502</v>
      </c>
    </row>
    <row r="26" spans="1:4" hidden="1" outlineLevel="1">
      <c r="A26" s="15" t="s">
        <v>46</v>
      </c>
      <c r="B26" s="74">
        <v>720303</v>
      </c>
      <c r="C26" s="81">
        <v>6.5805835759630586E-3</v>
      </c>
      <c r="D26" s="74">
        <v>20.448630234208657</v>
      </c>
    </row>
    <row r="27" spans="1:4" hidden="1" outlineLevel="1">
      <c r="A27" s="15" t="s">
        <v>47</v>
      </c>
      <c r="B27" s="74">
        <v>438473</v>
      </c>
      <c r="C27" s="81">
        <v>4.0058256349109339E-3</v>
      </c>
      <c r="D27" s="74">
        <v>12.447778566359119</v>
      </c>
    </row>
    <row r="28" spans="1:4" hidden="1" outlineLevel="1">
      <c r="A28" s="15" t="s">
        <v>48</v>
      </c>
      <c r="B28" s="74">
        <v>54064</v>
      </c>
      <c r="C28" s="81">
        <v>4.9392085060157573E-4</v>
      </c>
      <c r="D28" s="74">
        <v>1.5348190205819729</v>
      </c>
    </row>
    <row r="29" spans="1:4" hidden="1" outlineLevel="1">
      <c r="A29" s="15" t="s">
        <v>49</v>
      </c>
      <c r="B29" s="74">
        <v>1515144</v>
      </c>
      <c r="C29" s="81">
        <v>1.3842135492451056E-2</v>
      </c>
      <c r="D29" s="74">
        <v>43.013314407381124</v>
      </c>
    </row>
    <row r="30" spans="1:4" hidden="1" outlineLevel="1">
      <c r="A30" s="15" t="s">
        <v>50</v>
      </c>
      <c r="B30" s="74">
        <v>4155627</v>
      </c>
      <c r="C30" s="81">
        <v>3.7965204620872939E-2</v>
      </c>
      <c r="D30" s="74">
        <v>117.97379701916253</v>
      </c>
    </row>
    <row r="31" spans="1:4" hidden="1" outlineLevel="1">
      <c r="A31" s="15" t="s">
        <v>51</v>
      </c>
      <c r="B31" s="74">
        <v>413265</v>
      </c>
      <c r="C31" s="81">
        <v>3.7755290086538213E-3</v>
      </c>
      <c r="D31" s="74">
        <v>11.732150461320085</v>
      </c>
    </row>
    <row r="32" spans="1:4" collapsed="1">
      <c r="A32" s="15" t="s">
        <v>132</v>
      </c>
      <c r="B32" s="74">
        <v>115501613</v>
      </c>
      <c r="C32" s="81">
        <v>1</v>
      </c>
      <c r="D32" s="74">
        <v>3251.8261493848363</v>
      </c>
    </row>
    <row r="33" spans="1:4" hidden="1" outlineLevel="1">
      <c r="A33" s="8" t="s">
        <v>32</v>
      </c>
      <c r="B33" s="74">
        <v>27497667</v>
      </c>
      <c r="C33" s="81">
        <v>0.23807171420194798</v>
      </c>
      <c r="D33" s="74">
        <v>774.1678256707678</v>
      </c>
    </row>
    <row r="34" spans="1:4" hidden="1" outlineLevel="1">
      <c r="A34" s="8" t="s">
        <v>33</v>
      </c>
      <c r="B34" s="74">
        <v>10300150</v>
      </c>
      <c r="C34" s="81">
        <v>8.9177542481592875E-2</v>
      </c>
      <c r="D34" s="74">
        <v>289.98986457952083</v>
      </c>
    </row>
    <row r="35" spans="1:4" hidden="1" outlineLevel="1">
      <c r="A35" s="8" t="s">
        <v>34</v>
      </c>
      <c r="B35" s="74">
        <v>29796986</v>
      </c>
      <c r="C35" s="81">
        <v>0.25797895999945908</v>
      </c>
      <c r="D35" s="74">
        <v>838.90272811734565</v>
      </c>
    </row>
    <row r="36" spans="1:4" hidden="1" outlineLevel="1">
      <c r="A36" s="8" t="s">
        <v>35</v>
      </c>
      <c r="B36" s="74">
        <v>18024870</v>
      </c>
      <c r="C36" s="81">
        <v>0.15605730112184668</v>
      </c>
      <c r="D36" s="74">
        <v>507.47121259044457</v>
      </c>
    </row>
    <row r="37" spans="1:4" hidden="1" outlineLevel="1">
      <c r="A37" s="8" t="s">
        <v>36</v>
      </c>
      <c r="B37" s="74">
        <v>3743690</v>
      </c>
      <c r="C37" s="81">
        <v>3.241244778114051E-2</v>
      </c>
      <c r="D37" s="74">
        <v>105.39964526028322</v>
      </c>
    </row>
    <row r="38" spans="1:4" hidden="1" outlineLevel="1">
      <c r="A38" s="8" t="s">
        <v>37</v>
      </c>
      <c r="B38" s="74">
        <v>151032</v>
      </c>
      <c r="C38" s="81">
        <v>1.3076181022684073E-3</v>
      </c>
      <c r="D38" s="74">
        <v>4.2521467383653819</v>
      </c>
    </row>
    <row r="39" spans="1:4" hidden="1" outlineLevel="1">
      <c r="A39" s="8" t="s">
        <v>38</v>
      </c>
      <c r="B39" s="74">
        <v>5776703</v>
      </c>
      <c r="C39" s="81">
        <v>5.0014046124187028E-2</v>
      </c>
      <c r="D39" s="74">
        <v>162.6369830231707</v>
      </c>
    </row>
    <row r="40" spans="1:4" hidden="1" outlineLevel="1">
      <c r="A40" s="8" t="s">
        <v>39</v>
      </c>
      <c r="B40" s="74">
        <v>5339268</v>
      </c>
      <c r="C40" s="81">
        <v>4.6226782997394154E-2</v>
      </c>
      <c r="D40" s="74">
        <v>150.32146175286465</v>
      </c>
    </row>
    <row r="41" spans="1:4" hidden="1" outlineLevel="1">
      <c r="A41" s="8" t="s">
        <v>40</v>
      </c>
      <c r="B41" s="74">
        <v>768968</v>
      </c>
      <c r="C41" s="81">
        <v>6.6576386253584183E-3</v>
      </c>
      <c r="D41" s="74">
        <v>21.64948337509502</v>
      </c>
    </row>
    <row r="42" spans="1:4" hidden="1" outlineLevel="1">
      <c r="A42" s="8" t="s">
        <v>52</v>
      </c>
      <c r="B42" s="74">
        <v>6420391</v>
      </c>
      <c r="C42" s="81">
        <v>5.5587024572548611E-2</v>
      </c>
      <c r="D42" s="74">
        <v>180.75934007151102</v>
      </c>
    </row>
    <row r="43" spans="1:4" hidden="1" outlineLevel="1">
      <c r="A43" s="8" t="s">
        <v>41</v>
      </c>
      <c r="B43" s="74">
        <v>13143</v>
      </c>
      <c r="C43" s="81">
        <v>1.1379061866434713E-4</v>
      </c>
      <c r="D43" s="74">
        <v>0</v>
      </c>
    </row>
    <row r="44" spans="1:4" hidden="1" outlineLevel="1">
      <c r="A44" s="8" t="s">
        <v>42</v>
      </c>
      <c r="B44" s="74">
        <v>75283</v>
      </c>
      <c r="C44" s="81">
        <v>6.5179176328905466E-4</v>
      </c>
      <c r="D44" s="74">
        <v>2.1195134998169993</v>
      </c>
    </row>
    <row r="45" spans="1:4" hidden="1" outlineLevel="1">
      <c r="A45" s="8" t="s">
        <v>43</v>
      </c>
      <c r="B45" s="74">
        <v>251661</v>
      </c>
      <c r="C45" s="81">
        <v>2.1788526884035809E-3</v>
      </c>
      <c r="D45" s="74">
        <v>7.0852501478082157</v>
      </c>
    </row>
    <row r="46" spans="1:4" hidden="1" outlineLevel="1">
      <c r="A46" s="15" t="s">
        <v>44</v>
      </c>
      <c r="B46" s="74">
        <v>22542</v>
      </c>
      <c r="C46" s="81">
        <v>1.9516610560235207E-4</v>
      </c>
      <c r="D46" s="74">
        <v>0.63464624567133088</v>
      </c>
    </row>
    <row r="47" spans="1:4" hidden="1" outlineLevel="1">
      <c r="A47" s="15" t="s">
        <v>45</v>
      </c>
      <c r="B47" s="74">
        <v>73178</v>
      </c>
      <c r="C47" s="81">
        <v>6.3356690958073464E-4</v>
      </c>
      <c r="D47" s="74">
        <v>2.0602494439595711</v>
      </c>
    </row>
    <row r="48" spans="1:4" hidden="1" outlineLevel="1">
      <c r="A48" s="15" t="s">
        <v>46</v>
      </c>
      <c r="B48" s="74">
        <v>843998</v>
      </c>
      <c r="C48" s="81">
        <v>7.3072399430473755E-3</v>
      </c>
      <c r="D48" s="74">
        <v>23.761873926630816</v>
      </c>
    </row>
    <row r="49" spans="1:4" hidden="1" outlineLevel="1">
      <c r="A49" s="15" t="s">
        <v>47</v>
      </c>
      <c r="B49" s="74">
        <v>483776</v>
      </c>
      <c r="C49" s="81">
        <v>4.1884783028960813E-3</v>
      </c>
      <c r="D49" s="74">
        <v>13.620203271488499</v>
      </c>
    </row>
    <row r="50" spans="1:4" hidden="1" outlineLevel="1">
      <c r="A50" s="15" t="s">
        <v>48</v>
      </c>
      <c r="B50" s="74">
        <v>42605</v>
      </c>
      <c r="C50" s="81">
        <v>3.6886930747884883E-4</v>
      </c>
      <c r="D50" s="74">
        <v>1.1994988597651961</v>
      </c>
    </row>
    <row r="51" spans="1:4" hidden="1" outlineLevel="1">
      <c r="A51" s="15" t="s">
        <v>49</v>
      </c>
      <c r="B51" s="74">
        <v>1400400</v>
      </c>
      <c r="C51" s="81">
        <v>1.2124506001487616E-2</v>
      </c>
      <c r="D51" s="74">
        <v>39.426785664010808</v>
      </c>
    </row>
    <row r="52" spans="1:4" hidden="1" outlineLevel="1">
      <c r="A52" s="15" t="s">
        <v>50</v>
      </c>
      <c r="B52" s="74">
        <v>4168995</v>
      </c>
      <c r="C52" s="81">
        <v>3.609469072955717E-2</v>
      </c>
      <c r="D52" s="74">
        <v>117.37365916833244</v>
      </c>
    </row>
    <row r="53" spans="1:4" hidden="1" outlineLevel="1">
      <c r="A53" s="15" t="s">
        <v>51</v>
      </c>
      <c r="B53" s="74">
        <v>306307</v>
      </c>
      <c r="C53" s="81">
        <v>2.6519716222491198E-3</v>
      </c>
      <c r="D53" s="74">
        <v>8.6237506686562124</v>
      </c>
    </row>
    <row r="54" spans="1:4" collapsed="1">
      <c r="A54" s="15" t="s">
        <v>133</v>
      </c>
      <c r="B54" s="74">
        <v>126638061.41000001</v>
      </c>
      <c r="C54" s="81">
        <v>1</v>
      </c>
      <c r="D54" s="74">
        <v>3541.2337856883187</v>
      </c>
    </row>
    <row r="55" spans="1:4" hidden="1" outlineLevel="1">
      <c r="A55" s="8" t="s">
        <v>32</v>
      </c>
      <c r="B55" s="74">
        <v>31356435.400000002</v>
      </c>
      <c r="C55" s="81">
        <v>0.24760672305683237</v>
      </c>
      <c r="D55" s="74">
        <v>876.83329325242585</v>
      </c>
    </row>
    <row r="56" spans="1:4" hidden="1" outlineLevel="1">
      <c r="A56" s="8" t="s">
        <v>33</v>
      </c>
      <c r="B56" s="74">
        <v>12710155.709999999</v>
      </c>
      <c r="C56" s="81">
        <v>0.10036600030420505</v>
      </c>
      <c r="D56" s="74">
        <v>355.41947121165515</v>
      </c>
    </row>
    <row r="57" spans="1:4" hidden="1" outlineLevel="1">
      <c r="A57" s="8" t="s">
        <v>34</v>
      </c>
      <c r="B57" s="74">
        <v>30502438.719999999</v>
      </c>
      <c r="C57" s="81">
        <v>0.24086312109000244</v>
      </c>
      <c r="D57" s="74">
        <v>852.95262213025364</v>
      </c>
    </row>
    <row r="58" spans="1:4" hidden="1" outlineLevel="1">
      <c r="A58" s="8" t="s">
        <v>35</v>
      </c>
      <c r="B58" s="74">
        <v>18072113.030000001</v>
      </c>
      <c r="C58" s="81">
        <v>0.14270680416916845</v>
      </c>
      <c r="D58" s="74">
        <v>505.35815637146618</v>
      </c>
    </row>
    <row r="59" spans="1:4" hidden="1" outlineLevel="1">
      <c r="A59" s="8" t="s">
        <v>36</v>
      </c>
      <c r="B59" s="74">
        <v>3989418</v>
      </c>
      <c r="C59" s="81">
        <v>3.1502519507811848E-2</v>
      </c>
      <c r="D59" s="74">
        <v>111.5577864153687</v>
      </c>
    </row>
    <row r="60" spans="1:4" hidden="1" outlineLevel="1">
      <c r="A60" s="8" t="s">
        <v>37</v>
      </c>
      <c r="B60" s="74">
        <v>172065.7</v>
      </c>
      <c r="C60" s="81">
        <v>1.3587202621724024E-3</v>
      </c>
      <c r="D60" s="74">
        <v>4.8115460977042028</v>
      </c>
    </row>
    <row r="61" spans="1:4" hidden="1" outlineLevel="1">
      <c r="A61" s="8" t="s">
        <v>38</v>
      </c>
      <c r="B61" s="74">
        <v>5789663.25</v>
      </c>
      <c r="C61" s="81">
        <v>4.5718192347050705E-2</v>
      </c>
      <c r="D61" s="74">
        <v>161.89880735997315</v>
      </c>
    </row>
    <row r="62" spans="1:4" hidden="1" outlineLevel="1">
      <c r="A62" s="8" t="s">
        <v>39</v>
      </c>
      <c r="B62" s="74">
        <v>6570215.7499999991</v>
      </c>
      <c r="C62" s="81">
        <v>5.1881840868745172E-2</v>
      </c>
      <c r="D62" s="74">
        <v>183.72572774810544</v>
      </c>
    </row>
    <row r="63" spans="1:4" hidden="1" outlineLevel="1">
      <c r="A63" s="8" t="s">
        <v>40</v>
      </c>
      <c r="B63" s="74">
        <v>805395.15</v>
      </c>
      <c r="C63" s="81">
        <v>6.3598190072767626E-3</v>
      </c>
      <c r="D63" s="74">
        <v>22.521605939431225</v>
      </c>
    </row>
    <row r="64" spans="1:4" hidden="1" outlineLevel="1">
      <c r="A64" s="8" t="s">
        <v>52</v>
      </c>
      <c r="B64" s="74">
        <v>5521308.9999999991</v>
      </c>
      <c r="C64" s="81">
        <v>4.3599127612387843E-2</v>
      </c>
      <c r="D64" s="74">
        <v>154.39470372752436</v>
      </c>
    </row>
    <row r="65" spans="1:4" hidden="1" outlineLevel="1">
      <c r="A65" s="8" t="s">
        <v>41</v>
      </c>
      <c r="B65" s="74">
        <v>9619.75</v>
      </c>
      <c r="C65" s="81">
        <v>7.596254943334416E-5</v>
      </c>
      <c r="D65" s="74">
        <v>0.26900114650037749</v>
      </c>
    </row>
    <row r="66" spans="1:4" hidden="1" outlineLevel="1">
      <c r="A66" s="8" t="s">
        <v>42</v>
      </c>
      <c r="B66" s="74">
        <v>83944.05</v>
      </c>
      <c r="C66" s="81">
        <v>6.6286587985759662E-4</v>
      </c>
      <c r="D66" s="74">
        <v>2.3473630491317357</v>
      </c>
    </row>
    <row r="67" spans="1:4" hidden="1" outlineLevel="1">
      <c r="A67" s="8" t="s">
        <v>43</v>
      </c>
      <c r="B67" s="74">
        <v>257310.3</v>
      </c>
      <c r="C67" s="81">
        <v>2.0318559612732779E-3</v>
      </c>
      <c r="D67" s="74">
        <v>7.1952769777131511</v>
      </c>
    </row>
    <row r="68" spans="1:4" hidden="1" outlineLevel="1">
      <c r="A68" s="15" t="s">
        <v>44</v>
      </c>
      <c r="B68" s="74">
        <v>17992.099999999999</v>
      </c>
      <c r="C68" s="81">
        <v>1.4207497966783664E-4</v>
      </c>
      <c r="D68" s="74">
        <v>0.50312071810072423</v>
      </c>
    </row>
    <row r="69" spans="1:4" hidden="1" outlineLevel="1">
      <c r="A69" s="15" t="s">
        <v>45</v>
      </c>
      <c r="B69" s="74">
        <v>69906.649999999994</v>
      </c>
      <c r="C69" s="81">
        <v>5.5201926831201318E-4</v>
      </c>
      <c r="D69" s="74">
        <v>1.9548292832974468</v>
      </c>
    </row>
    <row r="70" spans="1:4" hidden="1" outlineLevel="1">
      <c r="A70" s="15" t="s">
        <v>46</v>
      </c>
      <c r="B70" s="74">
        <v>872792.4</v>
      </c>
      <c r="C70" s="81">
        <v>6.8920227479973076E-3</v>
      </c>
      <c r="D70" s="74">
        <v>24.406263806940519</v>
      </c>
    </row>
    <row r="71" spans="1:4" hidden="1" outlineLevel="1">
      <c r="A71" s="15" t="s">
        <v>47</v>
      </c>
      <c r="B71" s="74">
        <v>531135.94999999995</v>
      </c>
      <c r="C71" s="81">
        <v>4.1941257161258053E-3</v>
      </c>
      <c r="D71" s="74">
        <v>14.852379687368924</v>
      </c>
    </row>
    <row r="72" spans="1:4" hidden="1" outlineLevel="1">
      <c r="A72" s="15" t="s">
        <v>48</v>
      </c>
      <c r="B72" s="74">
        <v>33181</v>
      </c>
      <c r="C72" s="81">
        <v>2.6201443413267423E-4</v>
      </c>
      <c r="D72" s="74">
        <v>0.92785436648863284</v>
      </c>
    </row>
    <row r="73" spans="1:4" hidden="1" outlineLevel="1">
      <c r="A73" s="15" t="s">
        <v>49</v>
      </c>
      <c r="B73" s="74">
        <v>2782994.1</v>
      </c>
      <c r="C73" s="81">
        <v>2.1975968907087518E-2</v>
      </c>
      <c r="D73" s="74">
        <v>77.822043567014347</v>
      </c>
    </row>
    <row r="74" spans="1:4" hidden="1" outlineLevel="1">
      <c r="A74" s="15" t="s">
        <v>50</v>
      </c>
      <c r="B74" s="74">
        <v>5150197.4000000004</v>
      </c>
      <c r="C74" s="81">
        <v>4.0668637395876256E-2</v>
      </c>
      <c r="D74" s="74">
        <v>144.01715276418446</v>
      </c>
    </row>
    <row r="75" spans="1:4" hidden="1" outlineLevel="1">
      <c r="A75" s="15" t="s">
        <v>51</v>
      </c>
      <c r="B75" s="74">
        <v>1339778</v>
      </c>
      <c r="C75" s="81">
        <v>1.0579583934583225E-2</v>
      </c>
      <c r="D75" s="74">
        <v>37.464780067671484</v>
      </c>
    </row>
    <row r="76" spans="1:4" collapsed="1">
      <c r="A76" s="15" t="s">
        <v>134</v>
      </c>
      <c r="B76" s="74">
        <v>130780655.19999999</v>
      </c>
      <c r="C76" s="81">
        <v>1</v>
      </c>
      <c r="D76" s="74">
        <v>3631.3837729771753</v>
      </c>
    </row>
    <row r="77" spans="1:4" hidden="1" outlineLevel="1">
      <c r="A77" s="8" t="s">
        <v>32</v>
      </c>
      <c r="B77" s="74">
        <v>31258127.949999999</v>
      </c>
      <c r="C77" s="81">
        <v>0.23901186228343657</v>
      </c>
      <c r="D77" s="74">
        <v>867.94379824512691</v>
      </c>
    </row>
    <row r="78" spans="1:4" hidden="1" outlineLevel="1">
      <c r="A78" s="8" t="s">
        <v>33</v>
      </c>
      <c r="B78" s="74">
        <v>13114283.77</v>
      </c>
      <c r="C78" s="81">
        <v>0.10027693889394125</v>
      </c>
      <c r="D78" s="74">
        <v>364.14404870328207</v>
      </c>
    </row>
    <row r="79" spans="1:4" hidden="1" outlineLevel="1">
      <c r="A79" s="8" t="s">
        <v>34</v>
      </c>
      <c r="B79" s="74">
        <v>32420976.790000007</v>
      </c>
      <c r="C79" s="81">
        <v>0.24790345896661337</v>
      </c>
      <c r="D79" s="74">
        <v>900.23259815627273</v>
      </c>
    </row>
    <row r="80" spans="1:4" hidden="1" outlineLevel="1">
      <c r="A80" s="8" t="s">
        <v>35</v>
      </c>
      <c r="B80" s="74">
        <v>18170370.120000005</v>
      </c>
      <c r="C80" s="81">
        <v>0.13893775109332843</v>
      </c>
      <c r="D80" s="74">
        <v>504.5362947742546</v>
      </c>
    </row>
    <row r="81" spans="1:4" hidden="1" outlineLevel="1">
      <c r="A81" s="8" t="s">
        <v>36</v>
      </c>
      <c r="B81" s="74">
        <v>4029309.5</v>
      </c>
      <c r="C81" s="81">
        <v>3.0809675129995835E-2</v>
      </c>
      <c r="D81" s="74">
        <v>111.88175431776531</v>
      </c>
    </row>
    <row r="82" spans="1:4" hidden="1" outlineLevel="1">
      <c r="A82" s="8" t="s">
        <v>37</v>
      </c>
      <c r="B82" s="74">
        <v>206847.9</v>
      </c>
      <c r="C82" s="81">
        <v>1.5816398815533691E-3</v>
      </c>
      <c r="D82" s="74">
        <v>5.7435414005664454</v>
      </c>
    </row>
    <row r="83" spans="1:4" hidden="1" outlineLevel="1">
      <c r="A83" s="8" t="s">
        <v>38</v>
      </c>
      <c r="B83" s="74">
        <v>6201309.8499999996</v>
      </c>
      <c r="C83" s="81">
        <v>4.7417638644771068E-2</v>
      </c>
      <c r="D83" s="74">
        <v>172.19164352751707</v>
      </c>
    </row>
    <row r="84" spans="1:4" hidden="1" outlineLevel="1">
      <c r="A84" s="8" t="s">
        <v>39</v>
      </c>
      <c r="B84" s="74">
        <v>7068130.75</v>
      </c>
      <c r="C84" s="81">
        <v>5.404569000813509E-2</v>
      </c>
      <c r="D84" s="74">
        <v>196.26064169489644</v>
      </c>
    </row>
    <row r="85" spans="1:4" hidden="1" outlineLevel="1">
      <c r="A85" s="8" t="s">
        <v>40</v>
      </c>
      <c r="B85" s="74">
        <v>924704.25</v>
      </c>
      <c r="C85" s="81">
        <v>7.0706500788352078E-3</v>
      </c>
      <c r="D85" s="74">
        <v>25.676243960681958</v>
      </c>
    </row>
    <row r="86" spans="1:4" hidden="1" outlineLevel="1">
      <c r="A86" s="8" t="s">
        <v>52</v>
      </c>
      <c r="B86" s="74">
        <v>5573276.0999999996</v>
      </c>
      <c r="C86" s="81">
        <v>4.2615447150627213E-2</v>
      </c>
      <c r="D86" s="74">
        <v>154.75304326095406</v>
      </c>
    </row>
    <row r="87" spans="1:4" hidden="1" outlineLevel="1">
      <c r="A87" s="8" t="s">
        <v>41</v>
      </c>
      <c r="B87" s="74">
        <v>29285.200000000001</v>
      </c>
      <c r="C87" s="81">
        <v>2.2392608413847434E-4</v>
      </c>
      <c r="D87" s="74">
        <v>0.81316154828677734</v>
      </c>
    </row>
    <row r="88" spans="1:4" hidden="1" outlineLevel="1">
      <c r="A88" s="8" t="s">
        <v>42</v>
      </c>
      <c r="B88" s="74">
        <v>88318.75</v>
      </c>
      <c r="C88" s="81">
        <v>6.7531967831890784E-4</v>
      </c>
      <c r="D88" s="74">
        <v>2.4523449214194479</v>
      </c>
    </row>
    <row r="89" spans="1:4" hidden="1" outlineLevel="1">
      <c r="A89" s="8" t="s">
        <v>43</v>
      </c>
      <c r="B89" s="74">
        <v>300343.59999999998</v>
      </c>
      <c r="C89" s="81">
        <v>2.2965445427742437E-3</v>
      </c>
      <c r="D89" s="74">
        <v>8.3396345865496766</v>
      </c>
    </row>
    <row r="90" spans="1:4" hidden="1" outlineLevel="1">
      <c r="A90" s="15" t="s">
        <v>44</v>
      </c>
      <c r="B90" s="74">
        <v>26479</v>
      </c>
      <c r="C90" s="81">
        <v>2.024687822484621E-4</v>
      </c>
      <c r="D90" s="74">
        <v>0.73524185039151446</v>
      </c>
    </row>
    <row r="91" spans="1:4" hidden="1" outlineLevel="1">
      <c r="A91" s="15" t="s">
        <v>45</v>
      </c>
      <c r="B91" s="74">
        <v>65477.7</v>
      </c>
      <c r="C91" s="81">
        <v>5.0066808351637623E-4</v>
      </c>
      <c r="D91" s="74">
        <v>1.8181179541289496</v>
      </c>
    </row>
    <row r="92" spans="1:4" hidden="1" outlineLevel="1">
      <c r="A92" s="15" t="s">
        <v>46</v>
      </c>
      <c r="B92" s="74">
        <v>921070.3</v>
      </c>
      <c r="C92" s="81">
        <v>7.0428634769525156E-3</v>
      </c>
      <c r="D92" s="74">
        <v>25.575340145498966</v>
      </c>
    </row>
    <row r="93" spans="1:4" hidden="1" outlineLevel="1">
      <c r="A93" s="15" t="s">
        <v>47</v>
      </c>
      <c r="B93" s="74">
        <v>555878.80000000005</v>
      </c>
      <c r="C93" s="81">
        <v>4.2504665475938076E-3</v>
      </c>
      <c r="D93" s="74">
        <v>15.435075248514465</v>
      </c>
    </row>
    <row r="94" spans="1:4" hidden="1" outlineLevel="1">
      <c r="A94" s="15" t="s">
        <v>48</v>
      </c>
      <c r="B94" s="74">
        <v>18985.05</v>
      </c>
      <c r="C94" s="81">
        <v>1.4516711184055914E-4</v>
      </c>
      <c r="D94" s="74">
        <v>0.52715749430776915</v>
      </c>
    </row>
    <row r="95" spans="1:4" hidden="1" outlineLevel="1">
      <c r="A95" s="15" t="s">
        <v>49</v>
      </c>
      <c r="B95" s="74">
        <v>2886713.8</v>
      </c>
      <c r="C95" s="81">
        <v>2.2072941870381453E-2</v>
      </c>
      <c r="D95" s="74">
        <v>80.155322929971675</v>
      </c>
    </row>
    <row r="96" spans="1:4" hidden="1" outlineLevel="1">
      <c r="A96" s="15" t="s">
        <v>50</v>
      </c>
      <c r="B96" s="74">
        <v>4894981.7</v>
      </c>
      <c r="C96" s="81">
        <v>3.7428943084236825E-2</v>
      </c>
      <c r="D96" s="74">
        <v>135.91885655578389</v>
      </c>
    </row>
    <row r="97" spans="1:4" hidden="1" outlineLevel="1">
      <c r="A97" s="15" t="s">
        <v>51</v>
      </c>
      <c r="B97" s="74">
        <v>2025784.3200000001</v>
      </c>
      <c r="C97" s="81">
        <v>1.5489938606761164E-2</v>
      </c>
      <c r="D97" s="74">
        <v>56.249911701005161</v>
      </c>
    </row>
    <row r="98" spans="1:4" collapsed="1">
      <c r="A98" s="15" t="s">
        <v>355</v>
      </c>
      <c r="B98" s="74">
        <v>135556262.81999999</v>
      </c>
      <c r="C98" s="81">
        <v>1</v>
      </c>
      <c r="D98" s="74">
        <v>3729.6060865019531</v>
      </c>
    </row>
    <row r="99" spans="1:4" hidden="1" outlineLevel="1">
      <c r="A99" s="8" t="s">
        <v>32</v>
      </c>
      <c r="B99" s="74">
        <v>33458625.5</v>
      </c>
      <c r="C99" s="81">
        <v>0.24682463800605389</v>
      </c>
      <c r="D99" s="74">
        <v>920.55867220601988</v>
      </c>
    </row>
    <row r="100" spans="1:4" hidden="1" outlineLevel="1">
      <c r="A100" s="8" t="s">
        <v>33</v>
      </c>
      <c r="B100" s="74">
        <v>13908927.960000003</v>
      </c>
      <c r="C100" s="81">
        <v>0.10260631025561054</v>
      </c>
      <c r="D100" s="74">
        <v>382.68111924283284</v>
      </c>
    </row>
    <row r="101" spans="1:4" hidden="1" outlineLevel="1">
      <c r="A101" s="8" t="s">
        <v>81</v>
      </c>
      <c r="B101" s="74">
        <v>35338060.090000004</v>
      </c>
      <c r="C101" s="81">
        <v>0.26068924706875457</v>
      </c>
      <c r="D101" s="74">
        <v>972.26820255323844</v>
      </c>
    </row>
    <row r="102" spans="1:4" hidden="1" outlineLevel="1">
      <c r="A102" s="8" t="s">
        <v>35</v>
      </c>
      <c r="B102" s="74">
        <v>19040264.620000001</v>
      </c>
      <c r="C102" s="81">
        <v>0.14046023565346327</v>
      </c>
      <c r="D102" s="74">
        <v>523.86134980465533</v>
      </c>
    </row>
    <row r="103" spans="1:4" hidden="1" outlineLevel="1">
      <c r="A103" s="8" t="s">
        <v>155</v>
      </c>
      <c r="B103" s="74">
        <v>4303594.95</v>
      </c>
      <c r="C103" s="81">
        <v>3.1747665954132864E-2</v>
      </c>
      <c r="D103" s="74">
        <v>118.40628817476477</v>
      </c>
    </row>
    <row r="104" spans="1:4" hidden="1" outlineLevel="1">
      <c r="A104" s="8" t="s">
        <v>37</v>
      </c>
      <c r="B104" s="74">
        <v>169417.2</v>
      </c>
      <c r="C104" s="81">
        <v>1.2497924955703645E-3</v>
      </c>
      <c r="D104" s="74">
        <v>4.6612336983436968</v>
      </c>
    </row>
    <row r="105" spans="1:4" hidden="1" outlineLevel="1">
      <c r="A105" s="8" t="s">
        <v>38</v>
      </c>
      <c r="B105" s="74">
        <v>6126095.0500000007</v>
      </c>
      <c r="C105" s="81">
        <v>4.5192268675440024E-2</v>
      </c>
      <c r="D105" s="74">
        <v>168.54936031475268</v>
      </c>
    </row>
    <row r="106" spans="1:4" hidden="1" outlineLevel="1">
      <c r="A106" s="8" t="s">
        <v>356</v>
      </c>
      <c r="B106" s="74">
        <v>7046044.5</v>
      </c>
      <c r="C106" s="81">
        <v>5.1978745602895345E-2</v>
      </c>
      <c r="D106" s="74">
        <v>193.86024596929511</v>
      </c>
    </row>
    <row r="107" spans="1:4" hidden="1" outlineLevel="1">
      <c r="A107" s="8" t="s">
        <v>40</v>
      </c>
      <c r="B107" s="74">
        <v>789163.8</v>
      </c>
      <c r="C107" s="81">
        <v>5.8216697892291445E-3</v>
      </c>
      <c r="D107" s="74">
        <v>21.712535079513561</v>
      </c>
    </row>
    <row r="108" spans="1:4" hidden="1" outlineLevel="1">
      <c r="A108" s="8" t="s">
        <v>52</v>
      </c>
      <c r="B108" s="74">
        <v>6401291.75</v>
      </c>
      <c r="C108" s="81">
        <v>4.7222397673355981E-2</v>
      </c>
      <c r="D108" s="74">
        <v>176.12094178176415</v>
      </c>
    </row>
    <row r="109" spans="1:4" hidden="1" outlineLevel="1">
      <c r="A109" s="8" t="s">
        <v>41</v>
      </c>
      <c r="B109" s="74">
        <v>31630.5</v>
      </c>
      <c r="C109" s="81">
        <v>2.3333853664880784E-4</v>
      </c>
      <c r="D109" s="74">
        <v>0.87026082650085279</v>
      </c>
    </row>
    <row r="110" spans="1:4" hidden="1" outlineLevel="1">
      <c r="A110" s="8" t="s">
        <v>42</v>
      </c>
      <c r="B110" s="74">
        <v>101317.5</v>
      </c>
      <c r="C110" s="81">
        <v>7.4742028064417548E-4</v>
      </c>
      <c r="D110" s="74">
        <v>2.7875832278655146</v>
      </c>
    </row>
    <row r="111" spans="1:4" hidden="1" outlineLevel="1">
      <c r="A111" s="8" t="s">
        <v>43</v>
      </c>
      <c r="B111" s="74">
        <v>328205.5</v>
      </c>
      <c r="C111" s="81">
        <v>2.4211754822114828E-3</v>
      </c>
      <c r="D111" s="74">
        <v>9.0300308149452491</v>
      </c>
    </row>
    <row r="112" spans="1:4" hidden="1" outlineLevel="1">
      <c r="A112" s="8" t="s">
        <v>44</v>
      </c>
      <c r="B112" s="74">
        <v>18417.75</v>
      </c>
      <c r="C112" s="81">
        <v>1.3586793864667272E-4</v>
      </c>
      <c r="D112" s="74">
        <v>0.50673389093710453</v>
      </c>
    </row>
    <row r="113" spans="1:4" hidden="1" outlineLevel="1">
      <c r="A113" s="8" t="s">
        <v>45</v>
      </c>
      <c r="B113" s="74">
        <v>106947.75</v>
      </c>
      <c r="C113" s="81">
        <v>7.8895469508488767E-4</v>
      </c>
      <c r="D113" s="74">
        <v>2.9424902327628897</v>
      </c>
    </row>
    <row r="114" spans="1:4" hidden="1" outlineLevel="1">
      <c r="A114" s="8" t="s">
        <v>46</v>
      </c>
      <c r="B114" s="74">
        <v>967906.1</v>
      </c>
      <c r="C114" s="81">
        <v>7.1402536471903604E-3</v>
      </c>
      <c r="D114" s="74">
        <v>26.630333461728938</v>
      </c>
    </row>
    <row r="115" spans="1:4" hidden="1" outlineLevel="1">
      <c r="A115" s="8" t="s">
        <v>47</v>
      </c>
      <c r="B115" s="74">
        <v>588056.85</v>
      </c>
      <c r="C115" s="81">
        <v>4.338101669126555E-3</v>
      </c>
      <c r="D115" s="74">
        <v>16.179410389038683</v>
      </c>
    </row>
    <row r="116" spans="1:4" hidden="1" outlineLevel="1">
      <c r="A116" s="8" t="s">
        <v>48</v>
      </c>
      <c r="B116" s="74">
        <v>29235.9</v>
      </c>
      <c r="C116" s="81">
        <v>2.1567354684911343E-4</v>
      </c>
      <c r="D116" s="74">
        <v>0.80437737302591761</v>
      </c>
    </row>
    <row r="117" spans="1:4" hidden="1" outlineLevel="1">
      <c r="A117" s="8" t="s">
        <v>49</v>
      </c>
      <c r="B117" s="74">
        <v>2388507</v>
      </c>
      <c r="C117" s="81">
        <v>1.7620041673556665E-2</v>
      </c>
      <c r="D117" s="74">
        <v>65.715814670115009</v>
      </c>
    </row>
    <row r="118" spans="1:4" hidden="1" outlineLevel="1">
      <c r="A118" s="8" t="s">
        <v>50</v>
      </c>
      <c r="B118" s="74">
        <v>4235929.8499999996</v>
      </c>
      <c r="C118" s="81">
        <v>3.1248499788052803E-2</v>
      </c>
      <c r="D118" s="74">
        <v>116.54459500357673</v>
      </c>
    </row>
    <row r="119" spans="1:4" hidden="1" outlineLevel="1">
      <c r="A119" s="8" t="s">
        <v>51</v>
      </c>
      <c r="B119" s="74">
        <v>178622.7</v>
      </c>
      <c r="C119" s="81">
        <v>1.3177015674826198E-3</v>
      </c>
      <c r="D119" s="74">
        <v>4.9145077862763431</v>
      </c>
    </row>
    <row r="120" spans="1:4" collapsed="1">
      <c r="A120" s="15" t="s">
        <v>372</v>
      </c>
      <c r="B120" s="74">
        <v>137542777</v>
      </c>
      <c r="C120" s="81">
        <v>1</v>
      </c>
      <c r="D120" s="74">
        <v>3758</v>
      </c>
    </row>
    <row r="121" spans="1:4" hidden="1" outlineLevel="1">
      <c r="A121" s="8" t="s">
        <v>32</v>
      </c>
      <c r="B121" s="74">
        <v>34078440</v>
      </c>
      <c r="C121" s="81">
        <v>0.248</v>
      </c>
      <c r="D121" s="74">
        <v>931</v>
      </c>
    </row>
    <row r="122" spans="1:4" hidden="1" outlineLevel="1">
      <c r="A122" s="8" t="s">
        <v>33</v>
      </c>
      <c r="B122" s="74">
        <v>14106188</v>
      </c>
      <c r="C122" s="81">
        <v>0.10299999999999999</v>
      </c>
      <c r="D122" s="74">
        <v>385</v>
      </c>
    </row>
    <row r="123" spans="1:4" hidden="1" outlineLevel="1">
      <c r="A123" s="8" t="s">
        <v>81</v>
      </c>
      <c r="B123" s="74">
        <v>34359924</v>
      </c>
      <c r="C123" s="81">
        <v>0.25</v>
      </c>
      <c r="D123" s="74">
        <v>939</v>
      </c>
    </row>
    <row r="124" spans="1:4" hidden="1" outlineLevel="1">
      <c r="A124" s="8" t="s">
        <v>35</v>
      </c>
      <c r="B124" s="74">
        <v>19001352</v>
      </c>
      <c r="C124" s="81">
        <v>0.13800000000000001</v>
      </c>
      <c r="D124" s="74">
        <v>519</v>
      </c>
    </row>
    <row r="125" spans="1:4" hidden="1" outlineLevel="1">
      <c r="A125" s="8" t="s">
        <v>155</v>
      </c>
      <c r="B125" s="74">
        <v>4918411</v>
      </c>
      <c r="C125" s="81">
        <v>3.5999999999999997E-2</v>
      </c>
      <c r="D125" s="74">
        <v>134</v>
      </c>
    </row>
    <row r="126" spans="1:4" hidden="1" outlineLevel="1">
      <c r="A126" s="8" t="s">
        <v>37</v>
      </c>
      <c r="B126" s="74">
        <v>203441</v>
      </c>
      <c r="C126" s="81">
        <v>1E-3</v>
      </c>
      <c r="D126" s="74">
        <v>6</v>
      </c>
    </row>
    <row r="127" spans="1:4" hidden="1" outlineLevel="1">
      <c r="A127" s="8" t="s">
        <v>38</v>
      </c>
      <c r="B127" s="74">
        <v>6449115</v>
      </c>
      <c r="C127" s="81">
        <v>4.7E-2</v>
      </c>
      <c r="D127" s="74">
        <v>176</v>
      </c>
    </row>
    <row r="128" spans="1:4" hidden="1" outlineLevel="1">
      <c r="A128" s="8" t="s">
        <v>356</v>
      </c>
      <c r="B128" s="74">
        <v>7147177</v>
      </c>
      <c r="C128" s="81">
        <v>5.1999999999999998E-2</v>
      </c>
      <c r="D128" s="74">
        <v>195</v>
      </c>
    </row>
    <row r="129" spans="1:4" hidden="1" outlineLevel="1">
      <c r="A129" s="8" t="s">
        <v>40</v>
      </c>
      <c r="B129" s="74">
        <v>862232</v>
      </c>
      <c r="C129" s="81">
        <v>6.0000000000000001E-3</v>
      </c>
      <c r="D129" s="74">
        <v>24</v>
      </c>
    </row>
    <row r="130" spans="1:4" hidden="1" outlineLevel="1">
      <c r="A130" s="8" t="s">
        <v>52</v>
      </c>
      <c r="B130" s="74">
        <v>7214998</v>
      </c>
      <c r="C130" s="81">
        <v>5.1999999999999998E-2</v>
      </c>
      <c r="D130" s="74">
        <v>197</v>
      </c>
    </row>
    <row r="131" spans="1:4" hidden="1" outlineLevel="1">
      <c r="A131" s="8" t="s">
        <v>41</v>
      </c>
      <c r="B131" s="74">
        <v>99105</v>
      </c>
      <c r="C131" s="81">
        <v>1E-3</v>
      </c>
      <c r="D131" s="74">
        <v>3</v>
      </c>
    </row>
    <row r="132" spans="1:4" hidden="1" outlineLevel="1">
      <c r="A132" s="8" t="s">
        <v>42</v>
      </c>
      <c r="B132" s="74">
        <v>76107</v>
      </c>
      <c r="C132" s="81">
        <v>1E-3</v>
      </c>
      <c r="D132" s="74">
        <v>2</v>
      </c>
    </row>
    <row r="133" spans="1:4" hidden="1" outlineLevel="1">
      <c r="A133" s="8" t="s">
        <v>43</v>
      </c>
      <c r="B133" s="74">
        <v>368901</v>
      </c>
      <c r="C133" s="81">
        <v>3.0000000000000001E-3</v>
      </c>
      <c r="D133" s="74">
        <v>10</v>
      </c>
    </row>
    <row r="134" spans="1:4" hidden="1" outlineLevel="1">
      <c r="A134" s="8" t="s">
        <v>44</v>
      </c>
      <c r="B134" s="74">
        <v>25026</v>
      </c>
      <c r="C134" s="81">
        <v>0</v>
      </c>
      <c r="D134" s="74">
        <v>1</v>
      </c>
    </row>
    <row r="135" spans="1:4" hidden="1" outlineLevel="1">
      <c r="A135" s="8" t="s">
        <v>45</v>
      </c>
      <c r="B135" s="74">
        <v>106462</v>
      </c>
      <c r="C135" s="81">
        <v>1E-3</v>
      </c>
      <c r="D135" s="74">
        <v>3</v>
      </c>
    </row>
    <row r="136" spans="1:4" hidden="1" outlineLevel="1">
      <c r="A136" s="8" t="s">
        <v>46</v>
      </c>
      <c r="B136" s="74">
        <v>1055465</v>
      </c>
      <c r="C136" s="81">
        <v>8.0000000000000002E-3</v>
      </c>
      <c r="D136" s="74">
        <v>29</v>
      </c>
    </row>
    <row r="137" spans="1:4" hidden="1" outlineLevel="1">
      <c r="A137" s="8" t="s">
        <v>47</v>
      </c>
      <c r="B137" s="74">
        <v>608684</v>
      </c>
      <c r="C137" s="81">
        <v>4.0000000000000001E-3</v>
      </c>
      <c r="D137" s="74">
        <v>17</v>
      </c>
    </row>
    <row r="138" spans="1:4" hidden="1" outlineLevel="1">
      <c r="A138" s="8" t="s">
        <v>48</v>
      </c>
      <c r="B138" s="74">
        <v>29148</v>
      </c>
      <c r="C138" s="81">
        <v>0</v>
      </c>
      <c r="D138" s="74">
        <v>1</v>
      </c>
    </row>
    <row r="139" spans="1:4" hidden="1" outlineLevel="1">
      <c r="A139" s="8" t="s">
        <v>49</v>
      </c>
      <c r="B139" s="74">
        <v>1268476</v>
      </c>
      <c r="C139" s="81">
        <v>8.9999999999999993E-3</v>
      </c>
      <c r="D139" s="74">
        <v>35</v>
      </c>
    </row>
    <row r="140" spans="1:4" hidden="1" outlineLevel="1">
      <c r="A140" s="8" t="s">
        <v>50</v>
      </c>
      <c r="B140" s="74">
        <v>5525492</v>
      </c>
      <c r="C140" s="81">
        <v>0.04</v>
      </c>
      <c r="D140" s="74">
        <v>151</v>
      </c>
    </row>
    <row r="141" spans="1:4" hidden="1" outlineLevel="1">
      <c r="A141" s="8" t="s">
        <v>51</v>
      </c>
      <c r="B141" s="74">
        <v>38632</v>
      </c>
      <c r="C141" s="81">
        <v>0</v>
      </c>
      <c r="D141" s="74">
        <v>1</v>
      </c>
    </row>
    <row r="142" spans="1:4" collapsed="1">
      <c r="A142" s="15" t="s">
        <v>386</v>
      </c>
      <c r="B142" s="74">
        <v>143240060.84999999</v>
      </c>
      <c r="C142" s="81">
        <v>1</v>
      </c>
      <c r="D142" s="74">
        <v>3873</v>
      </c>
    </row>
    <row r="143" spans="1:4" hidden="1" outlineLevel="1">
      <c r="A143" s="8" t="s">
        <v>81</v>
      </c>
      <c r="B143" s="74">
        <v>35267583.129999995</v>
      </c>
      <c r="C143" s="81">
        <v>0.246213125858219</v>
      </c>
      <c r="D143" s="13">
        <v>953.66764365484971</v>
      </c>
    </row>
    <row r="144" spans="1:4" hidden="1" outlineLevel="1">
      <c r="A144" s="8" t="s">
        <v>35</v>
      </c>
      <c r="B144" s="74">
        <v>19294047.349999998</v>
      </c>
      <c r="C144" s="81">
        <v>0.13469728535095074</v>
      </c>
      <c r="D144" s="13">
        <v>521.72865390335573</v>
      </c>
    </row>
    <row r="145" spans="1:4" hidden="1" outlineLevel="1">
      <c r="A145" s="8" t="s">
        <v>32</v>
      </c>
      <c r="B145" s="74">
        <v>33136864.069999997</v>
      </c>
      <c r="C145" s="81">
        <v>0.23133796420751798</v>
      </c>
      <c r="D145" s="13">
        <v>896.05105513642127</v>
      </c>
    </row>
    <row r="146" spans="1:4" hidden="1" outlineLevel="1">
      <c r="A146" s="8" t="s">
        <v>33</v>
      </c>
      <c r="B146" s="74">
        <v>15513643.800000001</v>
      </c>
      <c r="C146" s="81">
        <v>0.10830520252463298</v>
      </c>
      <c r="D146" s="13">
        <v>419.50309077634461</v>
      </c>
    </row>
    <row r="147" spans="1:4" hidden="1" outlineLevel="1">
      <c r="A147" s="8" t="s">
        <v>38</v>
      </c>
      <c r="B147" s="74">
        <v>6872267.4500000002</v>
      </c>
      <c r="C147" s="81">
        <v>4.7977272623449883E-2</v>
      </c>
      <c r="D147" s="13">
        <v>185.83238554933615</v>
      </c>
    </row>
    <row r="148" spans="1:4" hidden="1" outlineLevel="1">
      <c r="A148" s="8" t="s">
        <v>155</v>
      </c>
      <c r="B148" s="74">
        <v>5281139.75</v>
      </c>
      <c r="C148" s="81">
        <v>3.6869153214968073E-2</v>
      </c>
      <c r="D148" s="13">
        <v>142.80683999891838</v>
      </c>
    </row>
    <row r="149" spans="1:4" hidden="1" outlineLevel="1">
      <c r="A149" s="8" t="s">
        <v>49</v>
      </c>
      <c r="B149" s="74">
        <v>1371899.65</v>
      </c>
      <c r="C149" s="81">
        <v>9.5776254342466657E-3</v>
      </c>
      <c r="D149" s="13">
        <v>37.097418944863577</v>
      </c>
    </row>
    <row r="150" spans="1:4" hidden="1" outlineLevel="1">
      <c r="A150" s="8" t="s">
        <v>46</v>
      </c>
      <c r="B150" s="74">
        <v>872933.15</v>
      </c>
      <c r="C150" s="81">
        <v>6.0941970062001688E-3</v>
      </c>
      <c r="D150" s="13">
        <v>23.604909277737217</v>
      </c>
    </row>
    <row r="151" spans="1:4" hidden="1" outlineLevel="1">
      <c r="A151" s="8" t="s">
        <v>40</v>
      </c>
      <c r="B151" s="74">
        <v>863926.3</v>
      </c>
      <c r="C151" s="81">
        <v>6.0313175997928244E-3</v>
      </c>
      <c r="D151" s="13">
        <v>23.361355831372869</v>
      </c>
    </row>
    <row r="152" spans="1:4" hidden="1" outlineLevel="1">
      <c r="A152" s="8" t="s">
        <v>43</v>
      </c>
      <c r="B152" s="74">
        <v>444945.3</v>
      </c>
      <c r="C152" s="81">
        <v>3.1062909172172417E-3</v>
      </c>
      <c r="D152" s="13">
        <v>12.031727103107</v>
      </c>
    </row>
    <row r="153" spans="1:4" hidden="1" outlineLevel="1">
      <c r="A153" s="8" t="s">
        <v>37</v>
      </c>
      <c r="B153" s="74">
        <v>205904.15</v>
      </c>
      <c r="C153" s="81">
        <v>1.4374760020216789E-3</v>
      </c>
      <c r="D153" s="13">
        <v>5.5678361861496439</v>
      </c>
    </row>
    <row r="154" spans="1:4" hidden="1" outlineLevel="1">
      <c r="A154" s="8" t="s">
        <v>45</v>
      </c>
      <c r="B154" s="74">
        <v>119613.25</v>
      </c>
      <c r="C154" s="81">
        <v>8.3505444838688091E-4</v>
      </c>
      <c r="D154" s="13">
        <v>3.2344514750817988</v>
      </c>
    </row>
    <row r="155" spans="1:4" hidden="1" outlineLevel="1">
      <c r="A155" s="8" t="s">
        <v>42</v>
      </c>
      <c r="B155" s="74">
        <v>111856.5</v>
      </c>
      <c r="C155" s="81">
        <v>7.8090234907911239E-4</v>
      </c>
      <c r="D155" s="13">
        <v>3.024701873935264</v>
      </c>
    </row>
    <row r="156" spans="1:4" hidden="1" outlineLevel="1">
      <c r="A156" s="8" t="s">
        <v>50</v>
      </c>
      <c r="B156" s="74">
        <v>23883436.999999996</v>
      </c>
      <c r="C156" s="81">
        <v>0.16673713246331673</v>
      </c>
      <c r="D156" s="13">
        <v>645.82993969876418</v>
      </c>
    </row>
    <row r="157" spans="1:4" collapsed="1">
      <c r="A157" s="15" t="s">
        <v>399</v>
      </c>
      <c r="B157" s="74">
        <v>143289471</v>
      </c>
      <c r="C157" s="81">
        <v>1</v>
      </c>
      <c r="D157" s="74">
        <v>3812</v>
      </c>
    </row>
    <row r="158" spans="1:4" hidden="1" outlineLevel="1">
      <c r="A158" s="8" t="s">
        <v>81</v>
      </c>
      <c r="B158" s="74">
        <v>35114295</v>
      </c>
      <c r="C158" s="81">
        <v>0.245</v>
      </c>
      <c r="D158" s="74">
        <v>934</v>
      </c>
    </row>
    <row r="159" spans="1:4" hidden="1" outlineLevel="1">
      <c r="A159" s="8" t="s">
        <v>35</v>
      </c>
      <c r="B159" s="74">
        <v>18233997</v>
      </c>
      <c r="C159" s="81">
        <v>0.127</v>
      </c>
      <c r="D159" s="74">
        <v>485</v>
      </c>
    </row>
    <row r="160" spans="1:4" hidden="1" outlineLevel="1">
      <c r="A160" s="8" t="s">
        <v>32</v>
      </c>
      <c r="B160" s="74">
        <v>33421004</v>
      </c>
      <c r="C160" s="81">
        <v>0.23300000000000001</v>
      </c>
      <c r="D160" s="74">
        <v>889</v>
      </c>
    </row>
    <row r="161" spans="1:4" hidden="1" outlineLevel="1">
      <c r="A161" s="8" t="s">
        <v>33</v>
      </c>
      <c r="B161" s="74">
        <v>15769405</v>
      </c>
      <c r="C161" s="81">
        <v>0.11</v>
      </c>
      <c r="D161" s="74">
        <v>420</v>
      </c>
    </row>
    <row r="162" spans="1:4" hidden="1" outlineLevel="1">
      <c r="A162" s="8" t="s">
        <v>38</v>
      </c>
      <c r="B162" s="74">
        <v>6868147</v>
      </c>
      <c r="C162" s="81">
        <v>4.7977272623449883E-2</v>
      </c>
      <c r="D162" s="74">
        <v>183</v>
      </c>
    </row>
    <row r="163" spans="1:4" hidden="1" outlineLevel="1">
      <c r="A163" s="8" t="s">
        <v>155</v>
      </c>
      <c r="B163" s="74">
        <v>5847583</v>
      </c>
      <c r="C163" s="81">
        <v>4.1000000000000002E-2</v>
      </c>
      <c r="D163" s="74">
        <v>156</v>
      </c>
    </row>
    <row r="164" spans="1:4" hidden="1" outlineLevel="1">
      <c r="A164" s="8" t="s">
        <v>40</v>
      </c>
      <c r="B164" s="74">
        <v>1497290</v>
      </c>
      <c r="C164" s="81">
        <v>0.01</v>
      </c>
      <c r="D164" s="74">
        <v>40</v>
      </c>
    </row>
    <row r="165" spans="1:4" hidden="1" outlineLevel="1">
      <c r="A165" s="8" t="s">
        <v>49</v>
      </c>
      <c r="B165" s="74">
        <v>1455946</v>
      </c>
      <c r="C165" s="81">
        <v>9.5776254342466657E-3</v>
      </c>
      <c r="D165" s="74">
        <v>39</v>
      </c>
    </row>
    <row r="166" spans="1:4" hidden="1" outlineLevel="1">
      <c r="A166" s="8" t="s">
        <v>46</v>
      </c>
      <c r="B166" s="74">
        <v>708073</v>
      </c>
      <c r="C166" s="81">
        <v>5.0000000000000001E-3</v>
      </c>
      <c r="D166" s="74">
        <v>19</v>
      </c>
    </row>
    <row r="167" spans="1:4" hidden="1" outlineLevel="1">
      <c r="A167" s="8" t="s">
        <v>43</v>
      </c>
      <c r="B167" s="74">
        <v>535245</v>
      </c>
      <c r="C167" s="81">
        <v>4.0000000000000001E-3</v>
      </c>
      <c r="D167" s="74">
        <v>14</v>
      </c>
    </row>
    <row r="168" spans="1:4" hidden="1" outlineLevel="1">
      <c r="A168" s="8" t="s">
        <v>37</v>
      </c>
      <c r="B168" s="74">
        <v>248679</v>
      </c>
      <c r="C168" s="81">
        <v>2E-3</v>
      </c>
      <c r="D168" s="74">
        <v>7</v>
      </c>
    </row>
    <row r="169" spans="1:4" hidden="1" outlineLevel="1">
      <c r="A169" s="8" t="s">
        <v>42</v>
      </c>
      <c r="B169" s="74">
        <v>116523</v>
      </c>
      <c r="C169" s="81">
        <v>7.8090234907911239E-4</v>
      </c>
      <c r="D169" s="74">
        <v>3</v>
      </c>
    </row>
    <row r="170" spans="1:4" hidden="1" outlineLevel="1">
      <c r="A170" s="8" t="s">
        <v>50</v>
      </c>
      <c r="B170" s="74">
        <v>23473283</v>
      </c>
      <c r="C170" s="81">
        <v>0.16400000000000001</v>
      </c>
      <c r="D170" s="74">
        <v>624</v>
      </c>
    </row>
    <row r="171" spans="1:4" collapsed="1">
      <c r="A171" s="15" t="s">
        <v>403</v>
      </c>
      <c r="B171" s="74">
        <v>164063244.59999999</v>
      </c>
      <c r="C171" s="81">
        <v>1</v>
      </c>
      <c r="D171" s="74">
        <v>4316.7722096511079</v>
      </c>
    </row>
    <row r="172" spans="1:4" hidden="1" outlineLevel="1">
      <c r="A172" s="8" t="s">
        <v>81</v>
      </c>
      <c r="B172" s="74">
        <v>40617084.109999999</v>
      </c>
      <c r="C172" s="81">
        <v>0.24756967478625619</v>
      </c>
      <c r="D172" s="74">
        <v>1068.7018920696732</v>
      </c>
    </row>
    <row r="173" spans="1:4" hidden="1" outlineLevel="1">
      <c r="A173" s="8" t="s">
        <v>35</v>
      </c>
      <c r="B173" s="74">
        <v>19024335.689999998</v>
      </c>
      <c r="C173" s="81">
        <v>0.11595732936028987</v>
      </c>
      <c r="D173" s="74">
        <v>500.56137688785975</v>
      </c>
    </row>
    <row r="174" spans="1:4" hidden="1" outlineLevel="1">
      <c r="A174" s="8" t="s">
        <v>32</v>
      </c>
      <c r="B174" s="74">
        <v>41401131.450000003</v>
      </c>
      <c r="C174" s="81">
        <v>0.25234860831223621</v>
      </c>
      <c r="D174" s="74">
        <v>1089.3314595063939</v>
      </c>
    </row>
    <row r="175" spans="1:4" hidden="1" outlineLevel="1">
      <c r="A175" s="8" t="s">
        <v>33</v>
      </c>
      <c r="B175" s="74">
        <v>18728575.300000001</v>
      </c>
      <c r="C175" s="81">
        <v>0.11415460754577812</v>
      </c>
      <c r="D175" s="74">
        <v>492.7794374572436</v>
      </c>
    </row>
    <row r="176" spans="1:4" hidden="1" outlineLevel="1">
      <c r="A176" s="8" t="s">
        <v>38</v>
      </c>
      <c r="B176" s="74">
        <v>7659963.1500000004</v>
      </c>
      <c r="C176" s="81">
        <v>4.6689087300910301E-2</v>
      </c>
      <c r="D176" s="74">
        <v>201.54615455454402</v>
      </c>
    </row>
    <row r="177" spans="1:4" hidden="1" outlineLevel="1">
      <c r="A177" s="8" t="s">
        <v>155</v>
      </c>
      <c r="B177" s="74">
        <v>5773253.1500000004</v>
      </c>
      <c r="C177" s="81">
        <v>3.518919282667899E-2</v>
      </c>
      <c r="D177" s="74">
        <v>151.90372967426197</v>
      </c>
    </row>
    <row r="178" spans="1:4" hidden="1" outlineLevel="1">
      <c r="A178" s="8" t="s">
        <v>40</v>
      </c>
      <c r="B178" s="74">
        <v>1964204.7000000002</v>
      </c>
      <c r="C178" s="81">
        <v>1.1972240978099005E-2</v>
      </c>
      <c r="D178" s="74">
        <v>51.681437141503977</v>
      </c>
    </row>
    <row r="179" spans="1:4" hidden="1" outlineLevel="1">
      <c r="A179" s="8" t="s">
        <v>49</v>
      </c>
      <c r="B179" s="74">
        <v>1548776.1500000001</v>
      </c>
      <c r="C179" s="81">
        <v>9.4401165463723867E-3</v>
      </c>
      <c r="D179" s="74">
        <v>40.750832763247914</v>
      </c>
    </row>
    <row r="180" spans="1:4" hidden="1" outlineLevel="1">
      <c r="A180" s="8" t="s">
        <v>46</v>
      </c>
      <c r="B180" s="74">
        <v>896890.79999999993</v>
      </c>
      <c r="C180" s="81">
        <v>5.4667381605593328E-3</v>
      </c>
      <c r="D180" s="74">
        <v>23.598663368941743</v>
      </c>
    </row>
    <row r="181" spans="1:4" hidden="1" outlineLevel="1">
      <c r="A181" s="8" t="s">
        <v>43</v>
      </c>
      <c r="B181" s="74">
        <v>555065.75</v>
      </c>
      <c r="C181" s="81">
        <v>3.3832425498672601E-3</v>
      </c>
      <c r="D181" s="74">
        <v>14.604687417776141</v>
      </c>
    </row>
    <row r="182" spans="1:4" hidden="1" outlineLevel="1">
      <c r="A182" s="8" t="s">
        <v>37</v>
      </c>
      <c r="B182" s="74">
        <v>231343.85</v>
      </c>
      <c r="C182" s="81">
        <v>1.4100894479079442E-3</v>
      </c>
      <c r="D182" s="74">
        <v>6.0870349418512868</v>
      </c>
    </row>
    <row r="183" spans="1:4" hidden="1" outlineLevel="1">
      <c r="A183" s="8" t="s">
        <v>42</v>
      </c>
      <c r="B183" s="74">
        <v>140188</v>
      </c>
      <c r="C183" s="81">
        <v>8.5447536004660976E-4</v>
      </c>
      <c r="D183" s="74">
        <v>3.6885754880808292</v>
      </c>
    </row>
    <row r="184" spans="1:4" hidden="1" outlineLevel="1">
      <c r="A184" s="8" t="s">
        <v>50</v>
      </c>
      <c r="B184" s="74">
        <v>25522432.500000004</v>
      </c>
      <c r="C184" s="81">
        <v>0.15556459682499785</v>
      </c>
      <c r="D184" s="74">
        <v>671.53692837972949</v>
      </c>
    </row>
    <row r="185" spans="1:4" collapsed="1">
      <c r="A185" s="15" t="s">
        <v>405</v>
      </c>
      <c r="B185" s="74">
        <v>166225894.80000001</v>
      </c>
      <c r="C185" s="81">
        <v>1</v>
      </c>
      <c r="D185" s="74">
        <v>4288.151243421732</v>
      </c>
    </row>
    <row r="186" spans="1:4" hidden="1" outlineLevel="1">
      <c r="A186" s="8" t="s">
        <v>81</v>
      </c>
      <c r="B186" s="74">
        <v>39761671.450000003</v>
      </c>
      <c r="C186" s="81">
        <v>0.23920263144223425</v>
      </c>
      <c r="D186" s="74">
        <v>1025.737061448767</v>
      </c>
    </row>
    <row r="187" spans="1:4" hidden="1" outlineLevel="1">
      <c r="A187" s="8" t="s">
        <v>35</v>
      </c>
      <c r="B187" s="74">
        <v>18612934</v>
      </c>
      <c r="C187" s="81">
        <v>0.11197373322847649</v>
      </c>
      <c r="D187" s="74">
        <v>480.1603033742648</v>
      </c>
    </row>
    <row r="188" spans="1:4" hidden="1" outlineLevel="1">
      <c r="A188" s="8" t="s">
        <v>32</v>
      </c>
      <c r="B188" s="74">
        <v>42421435.299999997</v>
      </c>
      <c r="C188" s="81">
        <v>0.25520353102048693</v>
      </c>
      <c r="D188" s="74">
        <v>1094.3513388711174</v>
      </c>
    </row>
    <row r="189" spans="1:4" hidden="1" outlineLevel="1">
      <c r="A189" s="8" t="s">
        <v>33</v>
      </c>
      <c r="B189" s="74">
        <v>18658360.5</v>
      </c>
      <c r="C189" s="81">
        <v>0.11224701495786443</v>
      </c>
      <c r="D189" s="74">
        <v>481.33217676194408</v>
      </c>
    </row>
    <row r="190" spans="1:4" hidden="1" outlineLevel="1">
      <c r="A190" s="8" t="s">
        <v>38</v>
      </c>
      <c r="B190" s="74">
        <v>7723085.25</v>
      </c>
      <c r="C190" s="81">
        <v>4.6461384727645931E-2</v>
      </c>
      <c r="D190" s="74">
        <v>199.23344469095036</v>
      </c>
    </row>
    <row r="191" spans="1:4" hidden="1" outlineLevel="1">
      <c r="A191" s="8" t="s">
        <v>155</v>
      </c>
      <c r="B191" s="74">
        <v>6493306.9500000002</v>
      </c>
      <c r="C191" s="81">
        <v>3.9063149323471109E-2</v>
      </c>
      <c r="D191" s="74">
        <v>167.50869234341141</v>
      </c>
    </row>
    <row r="192" spans="1:4" hidden="1" outlineLevel="1">
      <c r="A192" s="8" t="s">
        <v>40</v>
      </c>
      <c r="B192" s="74">
        <v>1946575.5000000002</v>
      </c>
      <c r="C192" s="81">
        <v>1.171042274936817E-2</v>
      </c>
      <c r="D192" s="74">
        <v>50.216063873697252</v>
      </c>
    </row>
    <row r="193" spans="1:4" hidden="1" outlineLevel="1">
      <c r="A193" s="8" t="s">
        <v>46</v>
      </c>
      <c r="B193" s="74">
        <v>874428.44999999984</v>
      </c>
      <c r="C193" s="81">
        <v>5.2604827367727291E-3</v>
      </c>
      <c r="D193" s="74">
        <v>22.557745588690533</v>
      </c>
    </row>
    <row r="194" spans="1:4" hidden="1" outlineLevel="1">
      <c r="A194" s="8" t="s">
        <v>43</v>
      </c>
      <c r="B194" s="74">
        <v>589013.85000000009</v>
      </c>
      <c r="C194" s="81">
        <v>3.5434542296114025E-3</v>
      </c>
      <c r="D194" s="74">
        <v>15.194867660716131</v>
      </c>
    </row>
    <row r="195" spans="1:4" hidden="1" outlineLevel="1">
      <c r="A195" s="8" t="s">
        <v>37</v>
      </c>
      <c r="B195" s="74">
        <v>225656.75</v>
      </c>
      <c r="C195" s="81">
        <v>1.3575306679594423E-3</v>
      </c>
      <c r="D195" s="74">
        <v>5.8212968217934167</v>
      </c>
    </row>
    <row r="196" spans="1:4" hidden="1" outlineLevel="1">
      <c r="A196" s="8" t="s">
        <v>42</v>
      </c>
      <c r="B196" s="74">
        <v>135256.29999999999</v>
      </c>
      <c r="C196" s="81">
        <v>8.1368970919204811E-4</v>
      </c>
      <c r="D196" s="74">
        <v>3.4892245382313485</v>
      </c>
    </row>
    <row r="197" spans="1:4" hidden="1" outlineLevel="1">
      <c r="A197" s="8" t="s">
        <v>408</v>
      </c>
      <c r="B197" s="74">
        <v>28784170.5</v>
      </c>
      <c r="C197" s="81">
        <v>0.17316297520691704</v>
      </c>
      <c r="D197" s="74">
        <v>742.54902744814774</v>
      </c>
    </row>
    <row r="198" spans="1:4" collapsed="1">
      <c r="A198" s="15" t="s">
        <v>414</v>
      </c>
      <c r="B198" s="74">
        <v>167317275</v>
      </c>
      <c r="C198" s="81">
        <v>1</v>
      </c>
      <c r="D198" s="74">
        <v>4275</v>
      </c>
    </row>
    <row r="199" spans="1:4" hidden="1" outlineLevel="1">
      <c r="A199" s="8" t="s">
        <v>416</v>
      </c>
      <c r="B199" s="74">
        <v>37767547</v>
      </c>
      <c r="C199" s="81">
        <v>0.22572413398437191</v>
      </c>
      <c r="D199" s="74">
        <v>964.88545772472457</v>
      </c>
    </row>
    <row r="200" spans="1:4" hidden="1" outlineLevel="1">
      <c r="A200" s="8" t="s">
        <v>415</v>
      </c>
      <c r="B200" s="74">
        <v>18534167</v>
      </c>
      <c r="C200" s="81">
        <v>0.11077258460012573</v>
      </c>
      <c r="D200" s="74">
        <v>473.51098355839622</v>
      </c>
    </row>
    <row r="201" spans="1:4" hidden="1" outlineLevel="1">
      <c r="A201" s="8" t="s">
        <v>32</v>
      </c>
      <c r="B201" s="74">
        <v>41056577</v>
      </c>
      <c r="C201" s="81">
        <v>0.24538157820225079</v>
      </c>
      <c r="D201" s="74">
        <v>1048.9136314238751</v>
      </c>
    </row>
    <row r="202" spans="1:4" hidden="1" outlineLevel="1">
      <c r="A202" s="8" t="s">
        <v>33</v>
      </c>
      <c r="B202" s="74">
        <v>20365826</v>
      </c>
      <c r="C202" s="81">
        <v>0.12171980448522128</v>
      </c>
      <c r="D202" s="74">
        <v>520.30622153021284</v>
      </c>
    </row>
    <row r="203" spans="1:4" hidden="1" outlineLevel="1">
      <c r="A203" s="8" t="s">
        <v>38</v>
      </c>
      <c r="B203" s="74">
        <v>779457</v>
      </c>
      <c r="C203" s="81">
        <v>4.6585566254291437E-2</v>
      </c>
      <c r="D203" s="74">
        <v>199.13569932192755</v>
      </c>
    </row>
    <row r="204" spans="1:4" hidden="1" outlineLevel="1">
      <c r="A204" s="8" t="s">
        <v>155</v>
      </c>
      <c r="B204" s="74">
        <v>7540281</v>
      </c>
      <c r="C204" s="81">
        <v>4.506576502635487E-2</v>
      </c>
      <c r="D204" s="74">
        <v>192.63914422238614</v>
      </c>
    </row>
    <row r="205" spans="1:4" hidden="1" outlineLevel="1">
      <c r="A205" s="8" t="s">
        <v>40</v>
      </c>
      <c r="B205" s="74">
        <v>1861945</v>
      </c>
      <c r="C205" s="81">
        <v>1.1128229287740911E-2</v>
      </c>
      <c r="D205" s="74">
        <v>47.568977742856561</v>
      </c>
    </row>
    <row r="206" spans="1:4" hidden="1" outlineLevel="1">
      <c r="A206" s="8" t="s">
        <v>46</v>
      </c>
      <c r="B206" s="74">
        <v>959773</v>
      </c>
      <c r="C206" s="81">
        <v>5.736245704455801E-3</v>
      </c>
      <c r="D206" s="74">
        <v>24.520283092787331</v>
      </c>
    </row>
    <row r="207" spans="1:4" hidden="1" outlineLevel="1">
      <c r="A207" s="8" t="s">
        <v>43</v>
      </c>
      <c r="B207" s="74">
        <v>623384</v>
      </c>
      <c r="C207" s="81">
        <v>3.7257599372210672E-3</v>
      </c>
      <c r="D207" s="74">
        <v>15.926214385881071</v>
      </c>
    </row>
    <row r="208" spans="1:4" hidden="1" outlineLevel="1">
      <c r="A208" s="8" t="s">
        <v>37</v>
      </c>
      <c r="B208" s="74">
        <v>256676</v>
      </c>
      <c r="C208" s="81">
        <v>1.534067537258182E-3</v>
      </c>
      <c r="D208" s="74">
        <v>6.5575692541108657</v>
      </c>
    </row>
    <row r="209" spans="1:4" hidden="1" outlineLevel="1">
      <c r="A209" s="8" t="s">
        <v>42</v>
      </c>
      <c r="B209" s="74">
        <v>152364</v>
      </c>
      <c r="C209" s="81">
        <v>9.1062922223661608E-4</v>
      </c>
      <c r="D209" s="74">
        <v>3.8926053287859093</v>
      </c>
    </row>
    <row r="210" spans="1:4" hidden="1" outlineLevel="1">
      <c r="A210" s="8" t="s">
        <v>408</v>
      </c>
      <c r="B210" s="74">
        <v>30404164</v>
      </c>
      <c r="C210" s="81">
        <v>0.18171562978180228</v>
      </c>
      <c r="D210" s="74">
        <v>776.76573170279914</v>
      </c>
    </row>
    <row r="211" spans="1:4" hidden="1" outlineLevel="1">
      <c r="B211" s="74"/>
      <c r="C211" s="82"/>
      <c r="D211" s="74"/>
    </row>
    <row r="212" spans="1:4" collapsed="1">
      <c r="A212" s="15" t="s">
        <v>417</v>
      </c>
      <c r="B212" s="74">
        <v>170108926.50000003</v>
      </c>
      <c r="C212" s="81">
        <v>1</v>
      </c>
      <c r="D212" s="74">
        <v>4312.6834790805269</v>
      </c>
    </row>
    <row r="213" spans="1:4" hidden="1" outlineLevel="1">
      <c r="A213" s="8" t="s">
        <v>416</v>
      </c>
      <c r="B213" s="74">
        <v>37994212.521040112</v>
      </c>
      <c r="C213" s="81">
        <v>0.22335225612654799</v>
      </c>
      <c r="D213" s="74">
        <v>963.24758501232532</v>
      </c>
    </row>
    <row r="214" spans="1:4" hidden="1" outlineLevel="1">
      <c r="A214" s="8" t="s">
        <v>415</v>
      </c>
      <c r="B214" s="74">
        <v>19070541.421108779</v>
      </c>
      <c r="C214" s="81">
        <v>0.11210782299016402</v>
      </c>
      <c r="D214" s="74">
        <v>483.48555608536327</v>
      </c>
    </row>
    <row r="215" spans="1:4" hidden="1" outlineLevel="1">
      <c r="A215" s="8" t="s">
        <v>32</v>
      </c>
      <c r="B215" s="74">
        <v>45011097.378936216</v>
      </c>
      <c r="C215" s="81">
        <v>0.26460161912159402</v>
      </c>
      <c r="D215" s="74">
        <v>1141.143031323656</v>
      </c>
    </row>
    <row r="216" spans="1:4" hidden="1" outlineLevel="1">
      <c r="A216" s="8" t="s">
        <v>33</v>
      </c>
      <c r="B216" s="74">
        <v>20361273.454470135</v>
      </c>
      <c r="C216" s="81">
        <v>0.11969550260179998</v>
      </c>
      <c r="D216" s="74">
        <v>516.20881659102247</v>
      </c>
    </row>
    <row r="217" spans="1:4" hidden="1" outlineLevel="1">
      <c r="A217" s="8" t="s">
        <v>38</v>
      </c>
      <c r="B217" s="74">
        <v>7061512.3360567428</v>
      </c>
      <c r="C217" s="81">
        <v>4.1511709475497406E-2</v>
      </c>
      <c r="D217" s="74">
        <v>179.02686364336822</v>
      </c>
    </row>
    <row r="218" spans="1:4" hidden="1" outlineLevel="1">
      <c r="A218" s="8" t="s">
        <v>155</v>
      </c>
      <c r="B218" s="74">
        <v>7825609.4277934032</v>
      </c>
      <c r="C218" s="81">
        <v>4.6003520149152204E-2</v>
      </c>
      <c r="D218" s="74">
        <v>198.39862132679684</v>
      </c>
    </row>
    <row r="219" spans="1:4" hidden="1" outlineLevel="1">
      <c r="A219" s="8" t="s">
        <v>40</v>
      </c>
      <c r="B219" s="74">
        <v>1610561.3574622609</v>
      </c>
      <c r="C219" s="81">
        <v>9.4678238855517086E-3</v>
      </c>
      <c r="D219" s="74">
        <v>40.831727654062867</v>
      </c>
    </row>
    <row r="220" spans="1:4" hidden="1" outlineLevel="1">
      <c r="A220" s="8" t="s">
        <v>46</v>
      </c>
      <c r="B220" s="74">
        <v>1114299.2174376177</v>
      </c>
      <c r="C220" s="81">
        <v>6.5505040820865897E-3</v>
      </c>
      <c r="D220" s="74">
        <v>28.250250734464384</v>
      </c>
    </row>
    <row r="221" spans="1:4" hidden="1" outlineLevel="1">
      <c r="A221" s="8" t="s">
        <v>43</v>
      </c>
      <c r="B221" s="74">
        <v>620546.14534018305</v>
      </c>
      <c r="C221" s="81">
        <v>3.64793405089287E-3</v>
      </c>
      <c r="D221" s="74">
        <v>15.732384914060994</v>
      </c>
    </row>
    <row r="222" spans="1:4" hidden="1" outlineLevel="1">
      <c r="A222" s="8" t="s">
        <v>37</v>
      </c>
      <c r="B222" s="74">
        <v>299365.27526886715</v>
      </c>
      <c r="C222" s="81">
        <v>1.7598445973901699E-3</v>
      </c>
      <c r="D222" s="74">
        <v>7.5896527209137217</v>
      </c>
    </row>
    <row r="223" spans="1:4" hidden="1" outlineLevel="1">
      <c r="A223" s="8" t="s">
        <v>42</v>
      </c>
      <c r="B223" s="74">
        <v>195810.83772435889</v>
      </c>
      <c r="C223" s="81">
        <v>1.1510909024774699E-3</v>
      </c>
      <c r="D223" s="74">
        <v>4.9642907180344853</v>
      </c>
    </row>
    <row r="224" spans="1:4" hidden="1" outlineLevel="1">
      <c r="A224" s="8" t="s">
        <v>408</v>
      </c>
      <c r="B224" s="74">
        <v>28944097.127361327</v>
      </c>
      <c r="C224" s="81">
        <v>0.17015037201684599</v>
      </c>
      <c r="D224" s="74">
        <v>733.80469835645761</v>
      </c>
    </row>
    <row r="225" spans="1:4" collapsed="1">
      <c r="A225" s="15" t="s">
        <v>419</v>
      </c>
      <c r="B225" s="74">
        <v>171919011.77000004</v>
      </c>
      <c r="C225" s="81">
        <v>1</v>
      </c>
      <c r="D225" s="74">
        <v>4325.4418499974854</v>
      </c>
    </row>
    <row r="226" spans="1:4" hidden="1" outlineLevel="1">
      <c r="A226" s="8" t="s">
        <v>416</v>
      </c>
      <c r="B226" s="74">
        <v>34728768.450000003</v>
      </c>
      <c r="C226" s="81">
        <v>0.20200656165044448</v>
      </c>
      <c r="D226" s="74">
        <v>873.76763573692961</v>
      </c>
    </row>
    <row r="227" spans="1:4" hidden="1" outlineLevel="1">
      <c r="A227" s="8" t="s">
        <v>415</v>
      </c>
      <c r="B227" s="74">
        <v>18491255.5</v>
      </c>
      <c r="C227" s="81">
        <v>0.10755794434613387</v>
      </c>
      <c r="D227" s="74">
        <v>465.23563377446789</v>
      </c>
    </row>
    <row r="228" spans="1:4" hidden="1" outlineLevel="1">
      <c r="A228" s="8" t="s">
        <v>420</v>
      </c>
      <c r="B228" s="74">
        <v>3402716.35</v>
      </c>
      <c r="C228" s="81">
        <v>1.9792554150743297E-2</v>
      </c>
      <c r="D228" s="74">
        <v>85.611542041966487</v>
      </c>
    </row>
    <row r="229" spans="1:4" hidden="1" outlineLevel="1">
      <c r="A229" s="8" t="s">
        <v>32</v>
      </c>
      <c r="B229" s="74">
        <v>43591656.449999996</v>
      </c>
      <c r="C229" s="81">
        <v>0.2535592544489414</v>
      </c>
      <c r="D229" s="74">
        <v>1096.7558106476122</v>
      </c>
    </row>
    <row r="230" spans="1:4" hidden="1" outlineLevel="1">
      <c r="A230" s="8" t="s">
        <v>33</v>
      </c>
      <c r="B230" s="74">
        <v>21401916.699999996</v>
      </c>
      <c r="C230" s="81">
        <v>0.12448836507176016</v>
      </c>
      <c r="D230" s="74">
        <v>538.46718411915651</v>
      </c>
    </row>
    <row r="231" spans="1:4" hidden="1" outlineLevel="1">
      <c r="A231" s="8" t="s">
        <v>38</v>
      </c>
      <c r="B231" s="74">
        <v>6879951.4000000004</v>
      </c>
      <c r="C231" s="81">
        <v>4.0018560653456221E-2</v>
      </c>
      <c r="D231" s="74">
        <v>173.09795702712225</v>
      </c>
    </row>
    <row r="232" spans="1:4" hidden="1" outlineLevel="1">
      <c r="A232" s="8" t="s">
        <v>155</v>
      </c>
      <c r="B232" s="74">
        <v>8515076.3499999996</v>
      </c>
      <c r="C232" s="81">
        <v>4.9529579435878802E-2</v>
      </c>
      <c r="D232" s="74">
        <v>214.23731570472501</v>
      </c>
    </row>
    <row r="233" spans="1:4" hidden="1" outlineLevel="1">
      <c r="A233" s="8" t="s">
        <v>40</v>
      </c>
      <c r="B233" s="74">
        <v>1646244.7500000002</v>
      </c>
      <c r="C233" s="81">
        <v>9.5756992379784651E-3</v>
      </c>
      <c r="D233" s="74">
        <v>41.419130226941078</v>
      </c>
    </row>
    <row r="234" spans="1:4" hidden="1" outlineLevel="1">
      <c r="A234" s="8" t="s">
        <v>46</v>
      </c>
      <c r="B234" s="74">
        <v>1201506.1000000001</v>
      </c>
      <c r="C234" s="81">
        <v>6.9887913362800258E-3</v>
      </c>
      <c r="D234" s="74">
        <v>30.22961052684547</v>
      </c>
    </row>
    <row r="235" spans="1:4" hidden="1" outlineLevel="1">
      <c r="A235" s="8" t="s">
        <v>43</v>
      </c>
      <c r="B235" s="74">
        <v>679786.05</v>
      </c>
      <c r="C235" s="81">
        <v>3.9541063143699569E-3</v>
      </c>
      <c r="D235" s="74">
        <v>17.103256931515123</v>
      </c>
    </row>
    <row r="236" spans="1:4" hidden="1" outlineLevel="1">
      <c r="A236" s="8" t="s">
        <v>37</v>
      </c>
      <c r="B236" s="74">
        <v>360186.65</v>
      </c>
      <c r="C236" s="81">
        <v>2.0950949304075327E-3</v>
      </c>
      <c r="D236" s="74">
        <v>9.0622112917023099</v>
      </c>
    </row>
    <row r="237" spans="1:4" hidden="1" outlineLevel="1">
      <c r="A237" s="8" t="s">
        <v>42</v>
      </c>
      <c r="B237" s="74">
        <v>275295.09999999992</v>
      </c>
      <c r="C237" s="81">
        <v>1.601306901230333E-3</v>
      </c>
      <c r="D237" s="74">
        <v>6.9263598852714718</v>
      </c>
    </row>
    <row r="238" spans="1:4" hidden="1" outlineLevel="1">
      <c r="A238" s="8" t="s">
        <v>408</v>
      </c>
      <c r="B238" s="74">
        <v>30744651.919999998</v>
      </c>
      <c r="C238" s="81">
        <v>0.17883218152237515</v>
      </c>
      <c r="D238" s="74">
        <v>773.52820208322851</v>
      </c>
    </row>
    <row r="239" spans="1:4" collapsed="1">
      <c r="A239" s="15" t="s">
        <v>502</v>
      </c>
      <c r="B239" s="74">
        <v>168248513.08000004</v>
      </c>
      <c r="C239" s="81">
        <v>1</v>
      </c>
      <c r="D239" s="74">
        <v>4219.8217521506867</v>
      </c>
    </row>
    <row r="240" spans="1:4" hidden="1" outlineLevel="1">
      <c r="A240" s="8" t="s">
        <v>507</v>
      </c>
      <c r="B240" s="74">
        <v>34785641.100000009</v>
      </c>
      <c r="C240" s="81">
        <v>0.24758429978036867</v>
      </c>
      <c r="D240" s="74">
        <v>872.45469388778838</v>
      </c>
    </row>
    <row r="241" spans="1:4" hidden="1" outlineLevel="1">
      <c r="A241" s="8" t="s">
        <v>415</v>
      </c>
      <c r="B241" s="74">
        <v>17684920.850000001</v>
      </c>
      <c r="C241" s="81">
        <v>0.1234890538980328</v>
      </c>
      <c r="D241" s="74">
        <v>443.55348122695699</v>
      </c>
    </row>
    <row r="242" spans="1:4" hidden="1" outlineLevel="1">
      <c r="A242" s="8" t="s">
        <v>420</v>
      </c>
      <c r="B242" s="74">
        <v>3402598.3499999996</v>
      </c>
      <c r="C242" s="81">
        <v>0.20675155139980272</v>
      </c>
      <c r="D242" s="74">
        <v>85.34018083318702</v>
      </c>
    </row>
    <row r="243" spans="1:4" hidden="1" outlineLevel="1">
      <c r="A243" s="8" t="s">
        <v>32</v>
      </c>
      <c r="B243" s="74">
        <v>41655690.300000004</v>
      </c>
      <c r="C243" s="81">
        <v>0.10511189980972398</v>
      </c>
      <c r="D243" s="74">
        <v>1044.7616137041962</v>
      </c>
    </row>
    <row r="244" spans="1:4" hidden="1" outlineLevel="1">
      <c r="A244" s="8" t="s">
        <v>33</v>
      </c>
      <c r="B244" s="74">
        <v>20776849.700000003</v>
      </c>
      <c r="C244" s="81">
        <v>2.0223645889709031E-2</v>
      </c>
      <c r="D244" s="74">
        <v>521.10179579142743</v>
      </c>
    </row>
    <row r="245" spans="1:4" hidden="1" outlineLevel="1">
      <c r="A245" s="8" t="s">
        <v>38</v>
      </c>
      <c r="B245" s="74">
        <v>7024879.75</v>
      </c>
      <c r="C245" s="81">
        <v>4.1752997523727048E-2</v>
      </c>
      <c r="D245" s="74">
        <v>176.19020716811718</v>
      </c>
    </row>
    <row r="246" spans="1:4" hidden="1" outlineLevel="1">
      <c r="A246" s="8" t="s">
        <v>155</v>
      </c>
      <c r="B246" s="74">
        <v>9076047.25</v>
      </c>
      <c r="C246" s="81">
        <v>5.3944293972360127E-2</v>
      </c>
      <c r="D246" s="74">
        <v>227.63530510897644</v>
      </c>
    </row>
    <row r="247" spans="1:4" hidden="1" outlineLevel="1">
      <c r="A247" s="8" t="s">
        <v>40</v>
      </c>
      <c r="B247" s="74">
        <v>1657524.15</v>
      </c>
      <c r="C247" s="81">
        <v>9.8516421908101393E-3</v>
      </c>
      <c r="D247" s="74">
        <v>41.572174011186071</v>
      </c>
    </row>
    <row r="248" spans="1:4" hidden="1" outlineLevel="1">
      <c r="A248" s="8" t="s">
        <v>46</v>
      </c>
      <c r="B248" s="74">
        <v>1297326.3999999999</v>
      </c>
      <c r="C248" s="81">
        <v>7.7107748309379566E-3</v>
      </c>
      <c r="D248" s="74">
        <v>32.538095357528029</v>
      </c>
    </row>
    <row r="249" spans="1:4" hidden="1" outlineLevel="1">
      <c r="A249" s="8" t="s">
        <v>43</v>
      </c>
      <c r="B249" s="74">
        <v>659040.55000000005</v>
      </c>
      <c r="C249" s="81">
        <v>3.9170661180621229E-3</v>
      </c>
      <c r="D249" s="74">
        <v>16.529320809610997</v>
      </c>
    </row>
    <row r="250" spans="1:4" hidden="1" outlineLevel="1">
      <c r="A250" s="8" t="s">
        <v>37</v>
      </c>
      <c r="B250" s="74">
        <v>337751.9</v>
      </c>
      <c r="C250" s="81">
        <v>2.0074584542652289E-3</v>
      </c>
      <c r="D250" s="74">
        <v>8.4711168518472082</v>
      </c>
    </row>
    <row r="251" spans="1:4" hidden="1" outlineLevel="1">
      <c r="A251" s="8" t="s">
        <v>42</v>
      </c>
      <c r="B251" s="74">
        <v>390216.39999999997</v>
      </c>
      <c r="C251" s="81">
        <v>2.3192858757358349E-3</v>
      </c>
      <c r="D251" s="74">
        <v>9.7869729878859317</v>
      </c>
    </row>
    <row r="252" spans="1:4" hidden="1" outlineLevel="1">
      <c r="A252" s="8" t="s">
        <v>408</v>
      </c>
      <c r="B252" s="74">
        <v>29500026.380000003</v>
      </c>
      <c r="C252" s="81">
        <v>0.17533603025646421</v>
      </c>
      <c r="D252" s="74">
        <v>739.88679441197871</v>
      </c>
    </row>
    <row r="253" spans="1:4" collapsed="1">
      <c r="A253" s="15" t="s">
        <v>504</v>
      </c>
      <c r="B253" s="74">
        <v>177743492.28999999</v>
      </c>
      <c r="C253" s="81">
        <v>1</v>
      </c>
      <c r="D253" s="74">
        <v>4409.8519399096904</v>
      </c>
    </row>
    <row r="254" spans="1:4" hidden="1" outlineLevel="1">
      <c r="A254" s="8" t="s">
        <v>507</v>
      </c>
      <c r="B254" s="74">
        <v>36120669.099999994</v>
      </c>
      <c r="C254" s="81">
        <v>0.20321795546284635</v>
      </c>
      <c r="D254" s="74">
        <v>896.16109512231412</v>
      </c>
    </row>
    <row r="255" spans="1:4" hidden="1" outlineLevel="1">
      <c r="A255" s="8" t="s">
        <v>415</v>
      </c>
      <c r="B255" s="74">
        <v>17905210.600000001</v>
      </c>
      <c r="C255" s="81">
        <v>0.10073623719953974</v>
      </c>
      <c r="D255" s="74">
        <v>444.23189103359306</v>
      </c>
    </row>
    <row r="256" spans="1:4" hidden="1" outlineLevel="1">
      <c r="A256" s="8" t="s">
        <v>506</v>
      </c>
      <c r="B256" s="74">
        <v>3495187.1499999994</v>
      </c>
      <c r="C256" s="81">
        <v>1.9664220078996625E-2</v>
      </c>
      <c r="D256" s="74">
        <v>86.716299062174357</v>
      </c>
    </row>
    <row r="257" spans="1:4" hidden="1" outlineLevel="1">
      <c r="A257" s="8" t="s">
        <v>32</v>
      </c>
      <c r="B257" s="74">
        <v>43934101.5</v>
      </c>
      <c r="C257" s="81">
        <v>0.24717699047073224</v>
      </c>
      <c r="D257" s="74">
        <v>1090.0139309283977</v>
      </c>
    </row>
    <row r="258" spans="1:4" hidden="1" outlineLevel="1">
      <c r="A258" s="8" t="s">
        <v>33</v>
      </c>
      <c r="B258" s="74">
        <v>23990724.449999996</v>
      </c>
      <c r="C258" s="81">
        <v>0.13497385553141703</v>
      </c>
      <c r="D258" s="74">
        <v>595.21471865230967</v>
      </c>
    </row>
    <row r="259" spans="1:4" hidden="1" outlineLevel="1">
      <c r="A259" s="8" t="s">
        <v>38</v>
      </c>
      <c r="B259" s="74">
        <v>7029787</v>
      </c>
      <c r="C259" s="81">
        <v>3.9550179359199536E-2</v>
      </c>
      <c r="D259" s="74">
        <v>174.41043517094229</v>
      </c>
    </row>
    <row r="260" spans="1:4" hidden="1" outlineLevel="1">
      <c r="A260" s="8" t="s">
        <v>155</v>
      </c>
      <c r="B260" s="74">
        <v>9080988.8000000007</v>
      </c>
      <c r="C260" s="81">
        <v>5.1090415086386287E-2</v>
      </c>
      <c r="D260" s="74">
        <v>225.30116607949191</v>
      </c>
    </row>
    <row r="261" spans="1:4" hidden="1" outlineLevel="1">
      <c r="A261" s="8" t="s">
        <v>40</v>
      </c>
      <c r="B261" s="74">
        <v>1824648.2499999998</v>
      </c>
      <c r="C261" s="81">
        <v>1.0265626192507617E-2</v>
      </c>
      <c r="D261" s="74">
        <v>45.269891579417454</v>
      </c>
    </row>
    <row r="262" spans="1:4" hidden="1" outlineLevel="1">
      <c r="A262" s="8" t="s">
        <v>46</v>
      </c>
      <c r="B262" s="74">
        <v>1297971.6499999999</v>
      </c>
      <c r="C262" s="81">
        <v>7.3024988610118861E-3</v>
      </c>
      <c r="D262" s="74">
        <v>32.202938768421575</v>
      </c>
    </row>
    <row r="263" spans="1:4" hidden="1" outlineLevel="1">
      <c r="A263" s="8" t="s">
        <v>43</v>
      </c>
      <c r="B263" s="74">
        <v>701583.75</v>
      </c>
      <c r="C263" s="81">
        <v>3.9471698286164016E-3</v>
      </c>
      <c r="D263" s="74">
        <v>17.406434525877042</v>
      </c>
    </row>
    <row r="264" spans="1:4" hidden="1" outlineLevel="1">
      <c r="A264" s="8" t="s">
        <v>37</v>
      </c>
      <c r="B264" s="74">
        <v>381004.6</v>
      </c>
      <c r="C264" s="81">
        <v>2.1435642739502741E-3</v>
      </c>
      <c r="D264" s="74">
        <v>9.4528010718007245</v>
      </c>
    </row>
    <row r="265" spans="1:4" hidden="1" outlineLevel="1">
      <c r="A265" s="8" t="s">
        <v>42</v>
      </c>
      <c r="B265" s="74">
        <v>349825.95</v>
      </c>
      <c r="C265" s="81">
        <v>1.9681505381318625E-3</v>
      </c>
      <c r="D265" s="74">
        <v>8.6792524686150951</v>
      </c>
    </row>
    <row r="266" spans="1:4" hidden="1" outlineLevel="1">
      <c r="A266" s="8" t="s">
        <v>408</v>
      </c>
      <c r="B266" s="74">
        <v>31631789.489999995</v>
      </c>
      <c r="C266" s="81">
        <v>0.17796313711666409</v>
      </c>
      <c r="D266" s="74">
        <v>784.79108544633539</v>
      </c>
    </row>
    <row r="267" spans="1:4" hidden="1" outlineLevel="1">
      <c r="A267" s="15" t="s">
        <v>542</v>
      </c>
      <c r="B267" s="74">
        <v>179837282.58000001</v>
      </c>
      <c r="C267" s="81">
        <v>1</v>
      </c>
      <c r="D267" s="74">
        <v>4426.4370035443544</v>
      </c>
    </row>
    <row r="268" spans="1:4" hidden="1" outlineLevel="1">
      <c r="A268" s="8" t="s">
        <v>507</v>
      </c>
      <c r="B268" s="74">
        <v>34514958.29675021</v>
      </c>
      <c r="C268" s="81">
        <v>0.19192326419521127</v>
      </c>
      <c r="D268" s="74">
        <v>849.53623847470237</v>
      </c>
    </row>
    <row r="269" spans="1:4" hidden="1" outlineLevel="1">
      <c r="A269" s="8" t="s">
        <v>415</v>
      </c>
      <c r="B269" s="74">
        <v>17880623.386026859</v>
      </c>
      <c r="C269" s="81">
        <v>9.9426676879821763E-2</v>
      </c>
      <c r="D269" s="74">
        <v>440.10592168029092</v>
      </c>
    </row>
    <row r="270" spans="1:4" hidden="1" outlineLevel="1">
      <c r="A270" s="8" t="s">
        <v>506</v>
      </c>
      <c r="B270" s="74">
        <v>3565929.7257508487</v>
      </c>
      <c r="C270" s="81">
        <v>1.982864550994623E-2</v>
      </c>
      <c r="D270" s="74">
        <v>87.770250215389595</v>
      </c>
    </row>
    <row r="271" spans="1:4" hidden="1" outlineLevel="1">
      <c r="A271" s="8" t="s">
        <v>32</v>
      </c>
      <c r="B271" s="74">
        <v>47834629.461249426</v>
      </c>
      <c r="C271" s="81">
        <v>0.26598839114448003</v>
      </c>
      <c r="D271" s="74">
        <v>1177.3808570751557</v>
      </c>
    </row>
    <row r="272" spans="1:4" hidden="1" outlineLevel="1">
      <c r="A272" s="8" t="s">
        <v>33</v>
      </c>
      <c r="B272" s="74">
        <v>23473304.84706866</v>
      </c>
      <c r="C272" s="81">
        <v>0.13052524209837657</v>
      </c>
      <c r="D272" s="74">
        <v>577.76176152083929</v>
      </c>
    </row>
    <row r="273" spans="1:4" hidden="1" outlineLevel="1">
      <c r="A273" s="8" t="s">
        <v>38</v>
      </c>
      <c r="B273" s="74">
        <v>6296146.5062164003</v>
      </c>
      <c r="C273" s="81">
        <v>3.5010240456761689E-2</v>
      </c>
      <c r="D273" s="74">
        <v>154.97062386079551</v>
      </c>
    </row>
    <row r="274" spans="1:4" hidden="1" outlineLevel="1">
      <c r="A274" s="8" t="s">
        <v>155</v>
      </c>
      <c r="B274" s="74">
        <v>10011515.773959871</v>
      </c>
      <c r="C274" s="81">
        <v>5.5669856830194715E-2</v>
      </c>
      <c r="D274" s="74">
        <v>246.41911425519029</v>
      </c>
    </row>
    <row r="275" spans="1:4" hidden="1" outlineLevel="1">
      <c r="A275" s="8" t="s">
        <v>40</v>
      </c>
      <c r="B275" s="74">
        <v>1597397.5100989174</v>
      </c>
      <c r="C275" s="81">
        <v>8.882460228391854E-3</v>
      </c>
      <c r="D275" s="74">
        <v>39.317650637464737</v>
      </c>
    </row>
    <row r="276" spans="1:4" hidden="1" outlineLevel="1">
      <c r="A276" s="8" t="s">
        <v>46</v>
      </c>
      <c r="B276" s="74">
        <v>1436375.1145751677</v>
      </c>
      <c r="C276" s="81">
        <v>7.9870819552458547E-3</v>
      </c>
      <c r="D276" s="74">
        <v>35.354315117041637</v>
      </c>
    </row>
    <row r="277" spans="1:4" hidden="1" outlineLevel="1">
      <c r="A277" s="8" t="s">
        <v>43</v>
      </c>
      <c r="B277" s="74">
        <v>547601.36905433424</v>
      </c>
      <c r="C277" s="81">
        <v>3.044982448568392E-3</v>
      </c>
      <c r="D277" s="74">
        <v>13.478422985486223</v>
      </c>
    </row>
    <row r="278" spans="1:4" hidden="1" outlineLevel="1">
      <c r="A278" s="8" t="s">
        <v>37</v>
      </c>
      <c r="B278" s="74">
        <v>342436.39635789295</v>
      </c>
      <c r="C278" s="81">
        <v>1.9041457446709431E-3</v>
      </c>
      <c r="D278" s="74">
        <v>8.4285811843529821</v>
      </c>
    </row>
    <row r="279" spans="1:4" hidden="1" outlineLevel="1">
      <c r="A279" s="8" t="s">
        <v>42</v>
      </c>
      <c r="B279" s="74">
        <v>392344.72481032874</v>
      </c>
      <c r="C279" s="81">
        <v>2.1816651096014839E-3</v>
      </c>
      <c r="D279" s="74">
        <v>9.6570031704816568</v>
      </c>
    </row>
    <row r="280" spans="1:4" hidden="1" outlineLevel="1">
      <c r="A280" s="8" t="s">
        <v>408</v>
      </c>
      <c r="B280" s="74">
        <v>31944019.468081072</v>
      </c>
      <c r="C280" s="81">
        <v>0.17762734739872907</v>
      </c>
      <c r="D280" s="74">
        <v>786.25626336716198</v>
      </c>
    </row>
    <row r="281" spans="1:4" collapsed="1">
      <c r="A281" s="15" t="s">
        <v>685</v>
      </c>
      <c r="B281" s="102">
        <v>184044724.48999998</v>
      </c>
      <c r="C281" s="81">
        <v>1</v>
      </c>
      <c r="D281" s="107">
        <v>4509.4632712616076</v>
      </c>
    </row>
    <row r="282" spans="1:4" hidden="1" outlineLevel="1">
      <c r="A282" s="8" t="s">
        <v>507</v>
      </c>
      <c r="B282" s="102">
        <v>35765348.73455859</v>
      </c>
      <c r="C282" s="81">
        <v>0.19432965999795279</v>
      </c>
      <c r="D282" s="107">
        <v>876.32246427752409</v>
      </c>
    </row>
    <row r="283" spans="1:4" hidden="1" outlineLevel="1">
      <c r="A283" s="8" t="s">
        <v>415</v>
      </c>
      <c r="B283" s="102">
        <v>18156866.484986342</v>
      </c>
      <c r="C283" s="81">
        <v>9.8654642426183159E-2</v>
      </c>
      <c r="D283" s="107">
        <v>444.87948656032006</v>
      </c>
    </row>
    <row r="284" spans="1:4" hidden="1" outlineLevel="1">
      <c r="A284" s="8" t="s">
        <v>506</v>
      </c>
      <c r="B284" s="102">
        <v>3604752.2274000626</v>
      </c>
      <c r="C284" s="81">
        <v>1.9586283917613329E-2</v>
      </c>
      <c r="D284" s="107">
        <v>88.323627946979215</v>
      </c>
    </row>
    <row r="285" spans="1:4" hidden="1" outlineLevel="1">
      <c r="A285" s="8" t="s">
        <v>32</v>
      </c>
      <c r="B285" s="102">
        <v>47348642.346104905</v>
      </c>
      <c r="C285" s="81">
        <v>0.25726704461272171</v>
      </c>
      <c r="D285" s="107">
        <v>1160.1362885870901</v>
      </c>
    </row>
    <row r="286" spans="1:4" hidden="1" outlineLevel="1">
      <c r="A286" s="8" t="s">
        <v>33</v>
      </c>
      <c r="B286" s="102">
        <v>23962401.75742444</v>
      </c>
      <c r="C286" s="81">
        <v>0.1301987971881608</v>
      </c>
      <c r="D286" s="107">
        <v>587.12669388245024</v>
      </c>
    </row>
    <row r="287" spans="1:4" hidden="1" outlineLevel="1">
      <c r="A287" s="8" t="s">
        <v>38</v>
      </c>
      <c r="B287" s="102">
        <v>6356576.7221062789</v>
      </c>
      <c r="C287" s="81">
        <v>3.4538217488823818E-2</v>
      </c>
      <c r="D287" s="107">
        <v>155.74882322069632</v>
      </c>
    </row>
    <row r="288" spans="1:4" hidden="1" outlineLevel="1">
      <c r="A288" s="8" t="s">
        <v>155</v>
      </c>
      <c r="B288" s="102">
        <v>10228736.82547164</v>
      </c>
      <c r="C288" s="81">
        <v>5.5577451914561211E-2</v>
      </c>
      <c r="D288" s="107">
        <v>250.62447811902186</v>
      </c>
    </row>
    <row r="289" spans="1:9" hidden="1" outlineLevel="1">
      <c r="A289" s="8" t="s">
        <v>40</v>
      </c>
      <c r="B289" s="102">
        <v>1631362.0690207621</v>
      </c>
      <c r="C289" s="81">
        <v>8.863943661201773E-3</v>
      </c>
      <c r="D289" s="107">
        <v>39.97162837872154</v>
      </c>
    </row>
    <row r="290" spans="1:9" hidden="1" outlineLevel="1">
      <c r="A290" s="8" t="s">
        <v>46</v>
      </c>
      <c r="B290" s="102">
        <v>1408753.0638136922</v>
      </c>
      <c r="C290" s="81">
        <v>7.6544061108920099E-3</v>
      </c>
      <c r="D290" s="107">
        <v>34.517263220387917</v>
      </c>
    </row>
    <row r="291" spans="1:9" s="55" customFormat="1" ht="12.75" hidden="1" customHeight="1" outlineLevel="1">
      <c r="A291" s="8" t="s">
        <v>43</v>
      </c>
      <c r="B291" s="102">
        <v>605756.0671300895</v>
      </c>
      <c r="C291" s="81">
        <v>3.2913525166704959E-3</v>
      </c>
      <c r="D291" s="107">
        <v>14.842233286700059</v>
      </c>
    </row>
    <row r="292" spans="1:9" s="1" customFormat="1" hidden="1" outlineLevel="1">
      <c r="A292" s="8" t="s">
        <v>37</v>
      </c>
      <c r="B292" s="102">
        <v>385343.75225360069</v>
      </c>
      <c r="C292" s="81">
        <v>2.093750599596992E-3</v>
      </c>
      <c r="D292" s="107">
        <v>9.4416914280646047</v>
      </c>
      <c r="E292" s="70"/>
      <c r="G292" s="71"/>
    </row>
    <row r="293" spans="1:9" s="1" customFormat="1" hidden="1" outlineLevel="1">
      <c r="A293" s="8" t="s">
        <v>42</v>
      </c>
      <c r="B293" s="102">
        <v>525741.40502488893</v>
      </c>
      <c r="C293" s="81">
        <v>2.8565958979903006E-3</v>
      </c>
      <c r="D293" s="107">
        <v>12.881714282823829</v>
      </c>
    </row>
    <row r="294" spans="1:9" s="1" customFormat="1" hidden="1" outlineLevel="1">
      <c r="A294" s="8" t="s">
        <v>408</v>
      </c>
      <c r="B294" s="102">
        <v>34064443.034704708</v>
      </c>
      <c r="C294" s="81">
        <v>0.1850878536676317</v>
      </c>
      <c r="D294" s="107">
        <v>834.64687807082805</v>
      </c>
    </row>
    <row r="295" spans="1:9">
      <c r="A295" s="15" t="s">
        <v>703</v>
      </c>
      <c r="B295" s="74">
        <v>195595417.22</v>
      </c>
      <c r="C295" s="81">
        <v>1</v>
      </c>
      <c r="D295" s="98">
        <v>4710.1916201897602</v>
      </c>
    </row>
    <row r="296" spans="1:9" outlineLevel="1">
      <c r="A296" s="8" t="s">
        <v>507</v>
      </c>
      <c r="B296" s="74">
        <v>37521040.818279788</v>
      </c>
      <c r="C296" s="81">
        <v>0.1918298565046502</v>
      </c>
      <c r="D296" s="98">
        <v>903.55538261040761</v>
      </c>
      <c r="I296" s="108"/>
    </row>
    <row r="297" spans="1:9" outlineLevel="1">
      <c r="A297" s="8" t="s">
        <v>415</v>
      </c>
      <c r="B297" s="74">
        <v>19097011.626086567</v>
      </c>
      <c r="C297" s="81">
        <v>9.7635271303963156E-2</v>
      </c>
      <c r="D297" s="98">
        <v>459.88083673088107</v>
      </c>
      <c r="I297" s="108"/>
    </row>
    <row r="298" spans="1:9" outlineLevel="1">
      <c r="A298" s="8" t="s">
        <v>506</v>
      </c>
      <c r="B298" s="74">
        <v>3801495.4437676044</v>
      </c>
      <c r="C298" s="81">
        <v>1.9435503642152279E-2</v>
      </c>
      <c r="D298" s="98">
        <v>91.544946389433235</v>
      </c>
      <c r="I298" s="109"/>
    </row>
    <row r="299" spans="1:9" outlineLevel="1">
      <c r="A299" s="8" t="s">
        <v>32</v>
      </c>
      <c r="B299" s="74">
        <v>49027234.991438963</v>
      </c>
      <c r="C299" s="81">
        <v>0.25065635835575106</v>
      </c>
      <c r="D299" s="98">
        <v>1180.6394786745404</v>
      </c>
      <c r="I299" s="108"/>
    </row>
    <row r="300" spans="1:9" outlineLevel="1">
      <c r="A300" s="8" t="s">
        <v>33</v>
      </c>
      <c r="B300" s="74">
        <v>27873871.422095597</v>
      </c>
      <c r="C300" s="81">
        <v>0.14250779398754462</v>
      </c>
      <c r="D300" s="98">
        <v>671.23901705186142</v>
      </c>
      <c r="I300" s="108"/>
    </row>
    <row r="301" spans="1:9" outlineLevel="1">
      <c r="A301" s="8" t="s">
        <v>38</v>
      </c>
      <c r="B301" s="105">
        <v>6172247.4489511196</v>
      </c>
      <c r="C301" s="110">
        <v>3.1556196646513227E-2</v>
      </c>
      <c r="D301" s="105">
        <v>148.63573300946683</v>
      </c>
      <c r="I301" s="108"/>
    </row>
    <row r="302" spans="1:9" outlineLevel="1">
      <c r="A302" s="8" t="s">
        <v>155</v>
      </c>
      <c r="B302" s="74">
        <v>11334130.441140557</v>
      </c>
      <c r="C302" s="81">
        <v>5.7946809808903953E-2</v>
      </c>
      <c r="D302" s="98">
        <v>272.94057797862922</v>
      </c>
      <c r="I302" s="108"/>
    </row>
    <row r="303" spans="1:9" outlineLevel="1">
      <c r="A303" s="8" t="s">
        <v>40</v>
      </c>
      <c r="B303" s="105">
        <v>1457137.71914478</v>
      </c>
      <c r="C303" s="110">
        <v>7.449753884089404E-3</v>
      </c>
      <c r="D303" s="105">
        <v>35.089768317314032</v>
      </c>
      <c r="I303" s="108"/>
    </row>
    <row r="304" spans="1:9" outlineLevel="1">
      <c r="A304" s="8" t="s">
        <v>46</v>
      </c>
      <c r="B304" s="105">
        <v>1453798.9844571799</v>
      </c>
      <c r="C304" s="81">
        <v>7.4326842884155676E-3</v>
      </c>
      <c r="D304" s="98">
        <v>35.009367250811103</v>
      </c>
      <c r="I304" s="108"/>
    </row>
    <row r="305" spans="1:9" s="55" customFormat="1" ht="12.75" customHeight="1" outlineLevel="1">
      <c r="A305" s="8" t="s">
        <v>43</v>
      </c>
      <c r="B305" s="74">
        <v>702233.41211060295</v>
      </c>
      <c r="C305" s="81">
        <v>3.5902344855081717E-3</v>
      </c>
      <c r="D305" s="98">
        <v>16.910692388156889</v>
      </c>
      <c r="H305" s="2"/>
      <c r="I305" s="108"/>
    </row>
    <row r="306" spans="1:9" s="1" customFormat="1" outlineLevel="1">
      <c r="A306" s="8" t="s">
        <v>37</v>
      </c>
      <c r="B306" s="74">
        <v>426569.65989784</v>
      </c>
      <c r="C306" s="81">
        <v>2.1808775786298054E-3</v>
      </c>
      <c r="D306" s="98">
        <v>10.272351295521844</v>
      </c>
      <c r="E306" s="70"/>
      <c r="G306" s="71"/>
      <c r="H306" s="2"/>
      <c r="I306" s="108"/>
    </row>
    <row r="307" spans="1:9" s="1" customFormat="1" outlineLevel="1">
      <c r="A307" s="8" t="s">
        <v>42</v>
      </c>
      <c r="B307" s="74">
        <v>611417.89433883596</v>
      </c>
      <c r="C307" s="81">
        <v>3.1259315940471723E-3</v>
      </c>
      <c r="D307" s="98">
        <v>14.72373679956741</v>
      </c>
      <c r="H307" s="2"/>
      <c r="I307" s="108"/>
    </row>
    <row r="308" spans="1:9" s="1" customFormat="1" outlineLevel="1">
      <c r="A308" s="8" t="s">
        <v>408</v>
      </c>
      <c r="B308" s="74">
        <v>36117227.358290598</v>
      </c>
      <c r="C308" s="81">
        <v>0.18465272791983131</v>
      </c>
      <c r="D308" s="98">
        <v>869.74973169316945</v>
      </c>
      <c r="H308" s="2"/>
      <c r="I308" s="108"/>
    </row>
    <row r="309" spans="1:9" s="1" customFormat="1" outlineLevel="1">
      <c r="A309" s="8"/>
      <c r="C309" s="63"/>
    </row>
    <row r="310" spans="1:9" s="6" customFormat="1" ht="12.75" customHeight="1">
      <c r="A310" s="6" t="s">
        <v>126</v>
      </c>
    </row>
    <row r="312" spans="1:9" s="73" customFormat="1">
      <c r="A312" s="73" t="s">
        <v>10</v>
      </c>
    </row>
    <row r="313" spans="1:9">
      <c r="A313" s="46" t="s">
        <v>407</v>
      </c>
    </row>
  </sheetData>
  <phoneticPr fontId="4" type="noConversion"/>
  <hyperlinks>
    <hyperlink ref="A4" location="Inhalt!A1" display="&lt;&lt;&lt; Inhalt" xr:uid="{A7DD263B-4CD6-4983-AC1B-82F6851478DE}"/>
  </hyperlinks>
  <pageMargins left="0.78740157499999996" right="0.78740157499999996" top="0.984251969" bottom="0.984251969" header="0.4921259845" footer="0.4921259845"/>
  <pageSetup paperSize="9" scale="3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1">
    <pageSetUpPr fitToPage="1"/>
  </sheetPr>
  <dimension ref="A1:AH36"/>
  <sheetViews>
    <sheetView workbookViewId="0">
      <pane ySplit="11" topLeftCell="A12" activePane="bottomLeft" state="frozen"/>
      <selection sqref="A1:XFD1048576"/>
      <selection pane="bottomLeft" activeCell="A4" sqref="A4"/>
    </sheetView>
  </sheetViews>
  <sheetFormatPr baseColWidth="10" defaultRowHeight="12.75"/>
  <cols>
    <col min="1" max="1" width="11.140625" style="2" customWidth="1"/>
    <col min="2" max="15" width="5.42578125" style="2" bestFit="1" customWidth="1"/>
    <col min="16" max="17" width="5.42578125" style="2" customWidth="1"/>
    <col min="18" max="18" width="11.42578125" style="2" bestFit="1" customWidth="1"/>
    <col min="19" max="32" width="5" style="2" bestFit="1" customWidth="1"/>
    <col min="33" max="34" width="5" style="2" customWidth="1"/>
    <col min="35" max="16384" width="11.42578125" style="2"/>
  </cols>
  <sheetData>
    <row r="1" spans="1:34" s="55" customFormat="1" ht="15.75">
      <c r="A1" s="53" t="s">
        <v>359</v>
      </c>
    </row>
    <row r="2" spans="1:34" s="55" customFormat="1" ht="12.75" customHeight="1">
      <c r="A2" s="55" t="s">
        <v>708</v>
      </c>
    </row>
    <row r="3" spans="1:34" s="55" customFormat="1"/>
    <row r="4" spans="1:34" s="55" customFormat="1">
      <c r="A4" s="62" t="s">
        <v>599</v>
      </c>
    </row>
    <row r="5" spans="1:34" s="55" customFormat="1">
      <c r="A5" s="63"/>
    </row>
    <row r="6" spans="1:34" s="55" customFormat="1">
      <c r="A6" s="64" t="s">
        <v>622</v>
      </c>
    </row>
    <row r="7" spans="1:34" s="55" customFormat="1"/>
    <row r="8" spans="1:34" s="3" customFormat="1">
      <c r="A8" s="3" t="s">
        <v>53</v>
      </c>
      <c r="R8" s="3" t="s">
        <v>54</v>
      </c>
    </row>
    <row r="9" spans="1:34" s="3" customFormat="1">
      <c r="A9" s="3" t="s">
        <v>120</v>
      </c>
      <c r="R9" s="3" t="s">
        <v>121</v>
      </c>
    </row>
    <row r="10" spans="1:34" s="3" customFormat="1">
      <c r="A10" s="3" t="s">
        <v>127</v>
      </c>
      <c r="B10" s="3">
        <v>2007</v>
      </c>
      <c r="C10" s="3">
        <v>2008</v>
      </c>
      <c r="D10" s="3">
        <v>2009</v>
      </c>
      <c r="E10" s="3">
        <v>2010</v>
      </c>
      <c r="F10" s="3">
        <v>2011</v>
      </c>
      <c r="G10" s="3">
        <v>2012</v>
      </c>
      <c r="H10" s="3">
        <v>2013</v>
      </c>
      <c r="I10" s="3">
        <v>2014</v>
      </c>
      <c r="J10" s="3">
        <v>2015</v>
      </c>
      <c r="K10" s="3">
        <v>2016</v>
      </c>
      <c r="L10" s="3">
        <v>2017</v>
      </c>
      <c r="M10" s="3">
        <v>2018</v>
      </c>
      <c r="N10" s="3">
        <v>2019</v>
      </c>
      <c r="O10" s="3">
        <v>2020</v>
      </c>
      <c r="P10" s="3">
        <v>2021</v>
      </c>
      <c r="Q10" s="3">
        <v>2022</v>
      </c>
      <c r="R10" s="3" t="s">
        <v>127</v>
      </c>
      <c r="S10" s="3">
        <v>2007</v>
      </c>
      <c r="T10" s="3">
        <v>2008</v>
      </c>
      <c r="U10" s="3">
        <v>2009</v>
      </c>
      <c r="V10" s="3">
        <v>2010</v>
      </c>
      <c r="W10" s="3">
        <v>2011</v>
      </c>
      <c r="X10" s="3">
        <v>2012</v>
      </c>
      <c r="Y10" s="3">
        <v>2013</v>
      </c>
      <c r="Z10" s="3">
        <v>2014</v>
      </c>
      <c r="AA10" s="3">
        <v>2015</v>
      </c>
      <c r="AB10" s="3">
        <v>2016</v>
      </c>
      <c r="AC10" s="3">
        <v>2017</v>
      </c>
      <c r="AD10" s="3">
        <v>2018</v>
      </c>
      <c r="AE10" s="3">
        <v>2019</v>
      </c>
      <c r="AF10" s="3">
        <v>2020</v>
      </c>
      <c r="AG10" s="3">
        <v>2021</v>
      </c>
      <c r="AH10" s="3">
        <v>2022</v>
      </c>
    </row>
    <row r="11" spans="1:34" s="3" customFormat="1">
      <c r="B11" s="3" t="s">
        <v>31</v>
      </c>
      <c r="C11" s="3" t="s">
        <v>31</v>
      </c>
      <c r="D11" s="3" t="s">
        <v>31</v>
      </c>
      <c r="E11" s="3" t="s">
        <v>31</v>
      </c>
      <c r="F11" s="3" t="s">
        <v>31</v>
      </c>
      <c r="G11" s="3" t="s">
        <v>31</v>
      </c>
      <c r="H11" s="3" t="s">
        <v>31</v>
      </c>
      <c r="I11" s="3" t="s">
        <v>31</v>
      </c>
      <c r="J11" s="3" t="s">
        <v>31</v>
      </c>
      <c r="K11" s="3" t="s">
        <v>31</v>
      </c>
      <c r="L11" s="3" t="s">
        <v>31</v>
      </c>
      <c r="M11" s="3" t="s">
        <v>31</v>
      </c>
      <c r="N11" s="3" t="s">
        <v>31</v>
      </c>
      <c r="O11" s="3" t="s">
        <v>31</v>
      </c>
      <c r="P11" s="3" t="s">
        <v>31</v>
      </c>
      <c r="Q11" s="3" t="s">
        <v>31</v>
      </c>
      <c r="S11" s="3" t="s">
        <v>31</v>
      </c>
      <c r="T11" s="3" t="s">
        <v>31</v>
      </c>
      <c r="U11" s="3" t="s">
        <v>31</v>
      </c>
      <c r="V11" s="3" t="s">
        <v>31</v>
      </c>
      <c r="W11" s="3" t="s">
        <v>31</v>
      </c>
      <c r="X11" s="3" t="s">
        <v>31</v>
      </c>
      <c r="Y11" s="3" t="s">
        <v>31</v>
      </c>
      <c r="Z11" s="3" t="s">
        <v>31</v>
      </c>
      <c r="AA11" s="3" t="s">
        <v>31</v>
      </c>
      <c r="AB11" s="3" t="s">
        <v>31</v>
      </c>
      <c r="AC11" s="3" t="s">
        <v>31</v>
      </c>
      <c r="AD11" s="3" t="s">
        <v>31</v>
      </c>
      <c r="AE11" s="3" t="s">
        <v>31</v>
      </c>
      <c r="AF11" s="3" t="s">
        <v>31</v>
      </c>
      <c r="AG11" s="3" t="s">
        <v>31</v>
      </c>
      <c r="AH11" s="3" t="s">
        <v>31</v>
      </c>
    </row>
    <row r="12" spans="1:34">
      <c r="A12" s="45" t="s">
        <v>3</v>
      </c>
      <c r="B12" s="74">
        <v>295</v>
      </c>
      <c r="C12" s="74">
        <v>302</v>
      </c>
      <c r="D12" s="74">
        <v>311</v>
      </c>
      <c r="E12" s="74">
        <v>314</v>
      </c>
      <c r="F12" s="74">
        <v>324</v>
      </c>
      <c r="G12" s="74">
        <v>319</v>
      </c>
      <c r="H12" s="74">
        <v>361</v>
      </c>
      <c r="I12" s="74">
        <v>360.25464116501166</v>
      </c>
      <c r="J12" s="74">
        <v>357.64236754163346</v>
      </c>
      <c r="K12" s="74">
        <v>361.41557914503682</v>
      </c>
      <c r="L12" s="74">
        <v>361.42940073966196</v>
      </c>
      <c r="M12" s="74">
        <v>350.7961501774156</v>
      </c>
      <c r="N12" s="74">
        <v>368.76170092830739</v>
      </c>
      <c r="O12" s="74">
        <v>371.27062549254947</v>
      </c>
      <c r="P12" s="74">
        <v>376.15017865411858</v>
      </c>
      <c r="Q12" s="74">
        <v>395.81424065284085</v>
      </c>
      <c r="R12" s="45" t="s">
        <v>3</v>
      </c>
      <c r="S12" s="74">
        <v>21</v>
      </c>
      <c r="T12" s="74">
        <v>21</v>
      </c>
      <c r="U12" s="74">
        <v>21</v>
      </c>
      <c r="V12" s="74">
        <v>21</v>
      </c>
      <c r="W12" s="74">
        <v>22</v>
      </c>
      <c r="X12" s="74">
        <v>22</v>
      </c>
      <c r="Y12" s="74">
        <v>23</v>
      </c>
      <c r="Z12" s="74">
        <v>22.757089414808654</v>
      </c>
      <c r="AA12" s="74">
        <v>22.852056068571972</v>
      </c>
      <c r="AB12" s="74">
        <v>22.695051214459035</v>
      </c>
      <c r="AC12" s="74">
        <v>40.501376280378899</v>
      </c>
      <c r="AD12" s="74">
        <v>41.836366814701933</v>
      </c>
      <c r="AE12" s="74">
        <v>43.255715277123912</v>
      </c>
      <c r="AF12" s="74">
        <v>42.539412703685755</v>
      </c>
      <c r="AG12" s="74">
        <v>43.018145870361018</v>
      </c>
      <c r="AH12" s="74">
        <v>44.835640421327973</v>
      </c>
    </row>
    <row r="13" spans="1:34">
      <c r="A13" s="45" t="s">
        <v>55</v>
      </c>
      <c r="B13" s="74">
        <v>105.7409362917725</v>
      </c>
      <c r="C13" s="74">
        <v>111</v>
      </c>
      <c r="D13" s="74">
        <v>108.90915078967156</v>
      </c>
      <c r="E13" s="74">
        <v>109</v>
      </c>
      <c r="F13" s="74">
        <v>107</v>
      </c>
      <c r="G13" s="74">
        <v>104</v>
      </c>
      <c r="H13" s="74">
        <v>126</v>
      </c>
      <c r="I13" s="74">
        <v>115.05557559084596</v>
      </c>
      <c r="J13" s="74">
        <v>109.4999653677431</v>
      </c>
      <c r="K13" s="74">
        <v>111.21962668678826</v>
      </c>
      <c r="L13" s="74">
        <v>111.2675166726048</v>
      </c>
      <c r="M13" s="74">
        <v>112.4403819687881</v>
      </c>
      <c r="N13" s="74">
        <v>109.24243199352661</v>
      </c>
      <c r="O13" s="74">
        <v>101.34815877317322</v>
      </c>
      <c r="P13" s="74">
        <v>93.661191800469865</v>
      </c>
      <c r="Q13" s="74">
        <v>123.74038411984637</v>
      </c>
      <c r="R13" s="45" t="s">
        <v>55</v>
      </c>
      <c r="S13" s="74">
        <v>0</v>
      </c>
      <c r="T13" s="74">
        <v>0</v>
      </c>
      <c r="U13" s="74">
        <v>0</v>
      </c>
      <c r="V13" s="74">
        <v>0</v>
      </c>
      <c r="W13" s="74">
        <v>0</v>
      </c>
      <c r="X13" s="74">
        <v>0</v>
      </c>
      <c r="Y13" s="74">
        <v>0</v>
      </c>
      <c r="Z13" s="74">
        <v>0</v>
      </c>
      <c r="AA13" s="74">
        <v>0</v>
      </c>
      <c r="AB13" s="74">
        <v>0</v>
      </c>
      <c r="AC13" s="74">
        <v>0</v>
      </c>
      <c r="AD13" s="74">
        <v>0</v>
      </c>
      <c r="AE13" s="74">
        <v>0</v>
      </c>
      <c r="AF13" s="74">
        <v>0</v>
      </c>
      <c r="AG13" s="74">
        <v>0</v>
      </c>
      <c r="AH13" s="74" t="s">
        <v>8</v>
      </c>
    </row>
    <row r="14" spans="1:34">
      <c r="A14" s="45" t="s">
        <v>56</v>
      </c>
      <c r="B14" s="74">
        <v>144.45666961316664</v>
      </c>
      <c r="C14" s="74">
        <v>159</v>
      </c>
      <c r="D14" s="74">
        <v>156.69509159268929</v>
      </c>
      <c r="E14" s="74">
        <v>158</v>
      </c>
      <c r="F14" s="74">
        <v>163</v>
      </c>
      <c r="G14" s="74">
        <v>148</v>
      </c>
      <c r="H14" s="74">
        <v>179</v>
      </c>
      <c r="I14" s="74">
        <v>179.50285270341624</v>
      </c>
      <c r="J14" s="74">
        <v>172.51732295482282</v>
      </c>
      <c r="K14" s="74">
        <v>189.04694274653647</v>
      </c>
      <c r="L14" s="74">
        <v>182.27451714388272</v>
      </c>
      <c r="M14" s="74">
        <v>151.39627076603605</v>
      </c>
      <c r="N14" s="74">
        <v>198.3853084079729</v>
      </c>
      <c r="O14" s="74">
        <v>214.12572960392856</v>
      </c>
      <c r="P14" s="74">
        <v>214.6464882360101</v>
      </c>
      <c r="Q14" s="74">
        <v>212.21061638702452</v>
      </c>
      <c r="R14" s="45" t="s">
        <v>56</v>
      </c>
      <c r="S14" s="74">
        <v>12.207048448878226</v>
      </c>
      <c r="T14" s="74">
        <v>13</v>
      </c>
      <c r="U14" s="74">
        <v>13.012854308094006</v>
      </c>
      <c r="V14" s="74">
        <v>12</v>
      </c>
      <c r="W14" s="74">
        <v>13</v>
      </c>
      <c r="X14" s="74">
        <v>13</v>
      </c>
      <c r="Y14" s="74">
        <v>14</v>
      </c>
      <c r="Z14" s="74">
        <v>13.880391599301298</v>
      </c>
      <c r="AA14" s="74">
        <v>14.489171754171752</v>
      </c>
      <c r="AB14" s="74">
        <v>14.83405460472698</v>
      </c>
      <c r="AC14" s="74">
        <v>23.973378996565224</v>
      </c>
      <c r="AD14" s="74">
        <v>25.435257556529752</v>
      </c>
      <c r="AE14" s="74">
        <v>27.950748450780843</v>
      </c>
      <c r="AF14" s="74">
        <v>27.569227585606935</v>
      </c>
      <c r="AG14" s="74">
        <v>26.703645471858852</v>
      </c>
      <c r="AH14" s="74">
        <v>28.932349350676915</v>
      </c>
    </row>
    <row r="15" spans="1:34">
      <c r="A15" s="45" t="s">
        <v>57</v>
      </c>
      <c r="B15" s="74">
        <v>182.96195676031607</v>
      </c>
      <c r="C15" s="74">
        <v>181</v>
      </c>
      <c r="D15" s="74">
        <v>178.92768159524576</v>
      </c>
      <c r="E15" s="74">
        <v>194</v>
      </c>
      <c r="F15" s="74">
        <v>208</v>
      </c>
      <c r="G15" s="74">
        <v>206</v>
      </c>
      <c r="H15" s="74">
        <v>216</v>
      </c>
      <c r="I15" s="74">
        <v>205.52677026649914</v>
      </c>
      <c r="J15" s="74">
        <v>200.73107087159923</v>
      </c>
      <c r="K15" s="74">
        <v>213.57491382281981</v>
      </c>
      <c r="L15" s="74">
        <v>214.6266794081844</v>
      </c>
      <c r="M15" s="74">
        <v>193.411381896503</v>
      </c>
      <c r="N15" s="74">
        <v>195.94377042791314</v>
      </c>
      <c r="O15" s="74">
        <v>206.30215131985648</v>
      </c>
      <c r="P15" s="74">
        <v>207.4859139118978</v>
      </c>
      <c r="Q15" s="74">
        <v>213.83774921141406</v>
      </c>
      <c r="R15" s="45" t="s">
        <v>57</v>
      </c>
      <c r="S15" s="74">
        <v>23.442753146034534</v>
      </c>
      <c r="T15" s="74">
        <v>24</v>
      </c>
      <c r="U15" s="74">
        <v>23.963022231768861</v>
      </c>
      <c r="V15" s="74">
        <v>24</v>
      </c>
      <c r="W15" s="74">
        <v>25</v>
      </c>
      <c r="X15" s="74">
        <v>25</v>
      </c>
      <c r="Y15" s="74">
        <v>26</v>
      </c>
      <c r="Z15" s="74">
        <v>25.273796567601501</v>
      </c>
      <c r="AA15" s="74">
        <v>25.908393692600942</v>
      </c>
      <c r="AB15" s="74">
        <v>25.915827300930719</v>
      </c>
      <c r="AC15" s="74">
        <v>42.982541722419299</v>
      </c>
      <c r="AD15" s="74">
        <v>43.519858261753114</v>
      </c>
      <c r="AE15" s="74">
        <v>45.27964837816134</v>
      </c>
      <c r="AF15" s="74">
        <v>46.41697148536359</v>
      </c>
      <c r="AG15" s="74">
        <v>47.262315993648699</v>
      </c>
      <c r="AH15" s="74">
        <v>48.620142128146739</v>
      </c>
    </row>
    <row r="16" spans="1:34">
      <c r="A16" s="45" t="s">
        <v>58</v>
      </c>
      <c r="B16" s="74">
        <v>210.71219221604446</v>
      </c>
      <c r="C16" s="74">
        <v>221</v>
      </c>
      <c r="D16" s="74">
        <v>223.38104721272168</v>
      </c>
      <c r="E16" s="74">
        <v>217</v>
      </c>
      <c r="F16" s="74">
        <v>222</v>
      </c>
      <c r="G16" s="74">
        <v>211</v>
      </c>
      <c r="H16" s="74">
        <v>237</v>
      </c>
      <c r="I16" s="74">
        <v>257.79844048928641</v>
      </c>
      <c r="J16" s="74">
        <v>233.27795938583455</v>
      </c>
      <c r="K16" s="74">
        <v>234.75281761260342</v>
      </c>
      <c r="L16" s="74">
        <v>232.11784576586143</v>
      </c>
      <c r="M16" s="74">
        <v>235.29693111059851</v>
      </c>
      <c r="N16" s="74">
        <v>255.56860233075221</v>
      </c>
      <c r="O16" s="74">
        <v>238.84940953003576</v>
      </c>
      <c r="P16" s="74">
        <v>274.01620923186863</v>
      </c>
      <c r="Q16" s="74">
        <v>263.96068771003735</v>
      </c>
      <c r="R16" s="45" t="s">
        <v>58</v>
      </c>
      <c r="S16" s="74">
        <v>24.997297789250695</v>
      </c>
      <c r="T16" s="74">
        <v>26</v>
      </c>
      <c r="U16" s="74">
        <v>25.984852438207412</v>
      </c>
      <c r="V16" s="74">
        <v>26</v>
      </c>
      <c r="W16" s="74">
        <v>25</v>
      </c>
      <c r="X16" s="74">
        <v>26</v>
      </c>
      <c r="Y16" s="74">
        <v>28</v>
      </c>
      <c r="Z16" s="74">
        <v>28.116206998957409</v>
      </c>
      <c r="AA16" s="74">
        <v>27.851906884596342</v>
      </c>
      <c r="AB16" s="74">
        <v>27.403312462128863</v>
      </c>
      <c r="AC16" s="74">
        <v>43.222834815503056</v>
      </c>
      <c r="AD16" s="74">
        <v>45.620347247389056</v>
      </c>
      <c r="AE16" s="74">
        <v>48.891053607684086</v>
      </c>
      <c r="AF16" s="74">
        <v>48.655241175606633</v>
      </c>
      <c r="AG16" s="74">
        <v>47.139038690836038</v>
      </c>
      <c r="AH16" s="74">
        <v>50.063049182300155</v>
      </c>
    </row>
    <row r="17" spans="1:34">
      <c r="A17" s="45" t="s">
        <v>59</v>
      </c>
      <c r="B17" s="74">
        <v>222.08095244539473</v>
      </c>
      <c r="C17" s="74">
        <v>212</v>
      </c>
      <c r="D17" s="74">
        <v>201.84898369282368</v>
      </c>
      <c r="E17" s="74">
        <v>215</v>
      </c>
      <c r="F17" s="74">
        <v>211</v>
      </c>
      <c r="G17" s="74">
        <v>236</v>
      </c>
      <c r="H17" s="74">
        <v>265</v>
      </c>
      <c r="I17" s="74">
        <v>257.74775245173157</v>
      </c>
      <c r="J17" s="74">
        <v>248.05377625072236</v>
      </c>
      <c r="K17" s="74">
        <v>247.15886887450358</v>
      </c>
      <c r="L17" s="74">
        <v>248.59172621286189</v>
      </c>
      <c r="M17" s="74">
        <v>220.60958441072933</v>
      </c>
      <c r="N17" s="74">
        <v>249.60091177732568</v>
      </c>
      <c r="O17" s="74">
        <v>254.54006223110841</v>
      </c>
      <c r="P17" s="74">
        <v>238.44718275041728</v>
      </c>
      <c r="Q17" s="74">
        <v>254.88368607230652</v>
      </c>
      <c r="R17" s="45" t="s">
        <v>59</v>
      </c>
      <c r="S17" s="74">
        <v>24.820310174033068</v>
      </c>
      <c r="T17" s="74">
        <v>26</v>
      </c>
      <c r="U17" s="74">
        <v>25.762892499855411</v>
      </c>
      <c r="V17" s="74">
        <v>26</v>
      </c>
      <c r="W17" s="74">
        <v>26</v>
      </c>
      <c r="X17" s="74">
        <v>27</v>
      </c>
      <c r="Y17" s="74">
        <v>30</v>
      </c>
      <c r="Z17" s="74">
        <v>29.765687069857162</v>
      </c>
      <c r="AA17" s="74">
        <v>29.316927300751395</v>
      </c>
      <c r="AB17" s="74">
        <v>28.40183569440536</v>
      </c>
      <c r="AC17" s="74">
        <v>45.443485959633946</v>
      </c>
      <c r="AD17" s="74">
        <v>46.198735163089204</v>
      </c>
      <c r="AE17" s="74">
        <v>49.359925854787356</v>
      </c>
      <c r="AF17" s="74">
        <v>49.265546392615889</v>
      </c>
      <c r="AG17" s="74">
        <v>48.728301562174252</v>
      </c>
      <c r="AH17" s="74">
        <v>50.841775593523479</v>
      </c>
    </row>
    <row r="18" spans="1:34">
      <c r="A18" s="45" t="s">
        <v>60</v>
      </c>
      <c r="B18" s="74">
        <v>233.134115279691</v>
      </c>
      <c r="C18" s="74">
        <v>236</v>
      </c>
      <c r="D18" s="74">
        <v>236.91467017006454</v>
      </c>
      <c r="E18" s="74">
        <v>226</v>
      </c>
      <c r="F18" s="74">
        <v>235</v>
      </c>
      <c r="G18" s="74">
        <v>225</v>
      </c>
      <c r="H18" s="74">
        <v>269</v>
      </c>
      <c r="I18" s="74">
        <v>268.51110064594451</v>
      </c>
      <c r="J18" s="74">
        <v>244.62423576665938</v>
      </c>
      <c r="K18" s="74">
        <v>238.20775934895235</v>
      </c>
      <c r="L18" s="74">
        <v>248.84991683156963</v>
      </c>
      <c r="M18" s="74">
        <v>240.87078879360959</v>
      </c>
      <c r="N18" s="74">
        <v>241.71824097013999</v>
      </c>
      <c r="O18" s="74">
        <v>246.36071892330816</v>
      </c>
      <c r="P18" s="74">
        <v>251.13199609268642</v>
      </c>
      <c r="Q18" s="74">
        <v>252.3459628677299</v>
      </c>
      <c r="R18" s="45" t="s">
        <v>60</v>
      </c>
      <c r="S18" s="74">
        <v>26.238893390595024</v>
      </c>
      <c r="T18" s="74">
        <v>28</v>
      </c>
      <c r="U18" s="74">
        <v>27.146637002218228</v>
      </c>
      <c r="V18" s="74">
        <v>27</v>
      </c>
      <c r="W18" s="74">
        <v>28</v>
      </c>
      <c r="X18" s="74">
        <v>27</v>
      </c>
      <c r="Y18" s="74">
        <v>29</v>
      </c>
      <c r="Z18" s="74">
        <v>28.980088551181495</v>
      </c>
      <c r="AA18" s="74">
        <v>28.453081194737976</v>
      </c>
      <c r="AB18" s="74">
        <v>28.454813865735527</v>
      </c>
      <c r="AC18" s="74">
        <v>48.288347816111759</v>
      </c>
      <c r="AD18" s="74">
        <v>50.253139316339713</v>
      </c>
      <c r="AE18" s="74">
        <v>52.151586808743666</v>
      </c>
      <c r="AF18" s="74">
        <v>50.894763751649897</v>
      </c>
      <c r="AG18" s="74">
        <v>50.527022923048293</v>
      </c>
      <c r="AH18" s="74">
        <v>53.277079417399776</v>
      </c>
    </row>
    <row r="19" spans="1:34">
      <c r="A19" s="45" t="s">
        <v>61</v>
      </c>
      <c r="B19" s="74">
        <v>291.97257818027464</v>
      </c>
      <c r="C19" s="74">
        <v>279</v>
      </c>
      <c r="D19" s="74">
        <v>279.94732034104732</v>
      </c>
      <c r="E19" s="74">
        <v>284</v>
      </c>
      <c r="F19" s="74">
        <v>293</v>
      </c>
      <c r="G19" s="74">
        <v>270</v>
      </c>
      <c r="H19" s="74">
        <v>317</v>
      </c>
      <c r="I19" s="74">
        <v>296.94320707446559</v>
      </c>
      <c r="J19" s="74">
        <v>287.92017174255875</v>
      </c>
      <c r="K19" s="74">
        <v>275.08021504334778</v>
      </c>
      <c r="L19" s="74">
        <v>276.94409283729107</v>
      </c>
      <c r="M19" s="74">
        <v>268.44373331670187</v>
      </c>
      <c r="N19" s="74">
        <v>262.23397796180194</v>
      </c>
      <c r="O19" s="74">
        <v>261.04920480850183</v>
      </c>
      <c r="P19" s="74">
        <v>305.28216350746021</v>
      </c>
      <c r="Q19" s="74">
        <v>311.06045581751573</v>
      </c>
      <c r="R19" s="45" t="s">
        <v>61</v>
      </c>
      <c r="S19" s="74">
        <v>28.321710768359992</v>
      </c>
      <c r="T19" s="74">
        <v>29</v>
      </c>
      <c r="U19" s="74">
        <v>27.80894979022878</v>
      </c>
      <c r="V19" s="74">
        <v>28</v>
      </c>
      <c r="W19" s="74">
        <v>30</v>
      </c>
      <c r="X19" s="74">
        <v>29</v>
      </c>
      <c r="Y19" s="74">
        <v>31</v>
      </c>
      <c r="Z19" s="74">
        <v>30.750585404574089</v>
      </c>
      <c r="AA19" s="74">
        <v>30.619144244037049</v>
      </c>
      <c r="AB19" s="74">
        <v>29.204102290889729</v>
      </c>
      <c r="AC19" s="74">
        <v>49.576745575113385</v>
      </c>
      <c r="AD19" s="74">
        <v>51.228066608457034</v>
      </c>
      <c r="AE19" s="74">
        <v>52.803286909083418</v>
      </c>
      <c r="AF19" s="74">
        <v>50.839972578056027</v>
      </c>
      <c r="AG19" s="74">
        <v>54.288358188689102</v>
      </c>
      <c r="AH19" s="74">
        <v>55.709603015242088</v>
      </c>
    </row>
    <row r="20" spans="1:34">
      <c r="A20" s="45" t="s">
        <v>62</v>
      </c>
      <c r="B20" s="74">
        <v>345.5080140038192</v>
      </c>
      <c r="C20" s="74">
        <v>330</v>
      </c>
      <c r="D20" s="74">
        <v>328.65632119144772</v>
      </c>
      <c r="E20" s="74">
        <v>328</v>
      </c>
      <c r="F20" s="74">
        <v>359</v>
      </c>
      <c r="G20" s="74">
        <v>349</v>
      </c>
      <c r="H20" s="74">
        <v>368</v>
      </c>
      <c r="I20" s="74">
        <v>358.75718209032914</v>
      </c>
      <c r="J20" s="74">
        <v>369.14465192897745</v>
      </c>
      <c r="K20" s="74">
        <v>357.62947248281716</v>
      </c>
      <c r="L20" s="74">
        <v>364.48121279298596</v>
      </c>
      <c r="M20" s="74">
        <v>311.8635190905722</v>
      </c>
      <c r="N20" s="74">
        <v>325.37782022044632</v>
      </c>
      <c r="O20" s="74">
        <v>331.43412102126683</v>
      </c>
      <c r="P20" s="74">
        <v>338.04842115974856</v>
      </c>
      <c r="Q20" s="74">
        <v>336.77584140876104</v>
      </c>
      <c r="R20" s="45" t="s">
        <v>62</v>
      </c>
      <c r="S20" s="74">
        <v>30.227759388924312</v>
      </c>
      <c r="T20" s="74">
        <v>30</v>
      </c>
      <c r="U20" s="74">
        <v>29.846681793263031</v>
      </c>
      <c r="V20" s="74">
        <v>31</v>
      </c>
      <c r="W20" s="74">
        <v>31</v>
      </c>
      <c r="X20" s="74">
        <v>31</v>
      </c>
      <c r="Y20" s="74">
        <v>32</v>
      </c>
      <c r="Z20" s="74">
        <v>30.735134713002751</v>
      </c>
      <c r="AA20" s="74">
        <v>31.254328253105989</v>
      </c>
      <c r="AB20" s="74">
        <v>31.447379972909228</v>
      </c>
      <c r="AC20" s="74">
        <v>53.847788128627293</v>
      </c>
      <c r="AD20" s="74">
        <v>56.481288768071167</v>
      </c>
      <c r="AE20" s="74">
        <v>57.282091683430444</v>
      </c>
      <c r="AF20" s="74">
        <v>56.10083241806727</v>
      </c>
      <c r="AG20" s="74">
        <v>55.687763927766035</v>
      </c>
      <c r="AH20" s="74">
        <v>58.466742434116959</v>
      </c>
    </row>
    <row r="21" spans="1:34">
      <c r="A21" s="45" t="s">
        <v>63</v>
      </c>
      <c r="B21" s="74">
        <v>397.87939198557933</v>
      </c>
      <c r="C21" s="74">
        <v>367</v>
      </c>
      <c r="D21" s="74">
        <v>403.00515346891177</v>
      </c>
      <c r="E21" s="74">
        <v>400</v>
      </c>
      <c r="F21" s="74">
        <v>405</v>
      </c>
      <c r="G21" s="74">
        <v>411</v>
      </c>
      <c r="H21" s="74">
        <v>464</v>
      </c>
      <c r="I21" s="74">
        <v>444.97226460397519</v>
      </c>
      <c r="J21" s="74">
        <v>446.55747570249906</v>
      </c>
      <c r="K21" s="74">
        <v>440.04112238605137</v>
      </c>
      <c r="L21" s="74">
        <v>412.05177053047373</v>
      </c>
      <c r="M21" s="74">
        <v>396.34807232119095</v>
      </c>
      <c r="N21" s="74">
        <v>424.7906302104339</v>
      </c>
      <c r="O21" s="74">
        <v>407.2735576061275</v>
      </c>
      <c r="P21" s="74">
        <v>411.52563015884635</v>
      </c>
      <c r="Q21" s="74">
        <v>429.49777239927619</v>
      </c>
      <c r="R21" s="45" t="s">
        <v>63</v>
      </c>
      <c r="S21" s="74">
        <v>32.713555532445923</v>
      </c>
      <c r="T21" s="74">
        <v>32</v>
      </c>
      <c r="U21" s="74">
        <v>32.82940464350628</v>
      </c>
      <c r="V21" s="74">
        <v>33</v>
      </c>
      <c r="W21" s="74">
        <v>33</v>
      </c>
      <c r="X21" s="74">
        <v>34</v>
      </c>
      <c r="Y21" s="74">
        <v>35</v>
      </c>
      <c r="Z21" s="74">
        <v>33.475556197191658</v>
      </c>
      <c r="AA21" s="74">
        <v>32.963637431365065</v>
      </c>
      <c r="AB21" s="74">
        <v>32.860804787800639</v>
      </c>
      <c r="AC21" s="74">
        <v>57.025386746393117</v>
      </c>
      <c r="AD21" s="74">
        <v>58.286637862270688</v>
      </c>
      <c r="AE21" s="74">
        <v>58.829714442231491</v>
      </c>
      <c r="AF21" s="74">
        <v>56.564823132279699</v>
      </c>
      <c r="AG21" s="74">
        <v>58.380305471000987</v>
      </c>
      <c r="AH21" s="74">
        <v>61.173035769260608</v>
      </c>
    </row>
    <row r="22" spans="1:34">
      <c r="A22" s="45" t="s">
        <v>64</v>
      </c>
      <c r="B22" s="74">
        <v>484.7903342900558</v>
      </c>
      <c r="C22" s="74">
        <v>456</v>
      </c>
      <c r="D22" s="74">
        <v>512.80974956386888</v>
      </c>
      <c r="E22" s="74">
        <v>525</v>
      </c>
      <c r="F22" s="74">
        <v>523</v>
      </c>
      <c r="G22" s="74">
        <v>467</v>
      </c>
      <c r="H22" s="74">
        <v>539</v>
      </c>
      <c r="I22" s="74">
        <v>506.31733095057558</v>
      </c>
      <c r="J22" s="74">
        <v>508.91351989567534</v>
      </c>
      <c r="K22" s="74">
        <v>508.84065848330323</v>
      </c>
      <c r="L22" s="74">
        <v>527.02411045844315</v>
      </c>
      <c r="M22" s="74">
        <v>484.89173483131322</v>
      </c>
      <c r="N22" s="74">
        <v>492.27546290291042</v>
      </c>
      <c r="O22" s="74">
        <v>512.02573355443906</v>
      </c>
      <c r="P22" s="74">
        <v>484.27230165166776</v>
      </c>
      <c r="Q22" s="74">
        <v>529.2759570948416</v>
      </c>
      <c r="R22" s="45" t="s">
        <v>64</v>
      </c>
      <c r="S22" s="74">
        <v>31.573645112274221</v>
      </c>
      <c r="T22" s="74">
        <v>30</v>
      </c>
      <c r="U22" s="74">
        <v>32.62155068811785</v>
      </c>
      <c r="V22" s="74">
        <v>34</v>
      </c>
      <c r="W22" s="74">
        <v>33</v>
      </c>
      <c r="X22" s="74">
        <v>32</v>
      </c>
      <c r="Y22" s="74">
        <v>34</v>
      </c>
      <c r="Z22" s="74">
        <v>33.062874110978747</v>
      </c>
      <c r="AA22" s="74">
        <v>33.422857998801682</v>
      </c>
      <c r="AB22" s="74">
        <v>32.725011269461476</v>
      </c>
      <c r="AC22" s="74">
        <v>59.137186888123694</v>
      </c>
      <c r="AD22" s="74">
        <v>58.918358463913805</v>
      </c>
      <c r="AE22" s="74">
        <v>59.378095326077421</v>
      </c>
      <c r="AF22" s="74">
        <v>58.19239698974426</v>
      </c>
      <c r="AG22" s="74">
        <v>58.737540005018616</v>
      </c>
      <c r="AH22" s="74">
        <v>62.285376720012714</v>
      </c>
    </row>
    <row r="23" spans="1:34">
      <c r="A23" s="45" t="s">
        <v>65</v>
      </c>
      <c r="B23" s="74">
        <v>541.70572243122501</v>
      </c>
      <c r="C23" s="74">
        <v>623</v>
      </c>
      <c r="D23" s="74">
        <v>611.32060579813515</v>
      </c>
      <c r="E23" s="74">
        <v>611</v>
      </c>
      <c r="F23" s="74">
        <v>638</v>
      </c>
      <c r="G23" s="74">
        <v>606</v>
      </c>
      <c r="H23" s="74">
        <v>651</v>
      </c>
      <c r="I23" s="74">
        <v>670.72658178216159</v>
      </c>
      <c r="J23" s="74">
        <v>671.84372594776062</v>
      </c>
      <c r="K23" s="74">
        <v>673.58125637805199</v>
      </c>
      <c r="L23" s="74">
        <v>679.89276944595542</v>
      </c>
      <c r="M23" s="74">
        <v>622.04461802211335</v>
      </c>
      <c r="N23" s="74">
        <v>643.68559987737797</v>
      </c>
      <c r="O23" s="74">
        <v>635.37420909454818</v>
      </c>
      <c r="P23" s="74">
        <v>611.92165129877787</v>
      </c>
      <c r="Q23" s="74">
        <v>631.65203701884968</v>
      </c>
      <c r="R23" s="45" t="s">
        <v>65</v>
      </c>
      <c r="S23" s="74">
        <v>25.464090054079406</v>
      </c>
      <c r="T23" s="74">
        <v>24</v>
      </c>
      <c r="U23" s="74">
        <v>24.051795995312659</v>
      </c>
      <c r="V23" s="74">
        <v>25</v>
      </c>
      <c r="W23" s="74">
        <v>25</v>
      </c>
      <c r="X23" s="74">
        <v>25</v>
      </c>
      <c r="Y23" s="74">
        <v>25</v>
      </c>
      <c r="Z23" s="74">
        <v>24.241761938173259</v>
      </c>
      <c r="AA23" s="74">
        <v>24.003508556456239</v>
      </c>
      <c r="AB23" s="74">
        <v>24.347075908627044</v>
      </c>
      <c r="AC23" s="74">
        <v>51.269012743802925</v>
      </c>
      <c r="AD23" s="74">
        <v>51.749189043417957</v>
      </c>
      <c r="AE23" s="74">
        <v>51.57784385246093</v>
      </c>
      <c r="AF23" s="74">
        <v>50.470365117432692</v>
      </c>
      <c r="AG23" s="74">
        <v>51.81231700164858</v>
      </c>
      <c r="AH23" s="74">
        <v>53.492120067363686</v>
      </c>
    </row>
    <row r="24" spans="1:34">
      <c r="A24" s="45" t="s">
        <v>66</v>
      </c>
      <c r="B24" s="74">
        <v>738.8806573091407</v>
      </c>
      <c r="C24" s="74">
        <v>744</v>
      </c>
      <c r="D24" s="74">
        <v>743.11453879713292</v>
      </c>
      <c r="E24" s="74">
        <v>700</v>
      </c>
      <c r="F24" s="74">
        <v>742</v>
      </c>
      <c r="G24" s="74">
        <v>715</v>
      </c>
      <c r="H24" s="74">
        <v>770</v>
      </c>
      <c r="I24" s="74">
        <v>786.86424593207391</v>
      </c>
      <c r="J24" s="74">
        <v>826.22102071753375</v>
      </c>
      <c r="K24" s="74">
        <v>771.9441815243199</v>
      </c>
      <c r="L24" s="74">
        <v>727.00789435808883</v>
      </c>
      <c r="M24" s="74">
        <v>799.17236063894177</v>
      </c>
      <c r="N24" s="74">
        <v>801.15163227913354</v>
      </c>
      <c r="O24" s="74">
        <v>768.36992172077612</v>
      </c>
      <c r="P24" s="74">
        <v>778.68179408850142</v>
      </c>
      <c r="Q24" s="74">
        <v>779.6571555538477</v>
      </c>
      <c r="R24" s="45" t="s">
        <v>66</v>
      </c>
      <c r="S24" s="74">
        <v>25.87163214652503</v>
      </c>
      <c r="T24" s="74">
        <v>26</v>
      </c>
      <c r="U24" s="74">
        <v>25.983713773761224</v>
      </c>
      <c r="V24" s="74">
        <v>26</v>
      </c>
      <c r="W24" s="74">
        <v>26</v>
      </c>
      <c r="X24" s="74">
        <v>26</v>
      </c>
      <c r="Y24" s="74">
        <v>26</v>
      </c>
      <c r="Z24" s="74">
        <v>25.681129190783</v>
      </c>
      <c r="AA24" s="74">
        <v>26.054747347145025</v>
      </c>
      <c r="AB24" s="74">
        <v>25.274061821304102</v>
      </c>
      <c r="AC24" s="74">
        <v>55.273603914795622</v>
      </c>
      <c r="AD24" s="74">
        <v>57.297033483910013</v>
      </c>
      <c r="AE24" s="74">
        <v>57.757413576732716</v>
      </c>
      <c r="AF24" s="74">
        <v>56.158113446425389</v>
      </c>
      <c r="AG24" s="74">
        <v>56.491173038825323</v>
      </c>
      <c r="AH24" s="74">
        <v>55.331381911037866</v>
      </c>
    </row>
    <row r="25" spans="1:34">
      <c r="A25" s="45" t="s">
        <v>67</v>
      </c>
      <c r="B25" s="74">
        <v>814.57659316555066</v>
      </c>
      <c r="C25" s="74">
        <v>936</v>
      </c>
      <c r="D25" s="74">
        <v>968.87470309324897</v>
      </c>
      <c r="E25" s="74">
        <v>873</v>
      </c>
      <c r="F25" s="74">
        <v>881</v>
      </c>
      <c r="G25" s="74">
        <v>922</v>
      </c>
      <c r="H25" s="74">
        <v>998</v>
      </c>
      <c r="I25" s="74">
        <v>1017.5187802768164</v>
      </c>
      <c r="J25" s="74">
        <v>920.23348815800512</v>
      </c>
      <c r="K25" s="74">
        <v>988.74141782625031</v>
      </c>
      <c r="L25" s="74">
        <v>921.12506656390156</v>
      </c>
      <c r="M25" s="74">
        <v>955.82390634223157</v>
      </c>
      <c r="N25" s="74">
        <v>1002.9735595486592</v>
      </c>
      <c r="O25" s="74">
        <v>990.35001495516894</v>
      </c>
      <c r="P25" s="74">
        <v>1001.280723828438</v>
      </c>
      <c r="Q25" s="74">
        <v>1028.5593467133253</v>
      </c>
      <c r="R25" s="45" t="s">
        <v>67</v>
      </c>
      <c r="S25" s="74">
        <v>27.278902101131393</v>
      </c>
      <c r="T25" s="74">
        <v>29</v>
      </c>
      <c r="U25" s="74">
        <v>27.934313614811572</v>
      </c>
      <c r="V25" s="74">
        <v>28</v>
      </c>
      <c r="W25" s="74">
        <v>27</v>
      </c>
      <c r="X25" s="74">
        <v>27</v>
      </c>
      <c r="Y25" s="74">
        <v>28</v>
      </c>
      <c r="Z25" s="74">
        <v>27.635406574394469</v>
      </c>
      <c r="AA25" s="74">
        <v>26.898719558122014</v>
      </c>
      <c r="AB25" s="74">
        <v>27.26109063557729</v>
      </c>
      <c r="AC25" s="74">
        <v>61.076692124439447</v>
      </c>
      <c r="AD25" s="74">
        <v>61.379464812750051</v>
      </c>
      <c r="AE25" s="74">
        <v>61.725814971739347</v>
      </c>
      <c r="AF25" s="74">
        <v>58.437918489799884</v>
      </c>
      <c r="AG25" s="74">
        <v>59.59331125212254</v>
      </c>
      <c r="AH25" s="74">
        <v>60.273666867745241</v>
      </c>
    </row>
    <row r="26" spans="1:34">
      <c r="A26" s="45" t="s">
        <v>68</v>
      </c>
      <c r="B26" s="74">
        <v>1064.692339241248</v>
      </c>
      <c r="C26" s="74">
        <v>1042</v>
      </c>
      <c r="D26" s="74">
        <v>1051.3089193825042</v>
      </c>
      <c r="E26" s="74">
        <v>1048</v>
      </c>
      <c r="F26" s="74">
        <v>1015</v>
      </c>
      <c r="G26" s="74">
        <v>1058</v>
      </c>
      <c r="H26" s="74">
        <v>1220</v>
      </c>
      <c r="I26" s="74">
        <v>1166.5855364511692</v>
      </c>
      <c r="J26" s="74">
        <v>1263.3793056100437</v>
      </c>
      <c r="K26" s="74">
        <v>1227.0512962732143</v>
      </c>
      <c r="L26" s="74">
        <v>1193.3271897810221</v>
      </c>
      <c r="M26" s="74">
        <v>1245.685326027397</v>
      </c>
      <c r="N26" s="74">
        <v>1258.6984376744028</v>
      </c>
      <c r="O26" s="74">
        <v>1139.8926362174445</v>
      </c>
      <c r="P26" s="74">
        <v>1206.0433939496379</v>
      </c>
      <c r="Q26" s="74">
        <v>1245.7502606854846</v>
      </c>
      <c r="R26" s="45" t="s">
        <v>68</v>
      </c>
      <c r="S26" s="74">
        <v>28.98434890874455</v>
      </c>
      <c r="T26" s="74">
        <v>30</v>
      </c>
      <c r="U26" s="74">
        <v>29.210963407661438</v>
      </c>
      <c r="V26" s="74">
        <v>29</v>
      </c>
      <c r="W26" s="74">
        <v>29</v>
      </c>
      <c r="X26" s="74">
        <v>29</v>
      </c>
      <c r="Y26" s="74">
        <v>30</v>
      </c>
      <c r="Z26" s="74">
        <v>29.273280605226965</v>
      </c>
      <c r="AA26" s="74">
        <v>29.843592258401991</v>
      </c>
      <c r="AB26" s="74">
        <v>28.458849557522129</v>
      </c>
      <c r="AC26" s="74">
        <v>63.649552625382626</v>
      </c>
      <c r="AD26" s="74">
        <v>65.449030136986309</v>
      </c>
      <c r="AE26" s="74">
        <v>66.80005006550779</v>
      </c>
      <c r="AF26" s="74">
        <v>64.794133028559173</v>
      </c>
      <c r="AG26" s="74">
        <v>63.726372083632647</v>
      </c>
      <c r="AH26" s="74">
        <v>65.938279982324033</v>
      </c>
    </row>
    <row r="27" spans="1:34">
      <c r="A27" s="45" t="s">
        <v>69</v>
      </c>
      <c r="B27" s="74">
        <v>1156.8688701990468</v>
      </c>
      <c r="C27" s="74">
        <v>1328</v>
      </c>
      <c r="D27" s="74">
        <v>1427.5143371722615</v>
      </c>
      <c r="E27" s="74">
        <v>1386</v>
      </c>
      <c r="F27" s="74">
        <v>1467</v>
      </c>
      <c r="G27" s="74">
        <v>1423</v>
      </c>
      <c r="H27" s="74">
        <v>1405</v>
      </c>
      <c r="I27" s="74">
        <v>1543.6009465478844</v>
      </c>
      <c r="J27" s="74">
        <v>1422.1257435558489</v>
      </c>
      <c r="K27" s="74">
        <v>1526.5655627657191</v>
      </c>
      <c r="L27" s="74">
        <v>1547.6723648341667</v>
      </c>
      <c r="M27" s="74">
        <v>1436.3990393109541</v>
      </c>
      <c r="N27" s="74">
        <v>1447.4198701566818</v>
      </c>
      <c r="O27" s="74">
        <v>1606.3826612501107</v>
      </c>
      <c r="P27" s="74">
        <v>1436.3969663316595</v>
      </c>
      <c r="Q27" s="74">
        <v>1580.9095708270058</v>
      </c>
      <c r="R27" s="45" t="s">
        <v>69</v>
      </c>
      <c r="S27" s="74">
        <v>28.838491729744874</v>
      </c>
      <c r="T27" s="74">
        <v>29</v>
      </c>
      <c r="U27" s="74">
        <v>28.947880421465243</v>
      </c>
      <c r="V27" s="74">
        <v>30</v>
      </c>
      <c r="W27" s="74">
        <v>32</v>
      </c>
      <c r="X27" s="74">
        <v>30</v>
      </c>
      <c r="Y27" s="74">
        <v>31</v>
      </c>
      <c r="Z27" s="74">
        <v>30.606080178173723</v>
      </c>
      <c r="AA27" s="74">
        <v>30.628971139017402</v>
      </c>
      <c r="AB27" s="74">
        <v>31.120284179906022</v>
      </c>
      <c r="AC27" s="74">
        <v>69.617855520218086</v>
      </c>
      <c r="AD27" s="74">
        <v>70.24207155477032</v>
      </c>
      <c r="AE27" s="74">
        <v>71.00698724617115</v>
      </c>
      <c r="AF27" s="74">
        <v>69.802175905106154</v>
      </c>
      <c r="AG27" s="74">
        <v>70.809902149830648</v>
      </c>
      <c r="AH27" s="74">
        <v>69.941718768421836</v>
      </c>
    </row>
    <row r="28" spans="1:34">
      <c r="A28" s="45" t="s">
        <v>129</v>
      </c>
      <c r="B28" s="74">
        <v>1762.5817482517482</v>
      </c>
      <c r="C28" s="74">
        <v>1619</v>
      </c>
      <c r="D28" s="74">
        <v>1701.7731014304293</v>
      </c>
      <c r="E28" s="74">
        <v>1909</v>
      </c>
      <c r="F28" s="74">
        <v>1812</v>
      </c>
      <c r="G28" s="74">
        <v>2061</v>
      </c>
      <c r="H28" s="74">
        <v>2172</v>
      </c>
      <c r="I28" s="74">
        <v>2190.9344422700592</v>
      </c>
      <c r="J28" s="74">
        <v>2240.8525403608733</v>
      </c>
      <c r="K28" s="74">
        <v>2256.1175638051041</v>
      </c>
      <c r="L28" s="74">
        <v>2219.8125378951927</v>
      </c>
      <c r="M28" s="74">
        <v>2126.5786353944563</v>
      </c>
      <c r="N28" s="74">
        <v>1981.7250088996625</v>
      </c>
      <c r="O28" s="74">
        <v>1950.6135850481717</v>
      </c>
      <c r="P28" s="74">
        <v>1982.6306333739349</v>
      </c>
      <c r="Q28" s="74">
        <v>2103.9946994464417</v>
      </c>
      <c r="R28" s="45" t="s">
        <v>129</v>
      </c>
      <c r="S28" s="74">
        <v>30.229265734265709</v>
      </c>
      <c r="T28" s="74">
        <v>30</v>
      </c>
      <c r="U28" s="74">
        <v>32.636475942783136</v>
      </c>
      <c r="V28" s="74">
        <v>34</v>
      </c>
      <c r="W28" s="74">
        <v>31</v>
      </c>
      <c r="X28" s="74">
        <v>33</v>
      </c>
      <c r="Y28" s="74">
        <v>34</v>
      </c>
      <c r="Z28" s="74">
        <v>33.539334637964771</v>
      </c>
      <c r="AA28" s="74">
        <v>33.107668566001898</v>
      </c>
      <c r="AB28" s="74">
        <v>33.391484918793502</v>
      </c>
      <c r="AC28" s="74">
        <v>75.351082719792117</v>
      </c>
      <c r="AD28" s="74">
        <v>79.666972281449887</v>
      </c>
      <c r="AE28" s="74">
        <v>79.493143021816891</v>
      </c>
      <c r="AF28" s="74">
        <v>76.822816645641325</v>
      </c>
      <c r="AG28" s="74">
        <v>78.391726117974585</v>
      </c>
      <c r="AH28" s="74">
        <v>78.209793643532535</v>
      </c>
    </row>
    <row r="29" spans="1:34" s="55" customFormat="1" ht="12.75" customHeight="1"/>
    <row r="30" spans="1:34" s="1" customFormat="1">
      <c r="A30" s="67" t="s">
        <v>601</v>
      </c>
      <c r="B30" s="68"/>
      <c r="C30" s="69"/>
      <c r="E30" s="70"/>
      <c r="G30" s="71"/>
    </row>
    <row r="31" spans="1:34" s="1" customFormat="1"/>
    <row r="32" spans="1:34" s="1" customFormat="1">
      <c r="A32" s="72" t="s">
        <v>602</v>
      </c>
      <c r="C32" s="63"/>
    </row>
    <row r="33" spans="1:1" s="6" customFormat="1" ht="12.75" customHeight="1">
      <c r="A33" s="6" t="s">
        <v>126</v>
      </c>
    </row>
    <row r="35" spans="1:1" s="73" customFormat="1">
      <c r="A35" s="73" t="s">
        <v>10</v>
      </c>
    </row>
    <row r="36" spans="1:1">
      <c r="A36" s="2" t="s">
        <v>421</v>
      </c>
    </row>
  </sheetData>
  <phoneticPr fontId="4" type="noConversion"/>
  <hyperlinks>
    <hyperlink ref="A30" location="Metadaten!A1" display="Metadaten &lt;&lt;&lt;" xr:uid="{AECBD860-56B8-4550-A53D-623AB6158D7B}"/>
    <hyperlink ref="A4" location="Inhalt!A1" display="&lt;&lt;&lt; Inhalt" xr:uid="{BE502835-9CE8-4406-A078-7CFB134777BB}"/>
  </hyperlinks>
  <pageMargins left="0.78740157499999996" right="0.78740157499999996" top="0.984251969" bottom="0.984251969" header="0.4921259845" footer="0.4921259845"/>
  <pageSetup paperSize="9" scale="5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2">
    <pageSetUpPr fitToPage="1"/>
  </sheetPr>
  <dimension ref="A1:H50"/>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7.42578125" style="6" customWidth="1"/>
    <col min="2" max="2" width="41.5703125" style="6" bestFit="1" customWidth="1"/>
    <col min="3" max="3" width="40" style="6" bestFit="1" customWidth="1"/>
    <col min="4" max="4" width="27.140625" style="6" bestFit="1" customWidth="1"/>
    <col min="5" max="5" width="19.42578125" style="6" bestFit="1" customWidth="1"/>
    <col min="6" max="6" width="12.7109375" style="6" bestFit="1" customWidth="1"/>
    <col min="7" max="7" width="12.28515625" style="6" bestFit="1" customWidth="1"/>
    <col min="8" max="8" width="20.5703125" style="6" bestFit="1" customWidth="1"/>
    <col min="9" max="16384" width="11.42578125" style="6"/>
  </cols>
  <sheetData>
    <row r="1" spans="1:8" s="55" customFormat="1" ht="15.75">
      <c r="A1" s="53" t="s">
        <v>343</v>
      </c>
    </row>
    <row r="2" spans="1:8" s="55" customFormat="1" ht="12.75" customHeight="1">
      <c r="A2" s="55" t="s">
        <v>705</v>
      </c>
    </row>
    <row r="3" spans="1:8" s="55" customFormat="1"/>
    <row r="4" spans="1:8" s="55" customFormat="1">
      <c r="A4" s="62" t="s">
        <v>599</v>
      </c>
    </row>
    <row r="5" spans="1:8" s="55" customFormat="1">
      <c r="A5" s="63"/>
    </row>
    <row r="6" spans="1:8" s="55" customFormat="1">
      <c r="A6" s="64" t="s">
        <v>624</v>
      </c>
    </row>
    <row r="7" spans="1:8" s="55" customFormat="1"/>
    <row r="8" spans="1:8" s="3" customFormat="1">
      <c r="B8" s="3" t="s">
        <v>105</v>
      </c>
      <c r="C8" s="3" t="s">
        <v>109</v>
      </c>
      <c r="D8" s="3" t="s">
        <v>106</v>
      </c>
      <c r="E8" s="3" t="s">
        <v>110</v>
      </c>
      <c r="F8" s="3" t="s">
        <v>107</v>
      </c>
      <c r="G8" s="3" t="s">
        <v>86</v>
      </c>
      <c r="H8" s="3" t="s">
        <v>108</v>
      </c>
    </row>
    <row r="9" spans="1:8" s="3" customFormat="1">
      <c r="A9" s="3" t="s">
        <v>0</v>
      </c>
      <c r="B9" s="3" t="s">
        <v>392</v>
      </c>
    </row>
    <row r="10" spans="1:8">
      <c r="A10" s="18">
        <v>1997</v>
      </c>
      <c r="B10" s="74">
        <v>38567.917000000001</v>
      </c>
      <c r="C10" s="74">
        <v>15731.062</v>
      </c>
      <c r="D10" s="74">
        <v>25831.769</v>
      </c>
      <c r="E10" s="74">
        <v>1010.78</v>
      </c>
      <c r="F10" s="74">
        <v>80995.600999999995</v>
      </c>
      <c r="G10" s="74">
        <v>24434.564999999999</v>
      </c>
      <c r="H10" s="74">
        <v>1942.1320000000001</v>
      </c>
    </row>
    <row r="11" spans="1:8">
      <c r="A11" s="18">
        <v>1998</v>
      </c>
      <c r="B11" s="74">
        <v>50679.828999999998</v>
      </c>
      <c r="C11" s="74">
        <v>15431.71</v>
      </c>
      <c r="D11" s="74">
        <v>26866.402999999998</v>
      </c>
      <c r="E11" s="74">
        <v>40.326000000000001</v>
      </c>
      <c r="F11" s="74">
        <v>92963.782000000007</v>
      </c>
      <c r="G11" s="74">
        <v>24168.993999999999</v>
      </c>
      <c r="H11" s="74">
        <v>0</v>
      </c>
    </row>
    <row r="12" spans="1:8">
      <c r="A12" s="18">
        <v>1999</v>
      </c>
      <c r="B12" s="74">
        <v>50171.464</v>
      </c>
      <c r="C12" s="74">
        <v>16715.647000000001</v>
      </c>
      <c r="D12" s="74">
        <v>27348.242999999999</v>
      </c>
      <c r="E12" s="74">
        <v>249.79400000000001</v>
      </c>
      <c r="F12" s="74">
        <v>94404.233999999997</v>
      </c>
      <c r="G12" s="74">
        <v>26046.289000000001</v>
      </c>
      <c r="H12" s="74">
        <v>1665.8889999999999</v>
      </c>
    </row>
    <row r="13" spans="1:8">
      <c r="A13" s="18">
        <v>2000</v>
      </c>
      <c r="B13" s="74">
        <v>48698.317000000003</v>
      </c>
      <c r="C13" s="74">
        <v>18806.927</v>
      </c>
      <c r="D13" s="74">
        <v>27373.866999999998</v>
      </c>
      <c r="E13" s="74">
        <v>4157.1540000000005</v>
      </c>
      <c r="F13" s="74">
        <v>98892.046000000002</v>
      </c>
      <c r="G13" s="74">
        <v>27750.055</v>
      </c>
      <c r="H13" s="74">
        <v>2089.694</v>
      </c>
    </row>
    <row r="14" spans="1:8">
      <c r="A14" s="18">
        <v>2001</v>
      </c>
      <c r="B14" s="74">
        <v>53019.972000000002</v>
      </c>
      <c r="C14" s="74">
        <v>21663.633999999998</v>
      </c>
      <c r="D14" s="74">
        <v>28737.64</v>
      </c>
      <c r="E14" s="74">
        <v>333.565</v>
      </c>
      <c r="F14" s="74">
        <v>103550.06200000001</v>
      </c>
      <c r="G14" s="74">
        <v>40582.851999999999</v>
      </c>
      <c r="H14" s="74">
        <v>15.432</v>
      </c>
    </row>
    <row r="15" spans="1:8">
      <c r="A15" s="18">
        <v>2002</v>
      </c>
      <c r="B15" s="74">
        <v>57473.402000000002</v>
      </c>
      <c r="C15" s="74">
        <v>21134.677</v>
      </c>
      <c r="D15" s="74">
        <v>30730.607</v>
      </c>
      <c r="E15" s="74">
        <v>450.20800000000003</v>
      </c>
      <c r="F15" s="74">
        <v>108937.268</v>
      </c>
      <c r="G15" s="74">
        <v>43122.080000000002</v>
      </c>
      <c r="H15" s="74">
        <v>23.042000000000002</v>
      </c>
    </row>
    <row r="16" spans="1:8">
      <c r="A16" s="18">
        <v>2003</v>
      </c>
      <c r="B16" s="74">
        <v>61183.752999999997</v>
      </c>
      <c r="C16" s="74">
        <v>21467.758000000002</v>
      </c>
      <c r="D16" s="74">
        <v>30647.352999999999</v>
      </c>
      <c r="E16" s="74">
        <v>-4.2560000000000002</v>
      </c>
      <c r="F16" s="74">
        <v>112638.936</v>
      </c>
      <c r="G16" s="74">
        <v>46103.336000000003</v>
      </c>
      <c r="H16" s="74">
        <v>6.9720000000000004</v>
      </c>
    </row>
    <row r="17" spans="1:8">
      <c r="A17" s="18">
        <v>2004</v>
      </c>
      <c r="B17" s="74">
        <v>67677.695999999996</v>
      </c>
      <c r="C17" s="74">
        <v>20173.241000000002</v>
      </c>
      <c r="D17" s="74">
        <v>31852.047999999999</v>
      </c>
      <c r="E17" s="74">
        <v>0</v>
      </c>
      <c r="F17" s="74">
        <v>119559.88099999999</v>
      </c>
      <c r="G17" s="74">
        <v>45314.925000000003</v>
      </c>
      <c r="H17" s="74">
        <v>260.26799999999997</v>
      </c>
    </row>
    <row r="18" spans="1:8">
      <c r="A18" s="18">
        <v>2005</v>
      </c>
      <c r="B18" s="74">
        <v>67844.388000000006</v>
      </c>
      <c r="C18" s="74">
        <v>21495.421999999999</v>
      </c>
      <c r="D18" s="74">
        <v>34143.786999999997</v>
      </c>
      <c r="E18" s="74">
        <v>-238.203</v>
      </c>
      <c r="F18" s="74">
        <v>121974.086</v>
      </c>
      <c r="G18" s="74">
        <v>49574.89</v>
      </c>
      <c r="H18" s="74">
        <v>58.843000000000004</v>
      </c>
    </row>
    <row r="19" spans="1:8" s="1" customFormat="1">
      <c r="A19" s="18" t="s">
        <v>27</v>
      </c>
      <c r="B19" s="74">
        <v>68771.548999999999</v>
      </c>
      <c r="C19" s="74">
        <v>20938.736000000001</v>
      </c>
      <c r="D19" s="74">
        <v>34353.902999999998</v>
      </c>
      <c r="E19" s="74">
        <v>-84.74</v>
      </c>
      <c r="F19" s="74">
        <v>123428.117</v>
      </c>
      <c r="G19" s="74">
        <v>50618.985999999997</v>
      </c>
      <c r="H19" s="74">
        <v>104.542</v>
      </c>
    </row>
    <row r="20" spans="1:8">
      <c r="A20" s="18" t="s">
        <v>100</v>
      </c>
      <c r="B20" s="74">
        <v>70330.880999999994</v>
      </c>
      <c r="C20" s="74">
        <v>23692.323</v>
      </c>
      <c r="D20" s="74">
        <v>35041.311999999998</v>
      </c>
      <c r="E20" s="74">
        <v>248.506</v>
      </c>
      <c r="F20" s="74">
        <v>130078.96400000001</v>
      </c>
      <c r="G20" s="74">
        <v>52565.165999999997</v>
      </c>
      <c r="H20" s="74">
        <v>19.882000000000001</v>
      </c>
    </row>
    <row r="21" spans="1:8">
      <c r="A21" s="32">
        <v>2008</v>
      </c>
      <c r="B21" s="74">
        <v>75659</v>
      </c>
      <c r="C21" s="74">
        <v>23617</v>
      </c>
      <c r="D21" s="74">
        <v>35648</v>
      </c>
      <c r="E21" s="74">
        <v>-29</v>
      </c>
      <c r="F21" s="74">
        <v>135023</v>
      </c>
      <c r="G21" s="74">
        <v>54131</v>
      </c>
      <c r="H21" s="74">
        <v>4</v>
      </c>
    </row>
    <row r="22" spans="1:8">
      <c r="A22" s="32">
        <v>2009</v>
      </c>
      <c r="B22" s="74">
        <v>79878</v>
      </c>
      <c r="C22" s="74">
        <v>23362</v>
      </c>
      <c r="D22" s="74">
        <v>36328</v>
      </c>
      <c r="E22" s="74">
        <v>-39</v>
      </c>
      <c r="F22" s="74">
        <v>139158</v>
      </c>
      <c r="G22" s="74">
        <v>59030</v>
      </c>
      <c r="H22" s="74">
        <v>-1</v>
      </c>
    </row>
    <row r="23" spans="1:8">
      <c r="A23" s="32">
        <v>2010</v>
      </c>
      <c r="B23" s="74">
        <v>83487.554000000004</v>
      </c>
      <c r="C23" s="74">
        <v>23055.577000000001</v>
      </c>
      <c r="D23" s="74">
        <v>40584.400999999998</v>
      </c>
      <c r="E23" s="74">
        <v>-394.08100000000002</v>
      </c>
      <c r="F23" s="74">
        <v>146463.954</v>
      </c>
      <c r="G23" s="74">
        <v>64914.686999999998</v>
      </c>
      <c r="H23" s="74">
        <v>4903</v>
      </c>
    </row>
    <row r="24" spans="1:8">
      <c r="A24" s="32">
        <v>2011</v>
      </c>
      <c r="B24" s="74">
        <v>90059</v>
      </c>
      <c r="C24" s="74">
        <v>23443</v>
      </c>
      <c r="D24" s="74">
        <v>43521</v>
      </c>
      <c r="E24" s="74">
        <v>118</v>
      </c>
      <c r="F24" s="74">
        <v>156791</v>
      </c>
      <c r="G24" s="74">
        <v>61132</v>
      </c>
      <c r="H24" s="74">
        <v>9</v>
      </c>
    </row>
    <row r="25" spans="1:8">
      <c r="A25" s="32">
        <v>2012</v>
      </c>
      <c r="B25" s="74">
        <v>93498</v>
      </c>
      <c r="C25" s="74">
        <v>25887</v>
      </c>
      <c r="D25" s="74">
        <v>46008</v>
      </c>
      <c r="E25" s="74">
        <v>-35</v>
      </c>
      <c r="F25" s="74">
        <v>165143</v>
      </c>
      <c r="G25" s="74">
        <v>62820</v>
      </c>
      <c r="H25" s="74">
        <v>0.23300000000000001</v>
      </c>
    </row>
    <row r="26" spans="1:8">
      <c r="A26" s="32">
        <v>2013</v>
      </c>
      <c r="B26" s="74">
        <v>97164</v>
      </c>
      <c r="C26" s="74">
        <v>26374</v>
      </c>
      <c r="D26" s="74">
        <v>48658</v>
      </c>
      <c r="E26" s="74">
        <v>-65</v>
      </c>
      <c r="F26" s="74">
        <v>171511</v>
      </c>
      <c r="G26" s="74">
        <v>60723</v>
      </c>
      <c r="H26" s="74">
        <v>2</v>
      </c>
    </row>
    <row r="27" spans="1:8">
      <c r="A27" s="32">
        <v>2014</v>
      </c>
      <c r="B27" s="74">
        <v>114437.48285000001</v>
      </c>
      <c r="C27" s="74">
        <v>28149.935900000004</v>
      </c>
      <c r="D27" s="74">
        <v>46625.078000000001</v>
      </c>
      <c r="E27" s="74">
        <v>-157.98410000000001</v>
      </c>
      <c r="F27" s="74">
        <v>188247.2368530072</v>
      </c>
      <c r="G27" s="74">
        <v>49490.955000000002</v>
      </c>
      <c r="H27" s="74">
        <v>0.48803898423514341</v>
      </c>
    </row>
    <row r="28" spans="1:8">
      <c r="A28" s="32">
        <v>2015</v>
      </c>
      <c r="B28" s="74">
        <v>130396.83845000001</v>
      </c>
      <c r="C28" s="74">
        <v>29343.372890000002</v>
      </c>
      <c r="D28" s="74">
        <v>47906.780049999994</v>
      </c>
      <c r="E28" s="74">
        <v>-96.934020000000004</v>
      </c>
      <c r="F28" s="74">
        <v>206220.04218159933</v>
      </c>
      <c r="G28" s="74">
        <v>39679.595000000001</v>
      </c>
      <c r="H28" s="74">
        <v>1.7962222355267246</v>
      </c>
    </row>
    <row r="29" spans="1:8">
      <c r="A29" s="32">
        <v>2016</v>
      </c>
      <c r="B29" s="74">
        <f>137296400.6/1000</f>
        <v>137296.40059999999</v>
      </c>
      <c r="C29" s="74">
        <f>33242615.5/1000</f>
        <v>33242.6155</v>
      </c>
      <c r="D29" s="74">
        <f>50486782.99/1000</f>
        <v>50486.78299</v>
      </c>
      <c r="E29" s="74">
        <f>-31719.5/1000</f>
        <v>-31.7195</v>
      </c>
      <c r="F29" s="74">
        <f>220154157.972813/1000</f>
        <v>220154.157972813</v>
      </c>
      <c r="G29" s="74">
        <f>41955551/1000</f>
        <v>41955.550999999999</v>
      </c>
      <c r="H29" s="74">
        <f>2816.79126724896/1000</f>
        <v>2.8167912672489601</v>
      </c>
    </row>
    <row r="30" spans="1:8">
      <c r="A30" s="32">
        <v>2017</v>
      </c>
      <c r="B30" s="74">
        <f>128355831.75/1000</f>
        <v>128355.83175</v>
      </c>
      <c r="C30" s="74">
        <f>35404162.7/1000</f>
        <v>35404.162700000001</v>
      </c>
      <c r="D30" s="74">
        <f>52922614.1/1000</f>
        <v>52922.614099999999</v>
      </c>
      <c r="E30" s="74">
        <f>-66614.7/1000</f>
        <v>-66.614699999999999</v>
      </c>
      <c r="F30" s="74">
        <f>215892567.513311/1000</f>
        <v>215892.56751331099</v>
      </c>
      <c r="G30" s="74">
        <f>39264048/1000</f>
        <v>39264.048000000003</v>
      </c>
      <c r="H30" s="74">
        <f>2495.56384733519/1000</f>
        <v>2.4955638473351902</v>
      </c>
    </row>
    <row r="31" spans="1:8">
      <c r="A31" s="32">
        <v>2018</v>
      </c>
      <c r="B31" s="74">
        <f>129595263.7/1000</f>
        <v>129595.2637</v>
      </c>
      <c r="C31" s="74">
        <f>38144543.7/1000</f>
        <v>38144.543700000002</v>
      </c>
      <c r="D31" s="74">
        <f>54720534.5/1000</f>
        <v>54720.534500000002</v>
      </c>
      <c r="E31" s="74">
        <f>-65837.7/1000</f>
        <v>-65.837699999999998</v>
      </c>
      <c r="F31" s="74">
        <f>222172602.523089/1000</f>
        <v>222172.60252308898</v>
      </c>
      <c r="G31" s="74">
        <f>36102068/1000</f>
        <v>36102.067999999999</v>
      </c>
      <c r="H31" s="74">
        <f>2018.22144750034/1000</f>
        <v>2.0182214475003399</v>
      </c>
    </row>
    <row r="32" spans="1:8">
      <c r="A32" s="32">
        <v>2019</v>
      </c>
      <c r="B32" s="74">
        <f>130328007.25/1000</f>
        <v>130328.00725</v>
      </c>
      <c r="C32" s="74">
        <f>39911576.42/1000</f>
        <v>39911.576420000005</v>
      </c>
      <c r="D32" s="74">
        <f>55569500.6/1000</f>
        <v>55569.500599999999</v>
      </c>
      <c r="E32" s="74">
        <f>-22869.51/1000</f>
        <v>-22.869509999999998</v>
      </c>
      <c r="F32" s="74">
        <f>225737838.926935/1000</f>
        <v>225737.83892693499</v>
      </c>
      <c r="G32" s="74">
        <f>36580997/1000</f>
        <v>36580.997000000003</v>
      </c>
      <c r="H32" s="74">
        <f>2546.09894157739/1000</f>
        <v>2.54609894157739</v>
      </c>
    </row>
    <row r="33" spans="1:8">
      <c r="A33" s="32">
        <v>2020</v>
      </c>
      <c r="B33" s="74">
        <v>128195.30455</v>
      </c>
      <c r="C33" s="74">
        <v>40647.655319999998</v>
      </c>
      <c r="D33" s="74">
        <v>55547.885399999999</v>
      </c>
      <c r="E33" s="74">
        <v>-21.757099999999998</v>
      </c>
      <c r="F33" s="74">
        <v>224168.131849442</v>
      </c>
      <c r="G33" s="74">
        <v>41775.497000000003</v>
      </c>
      <c r="H33" s="74">
        <v>1.27184918054173</v>
      </c>
    </row>
    <row r="34" spans="1:8">
      <c r="A34" s="32">
        <v>2021</v>
      </c>
      <c r="B34" s="74">
        <v>131962.89070000002</v>
      </c>
      <c r="C34" s="74">
        <v>41309.218649999995</v>
      </c>
      <c r="D34" s="74">
        <v>55421.511350000001</v>
      </c>
      <c r="E34" s="74">
        <v>-32.176100000000005</v>
      </c>
      <c r="F34" s="74">
        <v>228347.08614790894</v>
      </c>
      <c r="G34" s="74">
        <v>39141.701999999997</v>
      </c>
      <c r="H34" s="74">
        <v>-1.4394346849329422</v>
      </c>
    </row>
    <row r="35" spans="1:8">
      <c r="A35" s="32">
        <v>2022</v>
      </c>
      <c r="B35" s="74">
        <v>133527.3615</v>
      </c>
      <c r="C35" s="74">
        <v>42847.032549999996</v>
      </c>
      <c r="D35" s="74">
        <v>55402.907899999998</v>
      </c>
      <c r="E35" s="74">
        <v>-8.4642499999999998</v>
      </c>
      <c r="F35" s="74">
        <v>231418.84745703501</v>
      </c>
      <c r="G35" s="74">
        <v>40895.985999999997</v>
      </c>
      <c r="H35" s="74">
        <v>1292.7601306000963</v>
      </c>
    </row>
    <row r="36" spans="1:8" s="55" customFormat="1" ht="12.75" customHeight="1"/>
    <row r="37" spans="1:8" s="1" customFormat="1">
      <c r="A37" s="67" t="s">
        <v>601</v>
      </c>
      <c r="B37" s="68"/>
      <c r="C37" s="69"/>
      <c r="E37" s="70"/>
      <c r="G37" s="71"/>
    </row>
    <row r="38" spans="1:8" s="1" customFormat="1"/>
    <row r="39" spans="1:8" s="1" customFormat="1">
      <c r="A39" s="72" t="s">
        <v>602</v>
      </c>
      <c r="C39" s="63"/>
    </row>
    <row r="40" spans="1:8" ht="12.75" customHeight="1">
      <c r="A40" s="6" t="s">
        <v>126</v>
      </c>
    </row>
    <row r="42" spans="1:8" s="75" customFormat="1" ht="12.75" customHeight="1">
      <c r="A42" s="30" t="s">
        <v>373</v>
      </c>
      <c r="B42" s="83"/>
      <c r="C42" s="84"/>
      <c r="D42" s="84"/>
      <c r="E42" s="84"/>
      <c r="F42" s="84"/>
      <c r="G42" s="84"/>
      <c r="H42" s="84"/>
    </row>
    <row r="43" spans="1:8" ht="12.75" customHeight="1">
      <c r="A43" s="8" t="s">
        <v>385</v>
      </c>
      <c r="B43" s="29"/>
      <c r="C43" s="17"/>
      <c r="D43" s="17"/>
      <c r="E43" s="17"/>
      <c r="F43" s="17"/>
      <c r="G43" s="17"/>
      <c r="H43" s="17"/>
    </row>
    <row r="44" spans="1:8" ht="12.75" customHeight="1">
      <c r="A44" s="8" t="s">
        <v>709</v>
      </c>
      <c r="B44" s="29"/>
      <c r="C44" s="17"/>
      <c r="D44" s="17"/>
      <c r="E44" s="17"/>
      <c r="F44" s="17"/>
      <c r="G44" s="17"/>
      <c r="H44" s="17"/>
    </row>
    <row r="45" spans="1:8" ht="12.75" customHeight="1">
      <c r="B45" s="17"/>
      <c r="C45" s="17"/>
      <c r="D45" s="17"/>
      <c r="E45" s="17"/>
      <c r="F45" s="17"/>
      <c r="G45" s="17"/>
      <c r="H45" s="17"/>
    </row>
    <row r="46" spans="1:8" ht="12.75" customHeight="1">
      <c r="B46" s="17"/>
      <c r="C46" s="17"/>
      <c r="D46" s="17"/>
      <c r="E46" s="17"/>
      <c r="F46" s="17"/>
      <c r="G46" s="17"/>
      <c r="H46" s="17"/>
    </row>
    <row r="47" spans="1:8" ht="12.75" customHeight="1">
      <c r="B47" s="17"/>
      <c r="C47" s="17"/>
      <c r="D47" s="17"/>
      <c r="E47" s="17"/>
      <c r="F47" s="17"/>
      <c r="G47" s="17"/>
      <c r="H47" s="17"/>
    </row>
    <row r="48" spans="1:8" ht="12.75" customHeight="1">
      <c r="B48" s="17"/>
      <c r="C48" s="17"/>
      <c r="D48" s="17"/>
      <c r="E48" s="17"/>
      <c r="F48" s="17"/>
      <c r="G48" s="17"/>
      <c r="H48" s="17"/>
    </row>
    <row r="49" spans="2:8" ht="12.75" customHeight="1">
      <c r="B49" s="17"/>
      <c r="C49" s="17"/>
      <c r="D49" s="17"/>
      <c r="E49" s="17"/>
      <c r="F49" s="17"/>
      <c r="G49" s="17"/>
      <c r="H49" s="17"/>
    </row>
    <row r="50" spans="2:8" ht="12.75" customHeight="1">
      <c r="B50" s="17"/>
      <c r="C50" s="17"/>
      <c r="D50" s="17"/>
      <c r="E50" s="17"/>
      <c r="F50" s="17"/>
      <c r="G50" s="17"/>
      <c r="H50" s="17"/>
    </row>
  </sheetData>
  <phoneticPr fontId="4" type="noConversion"/>
  <hyperlinks>
    <hyperlink ref="A4" location="Inhalt!A1" display="&lt;&lt;&lt; Inhalt" xr:uid="{5BC858BC-2A9D-4066-8E47-A3DAA1858FE8}"/>
    <hyperlink ref="A37" location="Metadaten!A1" display="Metadaten &lt;&lt;&lt;" xr:uid="{4297C5C5-2067-4703-BB5B-7AB8536C3073}"/>
  </hyperlinks>
  <pageMargins left="0.78740157499999996" right="0.78740157499999996" top="0.984251969" bottom="0.984251969" header="0.4921259845" footer="0.4921259845"/>
  <pageSetup paperSize="9" scale="46" orientation="portrait" r:id="rId1"/>
  <headerFooter alignWithMargins="0"/>
  <ignoredErrors>
    <ignoredError sqref="A19:A2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3">
    <pageSetUpPr fitToPage="1"/>
  </sheetPr>
  <dimension ref="A1:J42"/>
  <sheetViews>
    <sheetView workbookViewId="0">
      <pane ySplit="11" topLeftCell="A12" activePane="bottomLeft" state="frozen"/>
      <selection sqref="A1:XFD1048576"/>
      <selection pane="bottomLeft" activeCell="A4" sqref="A4"/>
    </sheetView>
  </sheetViews>
  <sheetFormatPr baseColWidth="10" defaultRowHeight="12.75"/>
  <cols>
    <col min="1" max="1" width="6.5703125" style="1" customWidth="1"/>
    <col min="2" max="2" width="10.28515625" style="1" bestFit="1" customWidth="1"/>
    <col min="3" max="4" width="18.140625" style="1" customWidth="1"/>
    <col min="5" max="5" width="32.85546875" style="1" bestFit="1" customWidth="1"/>
    <col min="6" max="6" width="13.140625" style="1" customWidth="1"/>
    <col min="7" max="7" width="15.140625" style="1" bestFit="1" customWidth="1"/>
    <col min="8" max="8" width="14.28515625" style="1" bestFit="1" customWidth="1"/>
    <col min="9" max="16384" width="11.42578125" style="1"/>
  </cols>
  <sheetData>
    <row r="1" spans="1:10" s="55" customFormat="1" ht="15.75">
      <c r="A1" s="53" t="s">
        <v>344</v>
      </c>
    </row>
    <row r="2" spans="1:10" s="55" customFormat="1" ht="12.75" customHeight="1">
      <c r="A2" s="55" t="s">
        <v>705</v>
      </c>
    </row>
    <row r="3" spans="1:10" s="55" customFormat="1"/>
    <row r="4" spans="1:10" s="55" customFormat="1">
      <c r="A4" s="62" t="s">
        <v>599</v>
      </c>
    </row>
    <row r="5" spans="1:10" s="55" customFormat="1">
      <c r="A5" s="63"/>
    </row>
    <row r="6" spans="1:10" s="55" customFormat="1">
      <c r="A6" s="64" t="s">
        <v>628</v>
      </c>
    </row>
    <row r="7" spans="1:10" s="55" customFormat="1"/>
    <row r="8" spans="1:10" s="3" customFormat="1">
      <c r="B8" s="3" t="s">
        <v>103</v>
      </c>
      <c r="H8" s="3" t="s">
        <v>104</v>
      </c>
    </row>
    <row r="9" spans="1:10" s="3" customFormat="1">
      <c r="B9" s="3" t="s">
        <v>20</v>
      </c>
      <c r="C9" s="3" t="s">
        <v>627</v>
      </c>
      <c r="E9" s="3" t="s">
        <v>626</v>
      </c>
      <c r="F9" s="3" t="s">
        <v>70</v>
      </c>
      <c r="H9" s="3" t="s">
        <v>20</v>
      </c>
    </row>
    <row r="10" spans="1:10" s="3" customFormat="1">
      <c r="C10" s="3" t="s">
        <v>83</v>
      </c>
      <c r="D10" s="3" t="s">
        <v>85</v>
      </c>
      <c r="E10" s="3" t="s">
        <v>83</v>
      </c>
      <c r="F10" s="3" t="s">
        <v>83</v>
      </c>
      <c r="G10" s="3" t="s">
        <v>85</v>
      </c>
    </row>
    <row r="11" spans="1:10" s="3" customFormat="1">
      <c r="A11" s="3" t="s">
        <v>0</v>
      </c>
      <c r="B11" s="3" t="s">
        <v>392</v>
      </c>
    </row>
    <row r="12" spans="1:10">
      <c r="A12" s="18">
        <v>1997</v>
      </c>
      <c r="B12" s="74">
        <v>-102213.405</v>
      </c>
      <c r="C12" s="74">
        <v>-69468.226999999999</v>
      </c>
      <c r="D12" s="74">
        <v>1888.3810000000001</v>
      </c>
      <c r="E12" s="74">
        <v>-16304.871999999999</v>
      </c>
      <c r="F12" s="74">
        <v>-21268.52</v>
      </c>
      <c r="G12" s="74">
        <v>0</v>
      </c>
      <c r="H12" s="74">
        <v>-5929.4080000000004</v>
      </c>
      <c r="I12" s="43"/>
      <c r="J12" s="43"/>
    </row>
    <row r="13" spans="1:10">
      <c r="A13" s="18">
        <v>1998</v>
      </c>
      <c r="B13" s="74">
        <v>-100102.667</v>
      </c>
      <c r="C13" s="74">
        <v>-68203.816999999995</v>
      </c>
      <c r="D13" s="74">
        <v>1712.521</v>
      </c>
      <c r="E13" s="74">
        <v>-13954.591</v>
      </c>
      <c r="F13" s="74">
        <v>-17847.383999999998</v>
      </c>
      <c r="G13" s="74">
        <v>0</v>
      </c>
      <c r="H13" s="74">
        <v>-7819.2839999999997</v>
      </c>
      <c r="I13" s="43"/>
    </row>
    <row r="14" spans="1:10">
      <c r="A14" s="18">
        <v>1999</v>
      </c>
      <c r="B14" s="74">
        <v>-110462.03</v>
      </c>
      <c r="C14" s="74">
        <v>-73293.036999999997</v>
      </c>
      <c r="D14" s="74">
        <v>1923.3330000000001</v>
      </c>
      <c r="E14" s="74">
        <v>-14676.061</v>
      </c>
      <c r="F14" s="74">
        <v>-19367.275000000001</v>
      </c>
      <c r="G14" s="74">
        <v>0</v>
      </c>
      <c r="H14" s="74">
        <v>-10136.222</v>
      </c>
      <c r="I14" s="43"/>
    </row>
    <row r="15" spans="1:10">
      <c r="A15" s="18">
        <v>2000</v>
      </c>
      <c r="B15" s="74">
        <v>-117410.63</v>
      </c>
      <c r="C15" s="74">
        <v>-79402.319000000003</v>
      </c>
      <c r="D15" s="74">
        <v>3630.232</v>
      </c>
      <c r="E15" s="74">
        <v>-16784.706999999999</v>
      </c>
      <c r="F15" s="74">
        <v>-20411.415000000001</v>
      </c>
      <c r="G15" s="74">
        <v>0</v>
      </c>
      <c r="H15" s="74">
        <v>-11410.380999999999</v>
      </c>
      <c r="I15" s="43"/>
    </row>
    <row r="16" spans="1:10">
      <c r="A16" s="18">
        <v>2001</v>
      </c>
      <c r="B16" s="74">
        <v>-130130.636</v>
      </c>
      <c r="C16" s="74">
        <v>-90120.981</v>
      </c>
      <c r="D16" s="74">
        <v>5128.6030000000001</v>
      </c>
      <c r="E16" s="74">
        <v>-17957.370999999999</v>
      </c>
      <c r="F16" s="74">
        <v>-22051.653999999999</v>
      </c>
      <c r="G16" s="74">
        <v>52.633000000000003</v>
      </c>
      <c r="H16" s="74">
        <v>-13522.995999999999</v>
      </c>
      <c r="I16" s="43"/>
    </row>
    <row r="17" spans="1:9">
      <c r="A17" s="18">
        <v>2002</v>
      </c>
      <c r="B17" s="74">
        <v>-133407.49299999999</v>
      </c>
      <c r="C17" s="74">
        <v>-94002.614000000001</v>
      </c>
      <c r="D17" s="74">
        <v>4908.5349999999999</v>
      </c>
      <c r="E17" s="74">
        <v>-20585.927</v>
      </c>
      <c r="F17" s="74">
        <v>-20570.591</v>
      </c>
      <c r="G17" s="74">
        <v>94.492000000000004</v>
      </c>
      <c r="H17" s="74">
        <v>-14721.615</v>
      </c>
      <c r="I17" s="43"/>
    </row>
    <row r="18" spans="1:9">
      <c r="A18" s="18">
        <v>2003</v>
      </c>
      <c r="B18" s="74">
        <v>-144024.47899999999</v>
      </c>
      <c r="C18" s="74">
        <v>-103482.24400000001</v>
      </c>
      <c r="D18" s="74">
        <v>5029.2960000000003</v>
      </c>
      <c r="E18" s="74">
        <v>-20307.028999999999</v>
      </c>
      <c r="F18" s="74">
        <v>-22880.973000000002</v>
      </c>
      <c r="G18" s="74">
        <v>20.434999999999999</v>
      </c>
      <c r="H18" s="74">
        <v>-14152.861000000001</v>
      </c>
      <c r="I18" s="43"/>
    </row>
    <row r="19" spans="1:9">
      <c r="A19" s="18">
        <v>2004</v>
      </c>
      <c r="B19" s="74">
        <v>-140734.44547999999</v>
      </c>
      <c r="C19" s="74">
        <v>-102701.78540000001</v>
      </c>
      <c r="D19" s="74">
        <v>7742.7831999999999</v>
      </c>
      <c r="E19" s="74">
        <v>-19967.40625</v>
      </c>
      <c r="F19" s="74">
        <v>-21770.91346</v>
      </c>
      <c r="G19" s="74">
        <v>38.119349999999997</v>
      </c>
      <c r="H19" s="74">
        <v>-14584.302</v>
      </c>
      <c r="I19" s="43"/>
    </row>
    <row r="20" spans="1:9">
      <c r="A20" s="18">
        <v>2005</v>
      </c>
      <c r="B20" s="74">
        <v>-148209.19200000001</v>
      </c>
      <c r="C20" s="74">
        <v>-109458.833</v>
      </c>
      <c r="D20" s="74">
        <v>8212.44</v>
      </c>
      <c r="E20" s="74">
        <v>-18585.132000000001</v>
      </c>
      <c r="F20" s="74">
        <v>-22804.295999999998</v>
      </c>
      <c r="G20" s="74">
        <v>70.192999999999998</v>
      </c>
      <c r="H20" s="74">
        <v>-15119.471</v>
      </c>
      <c r="I20" s="43"/>
    </row>
    <row r="21" spans="1:9">
      <c r="A21" s="18" t="s">
        <v>27</v>
      </c>
      <c r="B21" s="74">
        <v>-156969.00099999999</v>
      </c>
      <c r="C21" s="74">
        <v>-115501.613</v>
      </c>
      <c r="D21" s="74">
        <v>8469.2890000000007</v>
      </c>
      <c r="E21" s="74">
        <v>-18546.629000000001</v>
      </c>
      <c r="F21" s="74">
        <v>-25015.4</v>
      </c>
      <c r="G21" s="74">
        <v>54.683</v>
      </c>
      <c r="H21" s="74">
        <v>-16053.825999999999</v>
      </c>
      <c r="I21" s="43"/>
    </row>
    <row r="22" spans="1:9">
      <c r="A22" s="18" t="s">
        <v>100</v>
      </c>
      <c r="B22" s="74">
        <v>-165844.04399999999</v>
      </c>
      <c r="C22" s="74">
        <v>-126638</v>
      </c>
      <c r="D22" s="74">
        <v>8828.3809999999994</v>
      </c>
      <c r="E22" s="74">
        <v>-18913.216</v>
      </c>
      <c r="F22" s="74">
        <v>-25601.083999999999</v>
      </c>
      <c r="G22" s="74">
        <v>78.472999999999999</v>
      </c>
      <c r="H22" s="74">
        <v>-16190.508</v>
      </c>
      <c r="I22" s="43"/>
    </row>
    <row r="23" spans="1:9">
      <c r="A23" s="32">
        <v>2008</v>
      </c>
      <c r="B23" s="74">
        <v>-166225</v>
      </c>
      <c r="C23" s="74">
        <v>-130781</v>
      </c>
      <c r="D23" s="74">
        <v>9061</v>
      </c>
      <c r="E23" s="74">
        <v>-17701</v>
      </c>
      <c r="F23" s="74">
        <v>-29090</v>
      </c>
      <c r="G23" s="74">
        <v>71</v>
      </c>
      <c r="H23" s="74">
        <v>-17026</v>
      </c>
      <c r="I23" s="43"/>
    </row>
    <row r="24" spans="1:9">
      <c r="A24" s="32">
        <v>2009</v>
      </c>
      <c r="B24" s="74">
        <v>-178871</v>
      </c>
      <c r="C24" s="74">
        <v>-135556</v>
      </c>
      <c r="D24" s="74">
        <v>9164</v>
      </c>
      <c r="E24" s="74">
        <v>-19594</v>
      </c>
      <c r="F24" s="74">
        <v>-31391</v>
      </c>
      <c r="G24" s="74">
        <v>94</v>
      </c>
      <c r="H24" s="74">
        <v>-18944</v>
      </c>
      <c r="I24" s="43"/>
    </row>
    <row r="25" spans="1:9">
      <c r="A25" s="32">
        <v>2010</v>
      </c>
      <c r="B25" s="74">
        <v>-184179.56299999999</v>
      </c>
      <c r="C25" s="74">
        <v>-137542.777</v>
      </c>
      <c r="D25" s="74">
        <v>9351.8829999999998</v>
      </c>
      <c r="E25" s="74">
        <v>-20614.36</v>
      </c>
      <c r="F25" s="74">
        <v>-32104.94</v>
      </c>
      <c r="G25" s="74">
        <v>86.656999999999996</v>
      </c>
      <c r="H25" s="74">
        <v>-21079.782999999999</v>
      </c>
      <c r="I25" s="43"/>
    </row>
    <row r="26" spans="1:9">
      <c r="A26" s="32">
        <v>2011</v>
      </c>
      <c r="B26" s="74">
        <v>-195060</v>
      </c>
      <c r="C26" s="74">
        <v>-143240</v>
      </c>
      <c r="D26" s="74">
        <v>9596</v>
      </c>
      <c r="E26" s="74">
        <v>-21482</v>
      </c>
      <c r="F26" s="74">
        <v>-32271</v>
      </c>
      <c r="G26" s="74">
        <v>94</v>
      </c>
      <c r="H26" s="74">
        <v>-19301</v>
      </c>
      <c r="I26" s="43"/>
    </row>
    <row r="27" spans="1:9">
      <c r="A27" s="32">
        <v>2012</v>
      </c>
      <c r="B27" s="74">
        <v>-193871</v>
      </c>
      <c r="C27" s="74">
        <v>-143289</v>
      </c>
      <c r="D27" s="74">
        <v>9751</v>
      </c>
      <c r="E27" s="74">
        <v>-24630</v>
      </c>
      <c r="F27" s="74">
        <v>-31931</v>
      </c>
      <c r="G27" s="74">
        <v>107</v>
      </c>
      <c r="H27" s="74">
        <v>-19718</v>
      </c>
      <c r="I27" s="43"/>
    </row>
    <row r="28" spans="1:9">
      <c r="A28" s="32">
        <v>2013</v>
      </c>
      <c r="B28" s="74">
        <v>-222908</v>
      </c>
      <c r="C28" s="74">
        <v>-164063</v>
      </c>
      <c r="D28" s="74">
        <v>10349</v>
      </c>
      <c r="E28" s="74">
        <v>-25904</v>
      </c>
      <c r="F28" s="74">
        <v>-36846</v>
      </c>
      <c r="G28" s="74">
        <v>93</v>
      </c>
      <c r="H28" s="74">
        <v>-21249</v>
      </c>
      <c r="I28" s="43"/>
    </row>
    <row r="29" spans="1:9">
      <c r="A29" s="32">
        <v>2014</v>
      </c>
      <c r="B29" s="74">
        <v>-219557.92511202028</v>
      </c>
      <c r="C29" s="74">
        <v>-166225.89479999998</v>
      </c>
      <c r="D29" s="74">
        <v>10440.95297</v>
      </c>
      <c r="E29" s="74">
        <v>-25321.541492194221</v>
      </c>
      <c r="F29" s="74">
        <v>-36272.441019806698</v>
      </c>
      <c r="G29" s="74">
        <v>111.21907999999999</v>
      </c>
      <c r="H29" s="74">
        <v>-19845.027542488799</v>
      </c>
      <c r="I29" s="43"/>
    </row>
    <row r="30" spans="1:9">
      <c r="A30" s="32">
        <v>2015</v>
      </c>
      <c r="B30" s="74">
        <v>-220199.24702028953</v>
      </c>
      <c r="C30" s="74">
        <v>-167317.27465000001</v>
      </c>
      <c r="D30" s="74">
        <v>10636.28954</v>
      </c>
      <c r="E30" s="74">
        <v>-24209.1740909988</v>
      </c>
      <c r="F30" s="74">
        <v>-36106.25172158538</v>
      </c>
      <c r="G30" s="74">
        <v>118.2212</v>
      </c>
      <c r="H30" s="74">
        <v>-19822.319238508433</v>
      </c>
      <c r="I30" s="43"/>
    </row>
    <row r="31" spans="1:9">
      <c r="A31" s="32">
        <v>2016</v>
      </c>
      <c r="B31" s="74">
        <f>-224291318.63628/1000</f>
        <v>-224291.31863627999</v>
      </c>
      <c r="C31" s="74">
        <f>-170108926.5/1000</f>
        <v>-170108.9265</v>
      </c>
      <c r="D31" s="74">
        <f>10679956.14/1000</f>
        <v>10679.95614</v>
      </c>
      <c r="E31" s="74">
        <f>-26702511.3576227/1000</f>
        <v>-26702.511357622701</v>
      </c>
      <c r="F31" s="74">
        <f>-37895838.8029073/1000</f>
        <v>-37895.838802907303</v>
      </c>
      <c r="G31" s="74">
        <f>124026.75/1000</f>
        <v>124.02675000000001</v>
      </c>
      <c r="H31" s="74">
        <f>-21346453.7791104/1000</f>
        <v>-21346.453779110398</v>
      </c>
      <c r="I31" s="43"/>
    </row>
    <row r="32" spans="1:9">
      <c r="A32" s="32">
        <v>2017</v>
      </c>
      <c r="B32" s="74">
        <f>-215040749.167714/1000</f>
        <v>-215040.74916771401</v>
      </c>
      <c r="C32" s="74">
        <f>-171919011.77/1000</f>
        <v>-171919.01177000001</v>
      </c>
      <c r="D32" s="74">
        <f>19207280.39/1000</f>
        <v>19207.28039</v>
      </c>
      <c r="E32" s="74">
        <f>-27545320.2961718/1000</f>
        <v>-27545.320296171798</v>
      </c>
      <c r="F32" s="74">
        <f>-36680087.1372563/1000</f>
        <v>-36680.087137256305</v>
      </c>
      <c r="G32" s="74">
        <f>140138.7/1000</f>
        <v>140.1387</v>
      </c>
      <c r="H32" s="74">
        <f>-22408483.0774249/1000</f>
        <v>-22408.483077424899</v>
      </c>
      <c r="I32" s="43"/>
    </row>
    <row r="33" spans="1:9">
      <c r="A33" s="32">
        <v>2018</v>
      </c>
      <c r="B33" s="74">
        <f>-213774362.903344/1000</f>
        <v>-213774.36290334401</v>
      </c>
      <c r="C33" s="74">
        <f>-168248513.08/1000</f>
        <v>-168248.51308</v>
      </c>
      <c r="D33" s="74">
        <f>19928803.2/1000</f>
        <v>19928.803199999998</v>
      </c>
      <c r="E33" s="74">
        <f>-29446870.5890988/1000</f>
        <v>-29446.870589098799</v>
      </c>
      <c r="F33" s="74">
        <f>-34764838.7879858/1000</f>
        <v>-34764.838787985798</v>
      </c>
      <c r="G33" s="74">
        <f>169644.45/1000</f>
        <v>169.64445000000001</v>
      </c>
      <c r="H33" s="74">
        <f>-22913962.5308109/1000</f>
        <v>-22913.962530810899</v>
      </c>
      <c r="I33" s="43"/>
    </row>
    <row r="34" spans="1:9">
      <c r="A34" s="32">
        <v>2019</v>
      </c>
      <c r="B34" s="74">
        <f>-229639290.571094/1000</f>
        <v>-229639.290571094</v>
      </c>
      <c r="C34" s="74">
        <f>-177743492.29/1000</f>
        <v>-177743.49228999999</v>
      </c>
      <c r="D34" s="74">
        <f>20832876.1/1000</f>
        <v>20832.876100000001</v>
      </c>
      <c r="E34" s="74">
        <f>-31005213.0099044/1000</f>
        <v>-31005.213009904401</v>
      </c>
      <c r="F34" s="74">
        <f>-35935213.8446778/1000</f>
        <v>-35935.213844677797</v>
      </c>
      <c r="G34" s="74">
        <f>196845.3/1000</f>
        <v>196.84529999999998</v>
      </c>
      <c r="H34" s="74">
        <f>-23142425.3487728/1000</f>
        <v>-23142.425348772802</v>
      </c>
      <c r="I34" s="43"/>
    </row>
    <row r="35" spans="1:9">
      <c r="A35" s="32">
        <v>2020</v>
      </c>
      <c r="B35" s="74">
        <f>-226501397.751907/1000</f>
        <v>-226501.397751907</v>
      </c>
      <c r="C35" s="74">
        <f>-179837282.58/1000</f>
        <v>-179837.28258</v>
      </c>
      <c r="D35" s="74">
        <f>20604477.82/1000</f>
        <v>20604.47782</v>
      </c>
      <c r="E35" s="74">
        <f>-32030775.5943923/1000</f>
        <v>-32030.7755943923</v>
      </c>
      <c r="F35" s="74">
        <f>-33583343.1995136/1000</f>
        <v>-33583.343199513598</v>
      </c>
      <c r="G35" s="74">
        <f>200677.35/1000</f>
        <v>200.67735000000002</v>
      </c>
      <c r="H35" s="74">
        <f>-23225016.276855/1000</f>
        <v>-23225.016276855</v>
      </c>
      <c r="I35" s="43"/>
    </row>
    <row r="36" spans="1:9">
      <c r="A36" s="32">
        <v>2021</v>
      </c>
      <c r="B36" s="74">
        <v>-269805.23120958783</v>
      </c>
      <c r="C36" s="74">
        <v>-184044.72448999999</v>
      </c>
      <c r="D36" s="74">
        <v>20979.39575</v>
      </c>
      <c r="E36" s="74">
        <v>-33330.380341476899</v>
      </c>
      <c r="F36" s="74">
        <v>-34228.804455382531</v>
      </c>
      <c r="G36" s="74">
        <v>214.09494999999998</v>
      </c>
      <c r="H36" s="74">
        <v>-23303.817588200942</v>
      </c>
      <c r="I36" s="43"/>
    </row>
    <row r="37" spans="1:9">
      <c r="A37" s="32">
        <v>2022</v>
      </c>
      <c r="B37" s="74">
        <v>-253289.98073804463</v>
      </c>
      <c r="C37" s="74">
        <v>-195595.41722</v>
      </c>
      <c r="D37" s="74">
        <v>22123.926300000003</v>
      </c>
      <c r="E37" s="74">
        <v>-38364.651686717989</v>
      </c>
      <c r="F37" s="74">
        <v>-35734.164927286693</v>
      </c>
      <c r="G37" s="74">
        <v>253.46909999999997</v>
      </c>
      <c r="H37" s="74">
        <v>-23925.154186390566</v>
      </c>
      <c r="I37" s="43"/>
    </row>
    <row r="38" spans="1:9" s="55" customFormat="1" ht="12.75" customHeight="1"/>
    <row r="39" spans="1:9">
      <c r="A39" s="67" t="s">
        <v>601</v>
      </c>
      <c r="B39" s="68"/>
      <c r="C39" s="69"/>
      <c r="E39" s="70"/>
      <c r="G39" s="71"/>
    </row>
    <row r="41" spans="1:9">
      <c r="A41" s="72" t="s">
        <v>602</v>
      </c>
      <c r="C41" s="63"/>
    </row>
    <row r="42" spans="1:9" s="6" customFormat="1" ht="12.75" customHeight="1">
      <c r="A42" s="6" t="s">
        <v>126</v>
      </c>
    </row>
  </sheetData>
  <phoneticPr fontId="4" type="noConversion"/>
  <hyperlinks>
    <hyperlink ref="A39" location="Metadaten!A1" display="Metadaten &lt;&lt;&lt;" xr:uid="{16F13798-1D04-4759-A026-D56ACBDAEE62}"/>
    <hyperlink ref="A4" location="Inhalt!A1" display="&lt;&lt;&lt; Inhalt" xr:uid="{02B08C7A-638E-4A7E-B694-7D2A11B28A7B}"/>
  </hyperlinks>
  <pageMargins left="0.78740157499999996" right="0.78740157499999996" top="0.984251969" bottom="0.984251969" header="0.4921259845" footer="0.4921259845"/>
  <pageSetup paperSize="9" scale="63" orientation="portrait" r:id="rId1"/>
  <headerFooter alignWithMargins="0"/>
  <ignoredErrors>
    <ignoredError sqref="A21:A22"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4">
    <pageSetUpPr fitToPage="1"/>
  </sheetPr>
  <dimension ref="A1:G50"/>
  <sheetViews>
    <sheetView workbookViewId="0">
      <pane ySplit="9" topLeftCell="A10" activePane="bottomLeft" state="frozen"/>
      <selection sqref="A1:XFD1048576"/>
      <selection pane="bottomLeft" activeCell="A4" sqref="A4"/>
    </sheetView>
  </sheetViews>
  <sheetFormatPr baseColWidth="10" defaultColWidth="15.28515625" defaultRowHeight="12.75" customHeight="1"/>
  <cols>
    <col min="1" max="1" width="6.5703125" style="6" customWidth="1"/>
    <col min="2" max="2" width="24" style="6" bestFit="1" customWidth="1"/>
    <col min="3" max="3" width="36.85546875" style="6" bestFit="1" customWidth="1"/>
    <col min="4" max="4" width="25" style="6" bestFit="1" customWidth="1"/>
    <col min="5" max="5" width="13.7109375" style="6" bestFit="1" customWidth="1"/>
    <col min="6" max="16384" width="15.28515625" style="6"/>
  </cols>
  <sheetData>
    <row r="1" spans="1:5" s="55" customFormat="1" ht="15.75">
      <c r="A1" s="53" t="s">
        <v>345</v>
      </c>
    </row>
    <row r="2" spans="1:5" s="55" customFormat="1" ht="12.75" customHeight="1">
      <c r="A2" s="55" t="s">
        <v>705</v>
      </c>
    </row>
    <row r="3" spans="1:5" s="55" customFormat="1"/>
    <row r="4" spans="1:5" s="55" customFormat="1">
      <c r="A4" s="62" t="s">
        <v>599</v>
      </c>
    </row>
    <row r="5" spans="1:5" s="55" customFormat="1">
      <c r="A5" s="63"/>
    </row>
    <row r="6" spans="1:5" s="55" customFormat="1">
      <c r="A6" s="64" t="s">
        <v>630</v>
      </c>
    </row>
    <row r="7" spans="1:5" s="55" customFormat="1"/>
    <row r="8" spans="1:5" s="3" customFormat="1">
      <c r="B8" s="3" t="s">
        <v>101</v>
      </c>
      <c r="C8" s="3" t="s">
        <v>122</v>
      </c>
      <c r="D8" s="3" t="s">
        <v>102</v>
      </c>
      <c r="E8" s="3" t="s">
        <v>71</v>
      </c>
    </row>
    <row r="9" spans="1:5" s="3" customFormat="1">
      <c r="A9" s="3" t="s">
        <v>0</v>
      </c>
      <c r="B9" s="3" t="s">
        <v>392</v>
      </c>
    </row>
    <row r="10" spans="1:5">
      <c r="A10" s="18">
        <v>1997</v>
      </c>
      <c r="B10" s="74">
        <v>107608.277</v>
      </c>
      <c r="C10" s="74">
        <v>-108142.81299999999</v>
      </c>
      <c r="D10" s="74">
        <v>669</v>
      </c>
      <c r="E10" s="74">
        <v>134</v>
      </c>
    </row>
    <row r="11" spans="1:5">
      <c r="A11" s="18">
        <v>1998</v>
      </c>
      <c r="B11" s="74">
        <v>117342.91099999999</v>
      </c>
      <c r="C11" s="74">
        <v>-107921.951</v>
      </c>
      <c r="D11" s="74">
        <v>0</v>
      </c>
      <c r="E11" s="74">
        <v>9421</v>
      </c>
    </row>
    <row r="12" spans="1:5">
      <c r="A12" s="18">
        <v>1999</v>
      </c>
      <c r="B12" s="74">
        <v>122591.49800000001</v>
      </c>
      <c r="C12" s="74">
        <v>-120598.25199999999</v>
      </c>
      <c r="D12" s="74">
        <v>1511</v>
      </c>
      <c r="E12" s="74">
        <v>3504</v>
      </c>
    </row>
    <row r="13" spans="1:5">
      <c r="A13" s="18">
        <v>2000</v>
      </c>
      <c r="B13" s="74">
        <v>129302.611</v>
      </c>
      <c r="C13" s="74">
        <v>-128821.011</v>
      </c>
      <c r="D13" s="74">
        <v>1281</v>
      </c>
      <c r="E13" s="74">
        <v>1762</v>
      </c>
    </row>
    <row r="14" spans="1:5">
      <c r="A14" s="18">
        <v>2001</v>
      </c>
      <c r="B14" s="74">
        <v>143726.622</v>
      </c>
      <c r="C14" s="74">
        <v>-143653.63200000001</v>
      </c>
      <c r="D14" s="74">
        <v>956</v>
      </c>
      <c r="E14" s="74">
        <v>1029</v>
      </c>
    </row>
    <row r="15" spans="1:5">
      <c r="A15" s="18">
        <v>2002</v>
      </c>
      <c r="B15" s="74">
        <v>151911.66</v>
      </c>
      <c r="C15" s="74">
        <v>-148129.10800000001</v>
      </c>
      <c r="D15" s="74">
        <v>540</v>
      </c>
      <c r="E15" s="74">
        <v>4323</v>
      </c>
    </row>
    <row r="16" spans="1:5">
      <c r="A16" s="18">
        <v>2003</v>
      </c>
      <c r="B16" s="74">
        <v>158102.58100000001</v>
      </c>
      <c r="C16" s="74">
        <v>-158177.34</v>
      </c>
      <c r="D16" s="74">
        <v>1219</v>
      </c>
      <c r="E16" s="74">
        <v>1144</v>
      </c>
    </row>
    <row r="17" spans="1:5">
      <c r="A17" s="18">
        <v>2004</v>
      </c>
      <c r="B17" s="74">
        <v>164498.79699999999</v>
      </c>
      <c r="C17" s="74">
        <v>-155318.74747999999</v>
      </c>
      <c r="D17" s="74">
        <v>-361</v>
      </c>
      <c r="E17" s="74">
        <v>8819</v>
      </c>
    </row>
    <row r="18" spans="1:5">
      <c r="A18" s="18">
        <v>2005</v>
      </c>
      <c r="B18" s="74">
        <v>171014.30600000001</v>
      </c>
      <c r="C18" s="74">
        <v>-163328.663</v>
      </c>
      <c r="D18" s="74">
        <v>-284</v>
      </c>
      <c r="E18" s="74">
        <v>7401</v>
      </c>
    </row>
    <row r="19" spans="1:5">
      <c r="A19" s="18">
        <v>2006</v>
      </c>
      <c r="B19" s="74">
        <v>173789.47899999999</v>
      </c>
      <c r="C19" s="74">
        <v>-173022.82699999999</v>
      </c>
      <c r="D19" s="74">
        <v>-26.4</v>
      </c>
      <c r="E19" s="74">
        <v>740.25199999999995</v>
      </c>
    </row>
    <row r="20" spans="1:5">
      <c r="A20" s="18">
        <v>2007</v>
      </c>
      <c r="B20" s="74">
        <v>182298.81700000001</v>
      </c>
      <c r="C20" s="74">
        <v>-182034.552</v>
      </c>
      <c r="D20" s="74">
        <v>-433.98700000000002</v>
      </c>
      <c r="E20" s="74">
        <v>-169.72300000000001</v>
      </c>
    </row>
    <row r="21" spans="1:5">
      <c r="A21" s="18">
        <v>2008</v>
      </c>
      <c r="B21" s="74">
        <v>188898</v>
      </c>
      <c r="C21" s="74">
        <v>-183251</v>
      </c>
      <c r="D21" s="74">
        <v>-3667</v>
      </c>
      <c r="E21" s="74">
        <v>1975</v>
      </c>
    </row>
    <row r="22" spans="1:5">
      <c r="A22" s="18">
        <v>2009</v>
      </c>
      <c r="B22" s="74">
        <v>197966</v>
      </c>
      <c r="C22" s="74">
        <v>-197815</v>
      </c>
      <c r="D22" s="74">
        <v>5018</v>
      </c>
      <c r="E22" s="74">
        <v>5169</v>
      </c>
    </row>
    <row r="23" spans="1:5">
      <c r="A23" s="18">
        <v>2010</v>
      </c>
      <c r="B23" s="74">
        <v>215860.53099999999</v>
      </c>
      <c r="C23" s="74">
        <v>-205259.34599999999</v>
      </c>
      <c r="D23" s="74">
        <v>1753.367</v>
      </c>
      <c r="E23" s="74">
        <v>12354.553</v>
      </c>
    </row>
    <row r="24" spans="1:5">
      <c r="A24" s="18">
        <v>2011</v>
      </c>
      <c r="B24" s="74">
        <v>217466</v>
      </c>
      <c r="C24" s="74">
        <v>-214361</v>
      </c>
      <c r="D24" s="74">
        <v>-2484</v>
      </c>
      <c r="E24" s="74">
        <v>621</v>
      </c>
    </row>
    <row r="25" spans="1:5">
      <c r="A25" s="18">
        <v>2012</v>
      </c>
      <c r="B25" s="74">
        <v>227702</v>
      </c>
      <c r="C25" s="74">
        <v>-213589</v>
      </c>
      <c r="D25" s="74">
        <v>2338</v>
      </c>
      <c r="E25" s="74">
        <v>16452</v>
      </c>
    </row>
    <row r="26" spans="1:5">
      <c r="A26" s="18">
        <v>2013</v>
      </c>
      <c r="B26" s="74">
        <v>231901</v>
      </c>
      <c r="C26" s="74">
        <v>-244157</v>
      </c>
      <c r="D26" s="74">
        <v>1269</v>
      </c>
      <c r="E26" s="74">
        <v>-10986</v>
      </c>
    </row>
    <row r="27" spans="1:5">
      <c r="A27" s="18" t="s">
        <v>406</v>
      </c>
      <c r="B27" s="74">
        <v>237312.24723475397</v>
      </c>
      <c r="C27" s="74">
        <v>-239402.95265450908</v>
      </c>
      <c r="D27" s="74">
        <v>7635.0553189954799</v>
      </c>
      <c r="E27" s="74">
        <v>5544.3498992403784</v>
      </c>
    </row>
    <row r="28" spans="1:5">
      <c r="A28" s="18">
        <v>2015</v>
      </c>
      <c r="B28" s="74">
        <v>245500.83824647934</v>
      </c>
      <c r="C28" s="74">
        <v>-240021.56625879798</v>
      </c>
      <c r="D28" s="74">
        <v>-93.688697853402644</v>
      </c>
      <c r="E28" s="74">
        <v>5385.5832898279568</v>
      </c>
    </row>
    <row r="29" spans="1:5">
      <c r="A29" s="18">
        <v>2016</v>
      </c>
      <c r="B29" s="74">
        <f>261518052.089829/1000</f>
        <v>261518.052089829</v>
      </c>
      <c r="C29" s="74">
        <f>-245637772.41539/1000</f>
        <v>-245637.77241539001</v>
      </c>
      <c r="D29" s="74">
        <f>1810336.13924001/1000</f>
        <v>1810.33613924001</v>
      </c>
      <c r="E29" s="74">
        <f>17690615.8136783/1000</f>
        <v>17690.615813678298</v>
      </c>
    </row>
    <row r="30" spans="1:5">
      <c r="A30" s="18">
        <v>2017</v>
      </c>
      <c r="B30" s="74">
        <f>254750302.277159/1000</f>
        <v>254750.302277159</v>
      </c>
      <c r="C30" s="74">
        <f>-237449232.245139/1000</f>
        <v>-237449.23224513899</v>
      </c>
      <c r="D30" s="74">
        <f>2734099.33161793/1000</f>
        <v>2734.0993316179301</v>
      </c>
      <c r="E30" s="74">
        <f>20035169.3636381/1000</f>
        <v>20035.169363638099</v>
      </c>
    </row>
    <row r="31" spans="1:5">
      <c r="A31" s="18" t="s">
        <v>503</v>
      </c>
      <c r="B31" s="74">
        <f>257626748.944537/1000</f>
        <v>257626.74894453702</v>
      </c>
      <c r="C31" s="74">
        <f>-236688325.434155/1000</f>
        <v>-236688.32543415498</v>
      </c>
      <c r="D31" s="74">
        <f>20938423.5103817/1000</f>
        <v>20938.423510381697</v>
      </c>
      <c r="E31" s="74">
        <f>7292031.20668647/1000</f>
        <v>7292.0312066864699</v>
      </c>
    </row>
    <row r="32" spans="1:5" ht="12.75" customHeight="1">
      <c r="A32" s="32">
        <v>2019</v>
      </c>
      <c r="B32" s="74">
        <f>261788889.775876/1000</f>
        <v>261788.88977587598</v>
      </c>
      <c r="C32" s="74">
        <f>-252781715.919866/1000</f>
        <v>-252781.71591986599</v>
      </c>
      <c r="D32" s="74">
        <f>8494382.43756252/1000</f>
        <v>8494.382437562519</v>
      </c>
      <c r="E32" s="74">
        <f>17501556.2935725/1000</f>
        <v>17501.556293572499</v>
      </c>
    </row>
    <row r="33" spans="1:7" ht="12.75" customHeight="1">
      <c r="A33" s="32" t="s">
        <v>543</v>
      </c>
      <c r="B33" s="74">
        <v>265366.58954861999</v>
      </c>
      <c r="C33" s="74">
        <v>-249726.41402876162</v>
      </c>
      <c r="D33" s="74">
        <v>515.73984495269008</v>
      </c>
      <c r="E33" s="74">
        <v>16155.9153648133</v>
      </c>
    </row>
    <row r="34" spans="1:7" ht="12.75" customHeight="1">
      <c r="A34" s="32">
        <v>2021</v>
      </c>
      <c r="B34" s="74">
        <v>266749.03770322399</v>
      </c>
      <c r="C34" s="74">
        <v>-293109.04879778874</v>
      </c>
      <c r="D34" s="74">
        <v>7799.941755483027</v>
      </c>
      <c r="E34" s="74">
        <v>-18560.069339081725</v>
      </c>
    </row>
    <row r="35" spans="1:7" ht="12.75" customHeight="1">
      <c r="A35" s="32">
        <v>2022</v>
      </c>
      <c r="B35" s="74">
        <v>273052.68443763506</v>
      </c>
      <c r="C35" s="74">
        <v>-277215.134924435</v>
      </c>
      <c r="D35" s="74">
        <v>-2304.9483168243446</v>
      </c>
      <c r="E35" s="74">
        <v>-6467.3988036244682</v>
      </c>
    </row>
    <row r="36" spans="1:7" s="55" customFormat="1" ht="12.75" customHeight="1"/>
    <row r="37" spans="1:7" s="1" customFormat="1">
      <c r="A37" s="67" t="s">
        <v>601</v>
      </c>
      <c r="B37" s="68"/>
      <c r="C37" s="69"/>
      <c r="E37" s="70"/>
      <c r="G37" s="71"/>
    </row>
    <row r="38" spans="1:7" s="1" customFormat="1"/>
    <row r="39" spans="1:7" s="1" customFormat="1">
      <c r="A39" s="72" t="s">
        <v>602</v>
      </c>
      <c r="C39" s="63"/>
    </row>
    <row r="40" spans="1:7" ht="12.75" customHeight="1">
      <c r="A40" s="6" t="s">
        <v>126</v>
      </c>
    </row>
    <row r="41" spans="1:7" ht="12.75" customHeight="1">
      <c r="B41" s="17"/>
      <c r="C41" s="17"/>
      <c r="D41" s="17"/>
      <c r="E41" s="17"/>
    </row>
    <row r="42" spans="1:7" ht="12.75" customHeight="1">
      <c r="B42" s="17"/>
      <c r="C42" s="17"/>
      <c r="D42" s="17"/>
      <c r="E42" s="17"/>
    </row>
    <row r="43" spans="1:7" ht="12.75" customHeight="1">
      <c r="B43" s="17"/>
      <c r="C43" s="17"/>
      <c r="D43" s="17"/>
      <c r="E43" s="17"/>
    </row>
    <row r="44" spans="1:7" ht="12.75" customHeight="1">
      <c r="B44" s="17"/>
      <c r="C44" s="17"/>
      <c r="D44" s="17"/>
      <c r="E44" s="17"/>
    </row>
    <row r="45" spans="1:7" ht="12.75" customHeight="1">
      <c r="B45" s="17"/>
      <c r="C45" s="17"/>
      <c r="D45" s="17"/>
      <c r="E45" s="17"/>
    </row>
    <row r="46" spans="1:7" ht="12.75" customHeight="1">
      <c r="B46" s="17"/>
      <c r="C46" s="17"/>
      <c r="D46" s="17"/>
      <c r="E46" s="17"/>
    </row>
    <row r="47" spans="1:7" ht="12.75" customHeight="1">
      <c r="B47" s="17"/>
      <c r="C47" s="17"/>
      <c r="D47" s="17"/>
      <c r="E47" s="17"/>
    </row>
    <row r="48" spans="1:7" ht="12.75" customHeight="1">
      <c r="B48" s="17"/>
      <c r="C48" s="17"/>
      <c r="D48" s="17"/>
      <c r="E48" s="17"/>
    </row>
    <row r="49" spans="2:5" ht="12.75" customHeight="1">
      <c r="B49" s="17"/>
      <c r="C49" s="17"/>
      <c r="D49" s="17"/>
      <c r="E49" s="17"/>
    </row>
    <row r="50" spans="2:5" ht="12.75" customHeight="1">
      <c r="B50" s="17"/>
      <c r="C50" s="17"/>
      <c r="D50" s="17"/>
      <c r="E50" s="17"/>
    </row>
  </sheetData>
  <phoneticPr fontId="4" type="noConversion"/>
  <hyperlinks>
    <hyperlink ref="A4" location="Inhalt!A1" display="&lt;&lt;&lt; Inhalt" xr:uid="{3F3FF034-2CEB-4F29-BA06-4529F1117373}"/>
    <hyperlink ref="A37" location="Metadaten!A1" display="Metadaten &lt;&lt;&lt;" xr:uid="{476A18BA-ECEB-4432-8C92-43FD1DD1D4D8}"/>
  </hyperlinks>
  <pageMargins left="0.78740157499999996" right="0.78740157499999996" top="0.984251969" bottom="0.984251969" header="0.4921259845" footer="0.4921259845"/>
  <pageSetup paperSize="9" scale="77" orientation="portrait" r:id="rId1"/>
  <headerFooter alignWithMargins="0"/>
  <ignoredErrors>
    <ignoredError sqref="A27:A31 A33"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5">
    <outlinePr summaryBelow="0"/>
    <pageSetUpPr fitToPage="1"/>
  </sheetPr>
  <dimension ref="A1:K213"/>
  <sheetViews>
    <sheetView workbookViewId="0">
      <pane ySplit="9" topLeftCell="A10" activePane="bottomLeft" state="frozen"/>
      <selection sqref="A1:XFD1048576"/>
      <selection pane="bottomLeft" activeCell="A4" sqref="A4"/>
    </sheetView>
  </sheetViews>
  <sheetFormatPr baseColWidth="10" defaultRowHeight="12.75" outlineLevelRow="1"/>
  <cols>
    <col min="1" max="1" width="12.85546875" style="2" customWidth="1"/>
    <col min="2" max="2" width="16.85546875" style="2" bestFit="1" customWidth="1"/>
    <col min="3" max="3" width="9.28515625" style="2" bestFit="1" customWidth="1"/>
    <col min="4" max="4" width="6.85546875" style="2" bestFit="1" customWidth="1"/>
    <col min="5" max="5" width="9.140625" style="2" bestFit="1" customWidth="1"/>
    <col min="6" max="6" width="6.85546875" style="2" bestFit="1" customWidth="1"/>
    <col min="7" max="16384" width="11.42578125" style="2"/>
  </cols>
  <sheetData>
    <row r="1" spans="1:6" s="55" customFormat="1" ht="15.75">
      <c r="A1" s="53" t="s">
        <v>434</v>
      </c>
    </row>
    <row r="2" spans="1:6" s="55" customFormat="1" ht="12.75" customHeight="1">
      <c r="A2" s="55" t="s">
        <v>708</v>
      </c>
    </row>
    <row r="3" spans="1:6" s="55" customFormat="1"/>
    <row r="4" spans="1:6" s="55" customFormat="1">
      <c r="A4" s="62" t="s">
        <v>599</v>
      </c>
    </row>
    <row r="5" spans="1:6" s="55" customFormat="1">
      <c r="A5" s="63"/>
    </row>
    <row r="6" spans="1:6" s="55" customFormat="1">
      <c r="A6" s="64" t="s">
        <v>632</v>
      </c>
    </row>
    <row r="7" spans="1:6" s="55" customFormat="1"/>
    <row r="8" spans="1:6" s="3" customFormat="1">
      <c r="A8" s="3" t="s">
        <v>137</v>
      </c>
      <c r="B8" s="3" t="s">
        <v>136</v>
      </c>
      <c r="E8" s="3" t="s">
        <v>37</v>
      </c>
    </row>
    <row r="9" spans="1:6" s="3" customFormat="1">
      <c r="B9" s="3" t="s">
        <v>138</v>
      </c>
      <c r="C9" s="3" t="s">
        <v>139</v>
      </c>
      <c r="D9" s="3" t="s">
        <v>140</v>
      </c>
      <c r="E9" s="3" t="s">
        <v>37</v>
      </c>
      <c r="F9" s="3" t="s">
        <v>140</v>
      </c>
    </row>
    <row r="10" spans="1:6" collapsed="1">
      <c r="A10" s="30" t="s">
        <v>133</v>
      </c>
      <c r="B10" s="74">
        <v>19</v>
      </c>
      <c r="C10" s="74">
        <v>63</v>
      </c>
      <c r="D10" s="74">
        <v>58</v>
      </c>
      <c r="E10" s="74">
        <v>27</v>
      </c>
      <c r="F10" s="74">
        <v>22</v>
      </c>
    </row>
    <row r="11" spans="1:6" hidden="1" outlineLevel="1">
      <c r="A11" s="8" t="s">
        <v>141</v>
      </c>
      <c r="B11" s="74">
        <v>2</v>
      </c>
      <c r="C11" s="74">
        <v>18</v>
      </c>
      <c r="D11" s="74">
        <v>17</v>
      </c>
      <c r="E11" s="74">
        <v>5</v>
      </c>
      <c r="F11" s="74">
        <v>4</v>
      </c>
    </row>
    <row r="12" spans="1:6" hidden="1" outlineLevel="1">
      <c r="A12" s="8" t="s">
        <v>142</v>
      </c>
      <c r="B12" s="74">
        <v>3</v>
      </c>
      <c r="C12" s="74">
        <v>8</v>
      </c>
      <c r="D12" s="74">
        <v>7</v>
      </c>
      <c r="E12" s="74">
        <v>2</v>
      </c>
      <c r="F12" s="74">
        <v>2</v>
      </c>
    </row>
    <row r="13" spans="1:6" hidden="1" outlineLevel="1">
      <c r="A13" s="8" t="s">
        <v>143</v>
      </c>
      <c r="B13" s="74">
        <v>2</v>
      </c>
      <c r="C13" s="74">
        <v>5</v>
      </c>
      <c r="D13" s="74">
        <v>4</v>
      </c>
      <c r="E13" s="74">
        <v>2</v>
      </c>
      <c r="F13" s="74">
        <v>2</v>
      </c>
    </row>
    <row r="14" spans="1:6" hidden="1" outlineLevel="1">
      <c r="A14" s="8" t="s">
        <v>144</v>
      </c>
      <c r="B14" s="74">
        <v>1</v>
      </c>
      <c r="C14" s="74">
        <v>2</v>
      </c>
      <c r="D14" s="74">
        <v>1</v>
      </c>
      <c r="E14" s="74">
        <v>0</v>
      </c>
      <c r="F14" s="74">
        <v>0</v>
      </c>
    </row>
    <row r="15" spans="1:6" hidden="1" outlineLevel="1">
      <c r="A15" s="8" t="s">
        <v>145</v>
      </c>
      <c r="B15" s="74">
        <v>3</v>
      </c>
      <c r="C15" s="74">
        <v>23</v>
      </c>
      <c r="D15" s="74">
        <v>17</v>
      </c>
      <c r="E15" s="74">
        <v>9</v>
      </c>
      <c r="F15" s="74">
        <v>6</v>
      </c>
    </row>
    <row r="16" spans="1:6" hidden="1" outlineLevel="1">
      <c r="A16" s="8" t="s">
        <v>146</v>
      </c>
      <c r="B16" s="74">
        <v>0</v>
      </c>
      <c r="C16" s="74">
        <v>0</v>
      </c>
      <c r="D16" s="74">
        <v>0</v>
      </c>
      <c r="E16" s="74">
        <v>0</v>
      </c>
      <c r="F16" s="74">
        <v>0</v>
      </c>
    </row>
    <row r="17" spans="1:6" hidden="1" outlineLevel="1">
      <c r="A17" s="8" t="s">
        <v>147</v>
      </c>
      <c r="B17" s="74">
        <v>4</v>
      </c>
      <c r="C17" s="74">
        <v>3</v>
      </c>
      <c r="D17" s="74">
        <v>6</v>
      </c>
      <c r="E17" s="74">
        <v>5</v>
      </c>
      <c r="F17" s="74">
        <v>5</v>
      </c>
    </row>
    <row r="18" spans="1:6" hidden="1" outlineLevel="1">
      <c r="A18" s="8" t="s">
        <v>148</v>
      </c>
      <c r="B18" s="74">
        <v>2</v>
      </c>
      <c r="C18" s="74">
        <v>3</v>
      </c>
      <c r="D18" s="74">
        <v>3</v>
      </c>
      <c r="E18" s="74">
        <v>3</v>
      </c>
      <c r="F18" s="74">
        <v>2</v>
      </c>
    </row>
    <row r="19" spans="1:6" hidden="1" outlineLevel="1">
      <c r="A19" s="8" t="s">
        <v>149</v>
      </c>
      <c r="B19" s="74">
        <v>0</v>
      </c>
      <c r="C19" s="74">
        <v>0</v>
      </c>
      <c r="D19" s="74">
        <v>0</v>
      </c>
      <c r="E19" s="74">
        <v>0</v>
      </c>
      <c r="F19" s="74">
        <v>0</v>
      </c>
    </row>
    <row r="20" spans="1:6" hidden="1" outlineLevel="1">
      <c r="A20" s="8" t="s">
        <v>150</v>
      </c>
      <c r="B20" s="74">
        <v>2</v>
      </c>
      <c r="C20" s="74">
        <v>1</v>
      </c>
      <c r="D20" s="74">
        <v>3</v>
      </c>
      <c r="E20" s="74">
        <v>1</v>
      </c>
      <c r="F20" s="74">
        <v>1</v>
      </c>
    </row>
    <row r="21" spans="1:6" hidden="1" outlineLevel="1">
      <c r="A21" s="8" t="s">
        <v>151</v>
      </c>
      <c r="B21" s="74">
        <v>0</v>
      </c>
      <c r="C21" s="74">
        <v>0</v>
      </c>
      <c r="D21" s="74">
        <v>0</v>
      </c>
      <c r="E21" s="74">
        <v>0</v>
      </c>
      <c r="F21" s="74">
        <v>0</v>
      </c>
    </row>
    <row r="22" spans="1:6" collapsed="1">
      <c r="A22" s="30" t="s">
        <v>134</v>
      </c>
      <c r="B22" s="74">
        <v>20</v>
      </c>
      <c r="C22" s="74">
        <v>67</v>
      </c>
      <c r="D22" s="74">
        <v>62</v>
      </c>
      <c r="E22" s="74">
        <v>27</v>
      </c>
      <c r="F22" s="74">
        <v>23</v>
      </c>
    </row>
    <row r="23" spans="1:6" hidden="1" outlineLevel="1">
      <c r="A23" s="8" t="s">
        <v>141</v>
      </c>
      <c r="B23" s="74">
        <v>2</v>
      </c>
      <c r="C23" s="74">
        <v>18</v>
      </c>
      <c r="D23" s="74">
        <v>17</v>
      </c>
      <c r="E23" s="74">
        <v>5</v>
      </c>
      <c r="F23" s="74">
        <v>4</v>
      </c>
    </row>
    <row r="24" spans="1:6" hidden="1" outlineLevel="1">
      <c r="A24" s="8" t="s">
        <v>142</v>
      </c>
      <c r="B24" s="74">
        <v>3</v>
      </c>
      <c r="C24" s="74">
        <v>12</v>
      </c>
      <c r="D24" s="74">
        <v>10</v>
      </c>
      <c r="E24" s="74">
        <v>2</v>
      </c>
      <c r="F24" s="74">
        <v>2</v>
      </c>
    </row>
    <row r="25" spans="1:6" hidden="1" outlineLevel="1">
      <c r="A25" s="8" t="s">
        <v>143</v>
      </c>
      <c r="B25" s="74">
        <v>2</v>
      </c>
      <c r="C25" s="74">
        <v>5</v>
      </c>
      <c r="D25" s="74">
        <v>4</v>
      </c>
      <c r="E25" s="74">
        <v>2</v>
      </c>
      <c r="F25" s="74">
        <v>2</v>
      </c>
    </row>
    <row r="26" spans="1:6" hidden="1" outlineLevel="1">
      <c r="A26" s="8" t="s">
        <v>144</v>
      </c>
      <c r="B26" s="74">
        <v>1</v>
      </c>
      <c r="C26" s="74">
        <v>1</v>
      </c>
      <c r="D26" s="74">
        <v>2</v>
      </c>
      <c r="E26" s="74" t="s">
        <v>152</v>
      </c>
      <c r="F26" s="74" t="s">
        <v>152</v>
      </c>
    </row>
    <row r="27" spans="1:6" hidden="1" outlineLevel="1">
      <c r="A27" s="8" t="s">
        <v>145</v>
      </c>
      <c r="B27" s="74">
        <v>4</v>
      </c>
      <c r="C27" s="74">
        <v>24</v>
      </c>
      <c r="D27" s="74">
        <v>17</v>
      </c>
      <c r="E27" s="74">
        <v>9</v>
      </c>
      <c r="F27" s="74">
        <v>7</v>
      </c>
    </row>
    <row r="28" spans="1:6" hidden="1" outlineLevel="1">
      <c r="A28" s="8" t="s">
        <v>146</v>
      </c>
      <c r="B28" s="74">
        <v>0</v>
      </c>
      <c r="C28" s="74">
        <v>0</v>
      </c>
      <c r="D28" s="74">
        <v>0</v>
      </c>
      <c r="E28" s="74">
        <v>0</v>
      </c>
      <c r="F28" s="74">
        <v>0</v>
      </c>
    </row>
    <row r="29" spans="1:6" hidden="1" outlineLevel="1">
      <c r="A29" s="8" t="s">
        <v>147</v>
      </c>
      <c r="B29" s="74">
        <v>4</v>
      </c>
      <c r="C29" s="74">
        <v>3</v>
      </c>
      <c r="D29" s="74">
        <v>6</v>
      </c>
      <c r="E29" s="74">
        <v>5</v>
      </c>
      <c r="F29" s="74">
        <v>5</v>
      </c>
    </row>
    <row r="30" spans="1:6" hidden="1" outlineLevel="1">
      <c r="A30" s="8" t="s">
        <v>148</v>
      </c>
      <c r="B30" s="74">
        <v>2</v>
      </c>
      <c r="C30" s="74">
        <v>3</v>
      </c>
      <c r="D30" s="74">
        <v>3</v>
      </c>
      <c r="E30" s="74">
        <v>3</v>
      </c>
      <c r="F30" s="74">
        <v>2</v>
      </c>
    </row>
    <row r="31" spans="1:6" hidden="1" outlineLevel="1">
      <c r="A31" s="8" t="s">
        <v>149</v>
      </c>
      <c r="B31" s="74">
        <v>0</v>
      </c>
      <c r="C31" s="74">
        <v>0</v>
      </c>
      <c r="D31" s="74">
        <v>0</v>
      </c>
      <c r="E31" s="74">
        <v>0</v>
      </c>
      <c r="F31" s="74">
        <v>0</v>
      </c>
    </row>
    <row r="32" spans="1:6" hidden="1" outlineLevel="1">
      <c r="A32" s="8" t="s">
        <v>150</v>
      </c>
      <c r="B32" s="74">
        <v>2</v>
      </c>
      <c r="C32" s="74">
        <v>1</v>
      </c>
      <c r="D32" s="74">
        <v>3</v>
      </c>
      <c r="E32" s="74">
        <v>1</v>
      </c>
      <c r="F32" s="74">
        <v>1</v>
      </c>
    </row>
    <row r="33" spans="1:8" hidden="1" outlineLevel="1">
      <c r="A33" s="8" t="s">
        <v>151</v>
      </c>
      <c r="B33" s="74">
        <v>0</v>
      </c>
      <c r="C33" s="74">
        <v>0</v>
      </c>
      <c r="D33" s="74">
        <v>0</v>
      </c>
      <c r="E33" s="74">
        <v>0</v>
      </c>
      <c r="F33" s="74">
        <v>0</v>
      </c>
    </row>
    <row r="34" spans="1:8" collapsed="1">
      <c r="A34" s="30" t="s">
        <v>355</v>
      </c>
      <c r="B34" s="74">
        <v>19</v>
      </c>
      <c r="C34" s="74">
        <v>72</v>
      </c>
      <c r="D34" s="74">
        <v>66</v>
      </c>
      <c r="E34" s="74">
        <v>36</v>
      </c>
      <c r="F34" s="74">
        <v>24</v>
      </c>
    </row>
    <row r="35" spans="1:8" hidden="1" outlineLevel="1">
      <c r="A35" s="8" t="s">
        <v>141</v>
      </c>
      <c r="B35" s="74">
        <v>2</v>
      </c>
      <c r="C35" s="74">
        <v>19</v>
      </c>
      <c r="D35" s="74">
        <v>17</v>
      </c>
      <c r="E35" s="74">
        <v>7</v>
      </c>
      <c r="F35" s="74">
        <v>4</v>
      </c>
    </row>
    <row r="36" spans="1:8" hidden="1" outlineLevel="1">
      <c r="A36" s="8" t="s">
        <v>142</v>
      </c>
      <c r="B36" s="74">
        <v>3</v>
      </c>
      <c r="C36" s="74">
        <v>14</v>
      </c>
      <c r="D36" s="74">
        <v>12</v>
      </c>
      <c r="E36" s="74">
        <v>3</v>
      </c>
      <c r="F36" s="74">
        <v>2</v>
      </c>
    </row>
    <row r="37" spans="1:8" hidden="1" outlineLevel="1">
      <c r="A37" s="8" t="s">
        <v>143</v>
      </c>
      <c r="B37" s="74">
        <v>2</v>
      </c>
      <c r="C37" s="74">
        <v>5</v>
      </c>
      <c r="D37" s="74">
        <v>4</v>
      </c>
      <c r="E37" s="74">
        <v>3</v>
      </c>
      <c r="F37" s="74">
        <v>2</v>
      </c>
    </row>
    <row r="38" spans="1:8" hidden="1" outlineLevel="1">
      <c r="A38" s="8" t="s">
        <v>144</v>
      </c>
      <c r="B38" s="74">
        <v>1</v>
      </c>
      <c r="C38" s="74">
        <v>1</v>
      </c>
      <c r="D38" s="74">
        <v>2</v>
      </c>
      <c r="E38" s="74">
        <v>0</v>
      </c>
      <c r="F38" s="74">
        <v>0</v>
      </c>
    </row>
    <row r="39" spans="1:8" hidden="1" outlineLevel="1">
      <c r="A39" s="8" t="s">
        <v>145</v>
      </c>
      <c r="B39" s="74">
        <v>4</v>
      </c>
      <c r="C39" s="74">
        <v>24</v>
      </c>
      <c r="D39" s="74">
        <v>18</v>
      </c>
      <c r="E39" s="74">
        <v>11</v>
      </c>
      <c r="F39" s="74">
        <v>7</v>
      </c>
    </row>
    <row r="40" spans="1:8" hidden="1" outlineLevel="1">
      <c r="A40" s="8" t="s">
        <v>146</v>
      </c>
      <c r="B40" s="74">
        <v>0</v>
      </c>
      <c r="C40" s="74">
        <v>0</v>
      </c>
      <c r="D40" s="74">
        <v>0</v>
      </c>
      <c r="E40" s="74">
        <v>0</v>
      </c>
      <c r="F40" s="74">
        <v>0</v>
      </c>
    </row>
    <row r="41" spans="1:8" hidden="1" outlineLevel="1">
      <c r="A41" s="8" t="s">
        <v>147</v>
      </c>
      <c r="B41" s="74">
        <v>3</v>
      </c>
      <c r="C41" s="74">
        <v>5</v>
      </c>
      <c r="D41" s="74">
        <v>7</v>
      </c>
      <c r="E41" s="74">
        <v>7</v>
      </c>
      <c r="F41" s="74">
        <v>5</v>
      </c>
    </row>
    <row r="42" spans="1:8" hidden="1" outlineLevel="1">
      <c r="A42" s="8" t="s">
        <v>148</v>
      </c>
      <c r="B42" s="74">
        <v>2</v>
      </c>
      <c r="C42" s="74">
        <v>3</v>
      </c>
      <c r="D42" s="74">
        <v>3</v>
      </c>
      <c r="E42" s="74">
        <v>4</v>
      </c>
      <c r="F42" s="74">
        <v>2</v>
      </c>
    </row>
    <row r="43" spans="1:8" hidden="1" outlineLevel="1">
      <c r="A43" s="8" t="s">
        <v>149</v>
      </c>
      <c r="B43" s="74">
        <v>0</v>
      </c>
      <c r="C43" s="74">
        <v>0</v>
      </c>
      <c r="D43" s="74">
        <v>0</v>
      </c>
      <c r="E43" s="74">
        <v>0</v>
      </c>
      <c r="F43" s="74">
        <v>0</v>
      </c>
    </row>
    <row r="44" spans="1:8" hidden="1" outlineLevel="1">
      <c r="A44" s="8" t="s">
        <v>150</v>
      </c>
      <c r="B44" s="74">
        <v>2</v>
      </c>
      <c r="C44" s="74">
        <v>1</v>
      </c>
      <c r="D44" s="74">
        <v>3</v>
      </c>
      <c r="E44" s="74">
        <v>1</v>
      </c>
      <c r="F44" s="74">
        <v>2</v>
      </c>
    </row>
    <row r="45" spans="1:8" hidden="1" outlineLevel="1">
      <c r="A45" s="8" t="s">
        <v>151</v>
      </c>
      <c r="B45" s="74">
        <v>0</v>
      </c>
      <c r="C45" s="74">
        <v>0</v>
      </c>
      <c r="D45" s="74">
        <v>0</v>
      </c>
      <c r="E45" s="74">
        <v>0</v>
      </c>
      <c r="F45" s="74">
        <v>0</v>
      </c>
    </row>
    <row r="46" spans="1:8" collapsed="1">
      <c r="A46" s="30" t="s">
        <v>372</v>
      </c>
      <c r="B46" s="74">
        <v>20</v>
      </c>
      <c r="C46" s="74">
        <v>75</v>
      </c>
      <c r="D46" s="74">
        <v>69</v>
      </c>
      <c r="E46" s="74">
        <v>39</v>
      </c>
      <c r="F46" s="74">
        <v>24</v>
      </c>
    </row>
    <row r="47" spans="1:8" hidden="1" outlineLevel="1">
      <c r="A47" s="8" t="s">
        <v>141</v>
      </c>
      <c r="B47" s="74">
        <v>2</v>
      </c>
      <c r="C47" s="74">
        <v>18</v>
      </c>
      <c r="D47" s="74">
        <v>16</v>
      </c>
      <c r="E47" s="74">
        <v>8</v>
      </c>
      <c r="F47" s="74">
        <v>4</v>
      </c>
      <c r="G47" s="8"/>
      <c r="H47" s="14"/>
    </row>
    <row r="48" spans="1:8" hidden="1" outlineLevel="1">
      <c r="A48" s="8" t="s">
        <v>142</v>
      </c>
      <c r="B48" s="74">
        <v>3</v>
      </c>
      <c r="C48" s="74">
        <v>14</v>
      </c>
      <c r="D48" s="74">
        <v>12</v>
      </c>
      <c r="E48" s="74">
        <v>4</v>
      </c>
      <c r="F48" s="74">
        <v>2</v>
      </c>
      <c r="G48" s="8"/>
      <c r="H48" s="14"/>
    </row>
    <row r="49" spans="1:8" hidden="1" outlineLevel="1">
      <c r="A49" s="8" t="s">
        <v>143</v>
      </c>
      <c r="B49" s="74">
        <v>2</v>
      </c>
      <c r="C49" s="74">
        <v>6</v>
      </c>
      <c r="D49" s="74">
        <v>4</v>
      </c>
      <c r="E49" s="74">
        <v>3</v>
      </c>
      <c r="F49" s="74">
        <v>2</v>
      </c>
      <c r="G49" s="8"/>
      <c r="H49" s="14"/>
    </row>
    <row r="50" spans="1:8" hidden="1" outlineLevel="1">
      <c r="A50" s="8" t="s">
        <v>144</v>
      </c>
      <c r="B50" s="74">
        <v>2</v>
      </c>
      <c r="C50" s="74">
        <v>1</v>
      </c>
      <c r="D50" s="74">
        <v>2</v>
      </c>
      <c r="E50" s="74">
        <v>0</v>
      </c>
      <c r="F50" s="74">
        <v>0</v>
      </c>
      <c r="G50" s="8"/>
      <c r="H50" s="14"/>
    </row>
    <row r="51" spans="1:8" hidden="1" outlineLevel="1">
      <c r="A51" s="8" t="s">
        <v>145</v>
      </c>
      <c r="B51" s="74">
        <v>4</v>
      </c>
      <c r="C51" s="74">
        <v>25</v>
      </c>
      <c r="D51" s="74">
        <v>21</v>
      </c>
      <c r="E51" s="74">
        <v>11</v>
      </c>
      <c r="F51" s="74">
        <v>7</v>
      </c>
      <c r="G51" s="8"/>
      <c r="H51" s="14"/>
    </row>
    <row r="52" spans="1:8" hidden="1" outlineLevel="1">
      <c r="A52" s="8" t="s">
        <v>146</v>
      </c>
      <c r="B52" s="74">
        <v>0</v>
      </c>
      <c r="C52" s="74">
        <v>0</v>
      </c>
      <c r="D52" s="74">
        <v>0</v>
      </c>
      <c r="E52" s="74">
        <v>0</v>
      </c>
      <c r="F52" s="74">
        <v>0</v>
      </c>
      <c r="G52" s="8"/>
      <c r="H52" s="14"/>
    </row>
    <row r="53" spans="1:8" hidden="1" outlineLevel="1">
      <c r="A53" s="8" t="s">
        <v>147</v>
      </c>
      <c r="B53" s="74">
        <v>3</v>
      </c>
      <c r="C53" s="74">
        <v>5</v>
      </c>
      <c r="D53" s="74">
        <v>7</v>
      </c>
      <c r="E53" s="74">
        <v>8</v>
      </c>
      <c r="F53" s="74">
        <v>5</v>
      </c>
      <c r="G53" s="8"/>
      <c r="H53" s="14"/>
    </row>
    <row r="54" spans="1:8" hidden="1" outlineLevel="1">
      <c r="A54" s="8" t="s">
        <v>148</v>
      </c>
      <c r="B54" s="74">
        <v>2</v>
      </c>
      <c r="C54" s="74">
        <v>3</v>
      </c>
      <c r="D54" s="74">
        <v>3</v>
      </c>
      <c r="E54" s="74">
        <v>3</v>
      </c>
      <c r="F54" s="74">
        <v>2</v>
      </c>
      <c r="G54" s="8"/>
      <c r="H54" s="14"/>
    </row>
    <row r="55" spans="1:8" hidden="1" outlineLevel="1">
      <c r="A55" s="8" t="s">
        <v>149</v>
      </c>
      <c r="B55" s="74">
        <v>0</v>
      </c>
      <c r="C55" s="74">
        <v>2</v>
      </c>
      <c r="D55" s="74">
        <v>1</v>
      </c>
      <c r="E55" s="74">
        <v>0</v>
      </c>
      <c r="F55" s="74">
        <v>0</v>
      </c>
      <c r="G55" s="8"/>
      <c r="H55" s="14"/>
    </row>
    <row r="56" spans="1:8" hidden="1" outlineLevel="1">
      <c r="A56" s="8" t="s">
        <v>150</v>
      </c>
      <c r="B56" s="74">
        <v>2</v>
      </c>
      <c r="C56" s="74">
        <v>1</v>
      </c>
      <c r="D56" s="74">
        <v>3</v>
      </c>
      <c r="E56" s="74">
        <v>2</v>
      </c>
      <c r="F56" s="74">
        <v>2</v>
      </c>
      <c r="G56" s="8"/>
      <c r="H56" s="14"/>
    </row>
    <row r="57" spans="1:8" hidden="1" outlineLevel="1">
      <c r="A57" s="8" t="s">
        <v>151</v>
      </c>
      <c r="B57" s="74">
        <v>0</v>
      </c>
      <c r="C57" s="74">
        <v>0</v>
      </c>
      <c r="D57" s="74">
        <v>0</v>
      </c>
      <c r="E57" s="74">
        <v>0</v>
      </c>
      <c r="F57" s="74">
        <v>0</v>
      </c>
      <c r="G57" s="8"/>
    </row>
    <row r="58" spans="1:8" collapsed="1">
      <c r="A58" s="30" t="s">
        <v>386</v>
      </c>
      <c r="B58" s="74">
        <v>21</v>
      </c>
      <c r="C58" s="74">
        <v>81</v>
      </c>
      <c r="D58" s="74">
        <v>70</v>
      </c>
      <c r="E58" s="74">
        <v>43</v>
      </c>
      <c r="F58" s="74">
        <v>26</v>
      </c>
    </row>
    <row r="59" spans="1:8" hidden="1" outlineLevel="1">
      <c r="A59" s="8" t="s">
        <v>141</v>
      </c>
      <c r="B59" s="74">
        <v>2</v>
      </c>
      <c r="C59" s="74">
        <v>20</v>
      </c>
      <c r="D59" s="74">
        <v>14</v>
      </c>
      <c r="E59" s="74">
        <v>10</v>
      </c>
      <c r="F59" s="74">
        <v>5</v>
      </c>
      <c r="G59" s="8"/>
      <c r="H59" s="14"/>
    </row>
    <row r="60" spans="1:8" hidden="1" outlineLevel="1">
      <c r="A60" s="8" t="s">
        <v>142</v>
      </c>
      <c r="B60" s="74">
        <v>3</v>
      </c>
      <c r="C60" s="74">
        <v>17</v>
      </c>
      <c r="D60" s="74">
        <v>14</v>
      </c>
      <c r="E60" s="74">
        <v>3</v>
      </c>
      <c r="F60" s="74">
        <v>2</v>
      </c>
      <c r="G60" s="8"/>
      <c r="H60" s="14"/>
    </row>
    <row r="61" spans="1:8" hidden="1" outlineLevel="1">
      <c r="A61" s="8" t="s">
        <v>143</v>
      </c>
      <c r="B61" s="74">
        <v>2</v>
      </c>
      <c r="C61" s="74">
        <v>6</v>
      </c>
      <c r="D61" s="74">
        <v>4</v>
      </c>
      <c r="E61" s="74">
        <v>3</v>
      </c>
      <c r="F61" s="74">
        <v>2</v>
      </c>
      <c r="G61" s="8"/>
      <c r="H61" s="14"/>
    </row>
    <row r="62" spans="1:8" hidden="1" outlineLevel="1">
      <c r="A62" s="8" t="s">
        <v>144</v>
      </c>
      <c r="B62" s="74">
        <v>2</v>
      </c>
      <c r="C62" s="74">
        <v>1</v>
      </c>
      <c r="D62" s="74">
        <v>2</v>
      </c>
      <c r="E62" s="74">
        <v>0</v>
      </c>
      <c r="F62" s="74">
        <v>0</v>
      </c>
      <c r="G62" s="8"/>
      <c r="H62" s="14"/>
    </row>
    <row r="63" spans="1:8" hidden="1" outlineLevel="1">
      <c r="A63" s="8" t="s">
        <v>145</v>
      </c>
      <c r="B63" s="74">
        <v>4</v>
      </c>
      <c r="C63" s="74">
        <v>26</v>
      </c>
      <c r="D63" s="74">
        <v>22</v>
      </c>
      <c r="E63" s="74">
        <v>14</v>
      </c>
      <c r="F63" s="74">
        <v>8</v>
      </c>
      <c r="G63" s="8"/>
      <c r="H63" s="14"/>
    </row>
    <row r="64" spans="1:8" hidden="1" outlineLevel="1">
      <c r="A64" s="8" t="s">
        <v>146</v>
      </c>
      <c r="B64" s="74">
        <v>0</v>
      </c>
      <c r="C64" s="74">
        <v>0</v>
      </c>
      <c r="D64" s="74">
        <v>0</v>
      </c>
      <c r="E64" s="74">
        <v>0</v>
      </c>
      <c r="F64" s="74">
        <v>0</v>
      </c>
      <c r="G64" s="8"/>
      <c r="H64" s="14"/>
    </row>
    <row r="65" spans="1:9" hidden="1" outlineLevel="1">
      <c r="A65" s="8" t="s">
        <v>147</v>
      </c>
      <c r="B65" s="74">
        <v>3</v>
      </c>
      <c r="C65" s="74">
        <v>5</v>
      </c>
      <c r="D65" s="74">
        <v>7</v>
      </c>
      <c r="E65" s="74">
        <v>7</v>
      </c>
      <c r="F65" s="74">
        <v>5</v>
      </c>
      <c r="G65" s="8"/>
      <c r="H65" s="14"/>
    </row>
    <row r="66" spans="1:9" hidden="1" outlineLevel="1">
      <c r="A66" s="8" t="s">
        <v>148</v>
      </c>
      <c r="B66" s="74">
        <v>2</v>
      </c>
      <c r="C66" s="74">
        <v>3</v>
      </c>
      <c r="D66" s="74">
        <v>3</v>
      </c>
      <c r="E66" s="74">
        <v>4</v>
      </c>
      <c r="F66" s="74">
        <v>2</v>
      </c>
      <c r="G66" s="8"/>
      <c r="H66" s="14"/>
    </row>
    <row r="67" spans="1:9" hidden="1" outlineLevel="1">
      <c r="A67" s="8" t="s">
        <v>149</v>
      </c>
      <c r="B67" s="74">
        <v>0</v>
      </c>
      <c r="C67" s="74">
        <v>2</v>
      </c>
      <c r="D67" s="74">
        <v>1</v>
      </c>
      <c r="E67" s="74">
        <v>0</v>
      </c>
      <c r="F67" s="74">
        <v>0</v>
      </c>
      <c r="G67" s="8"/>
      <c r="H67" s="14"/>
    </row>
    <row r="68" spans="1:9" hidden="1" outlineLevel="1">
      <c r="A68" s="8" t="s">
        <v>150</v>
      </c>
      <c r="B68" s="74">
        <v>3</v>
      </c>
      <c r="C68" s="74">
        <v>1</v>
      </c>
      <c r="D68" s="74">
        <v>3</v>
      </c>
      <c r="E68" s="74">
        <v>2</v>
      </c>
      <c r="F68" s="74">
        <v>2</v>
      </c>
      <c r="G68" s="8"/>
      <c r="H68" s="14"/>
    </row>
    <row r="69" spans="1:9" hidden="1" outlineLevel="1">
      <c r="A69" s="8" t="s">
        <v>151</v>
      </c>
      <c r="B69" s="74">
        <v>0</v>
      </c>
      <c r="C69" s="74">
        <v>0</v>
      </c>
      <c r="D69" s="74">
        <v>0</v>
      </c>
      <c r="E69" s="74">
        <v>0</v>
      </c>
      <c r="F69" s="74">
        <v>0</v>
      </c>
      <c r="G69" s="8"/>
    </row>
    <row r="70" spans="1:9" collapsed="1">
      <c r="A70" s="30" t="s">
        <v>399</v>
      </c>
      <c r="B70" s="74">
        <v>21</v>
      </c>
      <c r="C70" s="74">
        <v>84</v>
      </c>
      <c r="D70" s="74">
        <v>71</v>
      </c>
      <c r="E70" s="74">
        <v>47</v>
      </c>
      <c r="F70" s="74">
        <v>28</v>
      </c>
    </row>
    <row r="71" spans="1:9" hidden="1" outlineLevel="1">
      <c r="A71" s="8" t="s">
        <v>141</v>
      </c>
      <c r="B71" s="74">
        <v>2</v>
      </c>
      <c r="C71" s="74">
        <v>20</v>
      </c>
      <c r="D71" s="74">
        <v>14</v>
      </c>
      <c r="E71" s="74">
        <v>12</v>
      </c>
      <c r="F71" s="74">
        <v>6</v>
      </c>
      <c r="G71" s="8"/>
      <c r="H71" s="14"/>
    </row>
    <row r="72" spans="1:9" hidden="1" outlineLevel="1">
      <c r="A72" s="8" t="s">
        <v>142</v>
      </c>
      <c r="B72" s="74">
        <v>3</v>
      </c>
      <c r="C72" s="74">
        <v>17</v>
      </c>
      <c r="D72" s="74">
        <v>14</v>
      </c>
      <c r="E72" s="74">
        <v>4</v>
      </c>
      <c r="F72" s="74">
        <v>3</v>
      </c>
      <c r="G72" s="8"/>
      <c r="H72" s="14"/>
    </row>
    <row r="73" spans="1:9" hidden="1" outlineLevel="1">
      <c r="A73" s="8" t="s">
        <v>143</v>
      </c>
      <c r="B73" s="74">
        <v>2</v>
      </c>
      <c r="C73" s="74">
        <v>5</v>
      </c>
      <c r="D73" s="74">
        <v>3</v>
      </c>
      <c r="E73" s="74">
        <v>3</v>
      </c>
      <c r="F73" s="74">
        <v>2</v>
      </c>
      <c r="G73" s="8"/>
      <c r="H73" s="14"/>
    </row>
    <row r="74" spans="1:9" hidden="1" outlineLevel="1">
      <c r="A74" s="8" t="s">
        <v>144</v>
      </c>
      <c r="B74" s="74">
        <v>2</v>
      </c>
      <c r="C74" s="74">
        <v>1</v>
      </c>
      <c r="D74" s="74">
        <v>2</v>
      </c>
      <c r="E74" s="74">
        <v>0</v>
      </c>
      <c r="F74" s="74">
        <v>0</v>
      </c>
      <c r="G74" s="14"/>
      <c r="H74" s="14"/>
      <c r="I74" s="14"/>
    </row>
    <row r="75" spans="1:9" hidden="1" outlineLevel="1">
      <c r="A75" s="8" t="s">
        <v>145</v>
      </c>
      <c r="B75" s="74">
        <v>4</v>
      </c>
      <c r="C75" s="74">
        <v>29</v>
      </c>
      <c r="D75" s="74">
        <v>23</v>
      </c>
      <c r="E75" s="74">
        <v>14</v>
      </c>
      <c r="F75" s="74">
        <v>9</v>
      </c>
      <c r="G75" s="8"/>
      <c r="H75" s="14"/>
    </row>
    <row r="76" spans="1:9" hidden="1" outlineLevel="1">
      <c r="A76" s="8" t="s">
        <v>146</v>
      </c>
      <c r="B76" s="74">
        <v>0</v>
      </c>
      <c r="C76" s="74">
        <v>0</v>
      </c>
      <c r="D76" s="74">
        <v>0</v>
      </c>
      <c r="E76" s="74">
        <v>0</v>
      </c>
      <c r="F76" s="74">
        <v>0</v>
      </c>
      <c r="G76" s="8"/>
      <c r="H76" s="14"/>
    </row>
    <row r="77" spans="1:9" hidden="1" outlineLevel="1">
      <c r="A77" s="8" t="s">
        <v>147</v>
      </c>
      <c r="B77" s="74">
        <v>3</v>
      </c>
      <c r="C77" s="74">
        <v>5</v>
      </c>
      <c r="D77" s="74">
        <v>7</v>
      </c>
      <c r="E77" s="74">
        <v>8</v>
      </c>
      <c r="F77" s="74">
        <v>5</v>
      </c>
      <c r="G77" s="8"/>
      <c r="H77" s="14"/>
    </row>
    <row r="78" spans="1:9" hidden="1" outlineLevel="1">
      <c r="A78" s="8" t="s">
        <v>148</v>
      </c>
      <c r="B78" s="74">
        <v>2</v>
      </c>
      <c r="C78" s="74">
        <v>3</v>
      </c>
      <c r="D78" s="74">
        <v>3</v>
      </c>
      <c r="E78" s="74">
        <v>4</v>
      </c>
      <c r="F78" s="74">
        <v>2</v>
      </c>
      <c r="G78" s="8"/>
      <c r="H78" s="14"/>
    </row>
    <row r="79" spans="1:9" hidden="1" outlineLevel="1">
      <c r="A79" s="8" t="s">
        <v>402</v>
      </c>
      <c r="B79" s="74">
        <v>0</v>
      </c>
      <c r="C79" s="74">
        <v>3</v>
      </c>
      <c r="D79" s="74">
        <v>1</v>
      </c>
      <c r="E79" s="74">
        <v>0</v>
      </c>
      <c r="F79" s="74">
        <v>0</v>
      </c>
      <c r="G79" s="8"/>
      <c r="H79" s="14"/>
    </row>
    <row r="80" spans="1:9" hidden="1" outlineLevel="1">
      <c r="A80" s="8" t="s">
        <v>150</v>
      </c>
      <c r="B80" s="74">
        <v>3</v>
      </c>
      <c r="C80" s="74">
        <v>1</v>
      </c>
      <c r="D80" s="74">
        <v>3</v>
      </c>
      <c r="E80" s="74">
        <v>2</v>
      </c>
      <c r="F80" s="74">
        <v>1</v>
      </c>
      <c r="G80" s="8"/>
      <c r="H80" s="14"/>
    </row>
    <row r="81" spans="1:9" hidden="1" outlineLevel="1">
      <c r="A81" s="8" t="s">
        <v>151</v>
      </c>
      <c r="B81" s="74">
        <v>0</v>
      </c>
      <c r="C81" s="74">
        <v>0</v>
      </c>
      <c r="D81" s="74">
        <v>0</v>
      </c>
      <c r="E81" s="74">
        <v>0</v>
      </c>
      <c r="F81" s="74">
        <v>0</v>
      </c>
      <c r="G81" s="8"/>
    </row>
    <row r="82" spans="1:9" collapsed="1">
      <c r="A82" s="30" t="s">
        <v>403</v>
      </c>
      <c r="B82" s="74">
        <v>21</v>
      </c>
      <c r="C82" s="74">
        <v>86</v>
      </c>
      <c r="D82" s="74">
        <v>69</v>
      </c>
      <c r="E82" s="74">
        <v>48</v>
      </c>
      <c r="F82" s="74">
        <v>28</v>
      </c>
    </row>
    <row r="83" spans="1:9" hidden="1" outlineLevel="1">
      <c r="A83" s="8" t="s">
        <v>141</v>
      </c>
      <c r="B83" s="74">
        <v>2</v>
      </c>
      <c r="C83" s="74">
        <v>24</v>
      </c>
      <c r="D83" s="74">
        <v>15</v>
      </c>
      <c r="E83" s="74">
        <v>13</v>
      </c>
      <c r="F83" s="74">
        <v>6</v>
      </c>
      <c r="G83" s="8"/>
      <c r="H83" s="14"/>
    </row>
    <row r="84" spans="1:9" hidden="1" outlineLevel="1">
      <c r="A84" s="8" t="s">
        <v>142</v>
      </c>
      <c r="B84" s="74">
        <v>3</v>
      </c>
      <c r="C84" s="74">
        <v>14</v>
      </c>
      <c r="D84" s="74">
        <v>12</v>
      </c>
      <c r="E84" s="74">
        <v>4</v>
      </c>
      <c r="F84" s="74">
        <v>3</v>
      </c>
      <c r="G84" s="8"/>
      <c r="H84" s="14"/>
    </row>
    <row r="85" spans="1:9" hidden="1" outlineLevel="1">
      <c r="A85" s="8" t="s">
        <v>143</v>
      </c>
      <c r="B85" s="74">
        <v>2</v>
      </c>
      <c r="C85" s="74">
        <v>5</v>
      </c>
      <c r="D85" s="74">
        <v>3</v>
      </c>
      <c r="E85" s="74">
        <v>3</v>
      </c>
      <c r="F85" s="74">
        <v>2</v>
      </c>
      <c r="G85" s="8"/>
      <c r="H85" s="14"/>
    </row>
    <row r="86" spans="1:9" hidden="1" outlineLevel="1">
      <c r="A86" s="8" t="s">
        <v>144</v>
      </c>
      <c r="B86" s="74">
        <v>2</v>
      </c>
      <c r="C86" s="74">
        <v>1</v>
      </c>
      <c r="D86" s="74">
        <v>2</v>
      </c>
      <c r="E86" s="74">
        <v>0</v>
      </c>
      <c r="F86" s="74">
        <v>0</v>
      </c>
      <c r="G86" s="14"/>
      <c r="H86" s="14"/>
      <c r="I86" s="14"/>
    </row>
    <row r="87" spans="1:9" hidden="1" outlineLevel="1">
      <c r="A87" s="8" t="s">
        <v>145</v>
      </c>
      <c r="B87" s="74">
        <v>4</v>
      </c>
      <c r="C87" s="74">
        <v>29</v>
      </c>
      <c r="D87" s="74">
        <v>22</v>
      </c>
      <c r="E87" s="74">
        <v>14</v>
      </c>
      <c r="F87" s="74">
        <v>9</v>
      </c>
      <c r="G87" s="8"/>
      <c r="H87" s="14"/>
    </row>
    <row r="88" spans="1:9" hidden="1" outlineLevel="1">
      <c r="A88" s="8" t="s">
        <v>146</v>
      </c>
      <c r="B88" s="74">
        <v>0</v>
      </c>
      <c r="C88" s="74">
        <v>0</v>
      </c>
      <c r="D88" s="74">
        <v>0</v>
      </c>
      <c r="E88" s="74">
        <v>0</v>
      </c>
      <c r="F88" s="74">
        <v>0</v>
      </c>
      <c r="G88" s="8"/>
      <c r="H88" s="14"/>
    </row>
    <row r="89" spans="1:9" hidden="1" outlineLevel="1">
      <c r="A89" s="8" t="s">
        <v>147</v>
      </c>
      <c r="B89" s="74">
        <v>3</v>
      </c>
      <c r="C89" s="74">
        <v>5</v>
      </c>
      <c r="D89" s="74">
        <v>7</v>
      </c>
      <c r="E89" s="74">
        <v>8</v>
      </c>
      <c r="F89" s="74">
        <v>5</v>
      </c>
      <c r="G89" s="8"/>
      <c r="H89" s="14"/>
    </row>
    <row r="90" spans="1:9" hidden="1" outlineLevel="1">
      <c r="A90" s="8" t="s">
        <v>148</v>
      </c>
      <c r="B90" s="74">
        <v>2</v>
      </c>
      <c r="C90" s="74">
        <v>4</v>
      </c>
      <c r="D90" s="74">
        <v>4</v>
      </c>
      <c r="E90" s="74">
        <v>4</v>
      </c>
      <c r="F90" s="74">
        <v>2</v>
      </c>
      <c r="G90" s="8"/>
      <c r="H90" s="14"/>
    </row>
    <row r="91" spans="1:9" hidden="1" outlineLevel="1">
      <c r="A91" s="8" t="s">
        <v>402</v>
      </c>
      <c r="B91" s="74">
        <v>0</v>
      </c>
      <c r="C91" s="74">
        <v>3</v>
      </c>
      <c r="D91" s="74">
        <v>1</v>
      </c>
      <c r="E91" s="74">
        <v>0</v>
      </c>
      <c r="F91" s="74">
        <v>0</v>
      </c>
      <c r="G91" s="8"/>
      <c r="H91" s="14"/>
    </row>
    <row r="92" spans="1:9" hidden="1" outlineLevel="1">
      <c r="A92" s="8" t="s">
        <v>150</v>
      </c>
      <c r="B92" s="74">
        <v>3</v>
      </c>
      <c r="C92" s="74">
        <v>1</v>
      </c>
      <c r="D92" s="74">
        <v>3</v>
      </c>
      <c r="E92" s="74">
        <v>2</v>
      </c>
      <c r="F92" s="74">
        <v>1</v>
      </c>
      <c r="G92" s="8"/>
      <c r="H92" s="14"/>
    </row>
    <row r="93" spans="1:9" hidden="1" outlineLevel="1">
      <c r="A93" s="8" t="s">
        <v>151</v>
      </c>
      <c r="B93" s="74">
        <v>0</v>
      </c>
      <c r="C93" s="74">
        <v>0</v>
      </c>
      <c r="D93" s="74">
        <v>0</v>
      </c>
      <c r="E93" s="74">
        <v>0</v>
      </c>
      <c r="F93" s="74">
        <v>0</v>
      </c>
      <c r="G93" s="8"/>
    </row>
    <row r="94" spans="1:9" collapsed="1">
      <c r="A94" s="30" t="s">
        <v>405</v>
      </c>
      <c r="B94" s="74">
        <v>34</v>
      </c>
      <c r="C94" s="74">
        <v>87</v>
      </c>
      <c r="D94" s="74">
        <v>66</v>
      </c>
      <c r="E94" s="74">
        <v>49</v>
      </c>
      <c r="F94" s="74">
        <v>27</v>
      </c>
    </row>
    <row r="95" spans="1:9" hidden="1" outlineLevel="1">
      <c r="A95" s="8" t="s">
        <v>141</v>
      </c>
      <c r="B95" s="74">
        <v>1</v>
      </c>
      <c r="C95" s="74">
        <v>24</v>
      </c>
      <c r="D95" s="74">
        <v>15</v>
      </c>
      <c r="E95" s="74">
        <v>12</v>
      </c>
      <c r="F95" s="74">
        <v>6</v>
      </c>
      <c r="G95" s="8"/>
      <c r="H95" s="14"/>
    </row>
    <row r="96" spans="1:9" hidden="1" outlineLevel="1">
      <c r="A96" s="8" t="s">
        <v>142</v>
      </c>
      <c r="B96" s="74">
        <v>3</v>
      </c>
      <c r="C96" s="74">
        <v>13</v>
      </c>
      <c r="D96" s="74">
        <v>11</v>
      </c>
      <c r="E96" s="74">
        <v>4</v>
      </c>
      <c r="F96" s="74">
        <v>3</v>
      </c>
      <c r="G96" s="8"/>
      <c r="H96" s="14"/>
    </row>
    <row r="97" spans="1:9" hidden="1" outlineLevel="1">
      <c r="A97" s="8" t="s">
        <v>143</v>
      </c>
      <c r="B97" s="74">
        <v>2</v>
      </c>
      <c r="C97" s="74">
        <v>5</v>
      </c>
      <c r="D97" s="74">
        <v>3</v>
      </c>
      <c r="E97" s="74">
        <v>3</v>
      </c>
      <c r="F97" s="74">
        <v>2</v>
      </c>
      <c r="G97" s="8"/>
      <c r="H97" s="14"/>
    </row>
    <row r="98" spans="1:9" hidden="1" outlineLevel="1">
      <c r="A98" s="8" t="s">
        <v>144</v>
      </c>
      <c r="B98" s="74">
        <v>2</v>
      </c>
      <c r="C98" s="74">
        <v>1</v>
      </c>
      <c r="D98" s="74">
        <v>2</v>
      </c>
      <c r="E98" s="74">
        <v>0</v>
      </c>
      <c r="F98" s="74">
        <v>0</v>
      </c>
      <c r="G98" s="14"/>
      <c r="H98" s="14"/>
      <c r="I98" s="14"/>
    </row>
    <row r="99" spans="1:9" hidden="1" outlineLevel="1">
      <c r="A99" s="8" t="s">
        <v>145</v>
      </c>
      <c r="B99" s="74">
        <v>3</v>
      </c>
      <c r="C99" s="74">
        <v>31</v>
      </c>
      <c r="D99" s="74">
        <v>21</v>
      </c>
      <c r="E99" s="74">
        <v>14</v>
      </c>
      <c r="F99" s="74">
        <v>8</v>
      </c>
      <c r="G99" s="8"/>
      <c r="H99" s="14"/>
    </row>
    <row r="100" spans="1:9" hidden="1" outlineLevel="1">
      <c r="A100" s="8" t="s">
        <v>146</v>
      </c>
      <c r="B100" s="74">
        <v>0</v>
      </c>
      <c r="C100" s="74">
        <v>0</v>
      </c>
      <c r="D100" s="74">
        <v>0</v>
      </c>
      <c r="E100" s="74">
        <v>0</v>
      </c>
      <c r="F100" s="74">
        <v>0</v>
      </c>
      <c r="G100" s="8"/>
      <c r="H100" s="14"/>
    </row>
    <row r="101" spans="1:9" hidden="1" outlineLevel="1">
      <c r="A101" s="8" t="s">
        <v>147</v>
      </c>
      <c r="B101" s="74">
        <v>2</v>
      </c>
      <c r="C101" s="74">
        <v>5</v>
      </c>
      <c r="D101" s="74">
        <v>6</v>
      </c>
      <c r="E101" s="74">
        <v>6</v>
      </c>
      <c r="F101" s="74">
        <v>3</v>
      </c>
      <c r="G101" s="8"/>
      <c r="H101" s="14"/>
    </row>
    <row r="102" spans="1:9" hidden="1" outlineLevel="1">
      <c r="A102" s="8" t="s">
        <v>148</v>
      </c>
      <c r="B102" s="74">
        <v>2</v>
      </c>
      <c r="C102" s="74">
        <v>4</v>
      </c>
      <c r="D102" s="74">
        <v>4</v>
      </c>
      <c r="E102" s="74">
        <v>5</v>
      </c>
      <c r="F102" s="74">
        <v>3</v>
      </c>
      <c r="G102" s="8"/>
      <c r="H102" s="14"/>
    </row>
    <row r="103" spans="1:9" hidden="1" outlineLevel="1">
      <c r="A103" s="8" t="s">
        <v>402</v>
      </c>
      <c r="B103" s="74">
        <v>0</v>
      </c>
      <c r="C103" s="74">
        <v>3</v>
      </c>
      <c r="D103" s="74">
        <v>1</v>
      </c>
      <c r="E103" s="74">
        <v>2</v>
      </c>
      <c r="F103" s="74">
        <v>1</v>
      </c>
      <c r="G103" s="8"/>
      <c r="H103" s="14"/>
    </row>
    <row r="104" spans="1:9" hidden="1" outlineLevel="1">
      <c r="A104" s="8" t="s">
        <v>150</v>
      </c>
      <c r="B104" s="74">
        <v>3</v>
      </c>
      <c r="C104" s="74">
        <v>1</v>
      </c>
      <c r="D104" s="74">
        <v>3</v>
      </c>
      <c r="E104" s="74">
        <v>3</v>
      </c>
      <c r="F104" s="74">
        <v>1</v>
      </c>
      <c r="G104" s="8"/>
      <c r="H104" s="14"/>
    </row>
    <row r="105" spans="1:9" hidden="1" outlineLevel="1">
      <c r="A105" s="8" t="s">
        <v>151</v>
      </c>
      <c r="B105" s="74">
        <v>0</v>
      </c>
      <c r="C105" s="74">
        <v>0</v>
      </c>
      <c r="D105" s="74">
        <v>0</v>
      </c>
      <c r="E105" s="74">
        <v>0</v>
      </c>
      <c r="F105" s="74">
        <v>0</v>
      </c>
      <c r="G105" s="8"/>
    </row>
    <row r="106" spans="1:9" collapsed="1">
      <c r="A106" s="30" t="s">
        <v>414</v>
      </c>
      <c r="B106" s="74">
        <v>30</v>
      </c>
      <c r="C106" s="74">
        <v>86</v>
      </c>
      <c r="D106" s="74">
        <v>66</v>
      </c>
      <c r="E106" s="74">
        <v>58</v>
      </c>
      <c r="F106" s="74">
        <v>27</v>
      </c>
    </row>
    <row r="107" spans="1:9" hidden="1" outlineLevel="1">
      <c r="A107" s="8" t="s">
        <v>141</v>
      </c>
      <c r="B107" s="74">
        <v>2</v>
      </c>
      <c r="C107" s="74">
        <v>24</v>
      </c>
      <c r="D107" s="74">
        <v>15</v>
      </c>
      <c r="E107" s="74">
        <v>12</v>
      </c>
      <c r="F107" s="74">
        <v>6</v>
      </c>
      <c r="G107" s="8"/>
      <c r="H107" s="14"/>
    </row>
    <row r="108" spans="1:9" hidden="1" outlineLevel="1">
      <c r="A108" s="8" t="s">
        <v>142</v>
      </c>
      <c r="B108" s="74">
        <v>3</v>
      </c>
      <c r="C108" s="74">
        <v>13</v>
      </c>
      <c r="D108" s="74">
        <v>11</v>
      </c>
      <c r="E108" s="74">
        <v>5</v>
      </c>
      <c r="F108" s="74">
        <v>3</v>
      </c>
      <c r="G108" s="8"/>
      <c r="H108" s="14"/>
    </row>
    <row r="109" spans="1:9" hidden="1" outlineLevel="1">
      <c r="A109" s="8" t="s">
        <v>143</v>
      </c>
      <c r="B109" s="74">
        <v>1</v>
      </c>
      <c r="C109" s="74">
        <v>4</v>
      </c>
      <c r="D109" s="74">
        <v>2</v>
      </c>
      <c r="E109" s="74">
        <v>3</v>
      </c>
      <c r="F109" s="74">
        <v>2</v>
      </c>
      <c r="G109" s="8"/>
      <c r="H109" s="14"/>
    </row>
    <row r="110" spans="1:9" hidden="1" outlineLevel="1">
      <c r="A110" s="8" t="s">
        <v>144</v>
      </c>
      <c r="B110" s="74">
        <v>2</v>
      </c>
      <c r="C110" s="74">
        <v>2</v>
      </c>
      <c r="D110" s="74">
        <v>2</v>
      </c>
      <c r="E110" s="74">
        <v>0</v>
      </c>
      <c r="F110" s="74">
        <v>0</v>
      </c>
      <c r="G110" s="14"/>
      <c r="H110" s="14"/>
      <c r="I110" s="14"/>
    </row>
    <row r="111" spans="1:9" hidden="1" outlineLevel="1">
      <c r="A111" s="8" t="s">
        <v>145</v>
      </c>
      <c r="B111" s="74">
        <v>4</v>
      </c>
      <c r="C111" s="74">
        <v>29</v>
      </c>
      <c r="D111" s="74">
        <v>21</v>
      </c>
      <c r="E111" s="74">
        <v>14</v>
      </c>
      <c r="F111" s="74">
        <v>8</v>
      </c>
      <c r="G111" s="8"/>
      <c r="H111" s="14"/>
    </row>
    <row r="112" spans="1:9" hidden="1" outlineLevel="1">
      <c r="A112" s="8" t="s">
        <v>146</v>
      </c>
      <c r="B112" s="74">
        <v>0</v>
      </c>
      <c r="C112" s="74">
        <v>0</v>
      </c>
      <c r="D112" s="74">
        <v>0</v>
      </c>
      <c r="E112" s="74">
        <v>0</v>
      </c>
      <c r="F112" s="74">
        <v>0</v>
      </c>
      <c r="G112" s="8"/>
      <c r="H112" s="14"/>
    </row>
    <row r="113" spans="1:9" hidden="1" outlineLevel="1">
      <c r="A113" s="8" t="s">
        <v>147</v>
      </c>
      <c r="B113" s="74">
        <v>3</v>
      </c>
      <c r="C113" s="74">
        <v>6</v>
      </c>
      <c r="D113" s="74">
        <v>7</v>
      </c>
      <c r="E113" s="74">
        <v>7</v>
      </c>
      <c r="F113" s="74">
        <v>3</v>
      </c>
      <c r="G113" s="8"/>
      <c r="H113" s="14"/>
    </row>
    <row r="114" spans="1:9" hidden="1" outlineLevel="1">
      <c r="A114" s="8" t="s">
        <v>148</v>
      </c>
      <c r="B114" s="74">
        <v>2</v>
      </c>
      <c r="C114" s="74">
        <v>4</v>
      </c>
      <c r="D114" s="74">
        <v>4</v>
      </c>
      <c r="E114" s="74">
        <v>4</v>
      </c>
      <c r="F114" s="74">
        <v>3</v>
      </c>
      <c r="G114" s="8"/>
      <c r="H114" s="14"/>
    </row>
    <row r="115" spans="1:9" hidden="1" outlineLevel="1">
      <c r="A115" s="8" t="s">
        <v>402</v>
      </c>
      <c r="B115" s="74">
        <v>0</v>
      </c>
      <c r="C115" s="74">
        <v>3</v>
      </c>
      <c r="D115" s="74">
        <v>1</v>
      </c>
      <c r="E115" s="74">
        <v>2</v>
      </c>
      <c r="F115" s="74">
        <v>1</v>
      </c>
      <c r="G115" s="8"/>
      <c r="H115" s="14"/>
    </row>
    <row r="116" spans="1:9" hidden="1" outlineLevel="1">
      <c r="A116" s="8" t="s">
        <v>150</v>
      </c>
      <c r="B116" s="74">
        <v>2</v>
      </c>
      <c r="C116" s="74">
        <v>1</v>
      </c>
      <c r="D116" s="74">
        <v>3</v>
      </c>
      <c r="E116" s="74">
        <v>3</v>
      </c>
      <c r="F116" s="74">
        <v>1</v>
      </c>
      <c r="G116" s="8"/>
      <c r="H116" s="14"/>
    </row>
    <row r="117" spans="1:9" hidden="1" outlineLevel="1">
      <c r="A117" s="8" t="s">
        <v>151</v>
      </c>
      <c r="B117" s="74">
        <v>0</v>
      </c>
      <c r="C117" s="74">
        <v>0</v>
      </c>
      <c r="D117" s="74">
        <v>0</v>
      </c>
      <c r="E117" s="74">
        <v>0</v>
      </c>
      <c r="F117" s="74">
        <v>0</v>
      </c>
      <c r="G117" s="8"/>
      <c r="H117" s="14"/>
    </row>
    <row r="118" spans="1:9" collapsed="1">
      <c r="A118" s="30" t="s">
        <v>417</v>
      </c>
      <c r="B118" s="74">
        <v>30</v>
      </c>
      <c r="C118" s="74">
        <v>88</v>
      </c>
      <c r="D118" s="74">
        <v>70</v>
      </c>
      <c r="E118" s="74">
        <v>58</v>
      </c>
      <c r="F118" s="74">
        <v>28</v>
      </c>
    </row>
    <row r="119" spans="1:9" hidden="1" outlineLevel="1">
      <c r="A119" s="8" t="s">
        <v>141</v>
      </c>
      <c r="B119" s="74">
        <v>0</v>
      </c>
      <c r="C119" s="74">
        <v>24</v>
      </c>
      <c r="D119" s="74">
        <v>15</v>
      </c>
      <c r="E119" s="74">
        <v>13</v>
      </c>
      <c r="F119" s="74">
        <v>6</v>
      </c>
      <c r="G119" s="8"/>
      <c r="H119" s="14"/>
    </row>
    <row r="120" spans="1:9" hidden="1" outlineLevel="1">
      <c r="A120" s="8" t="s">
        <v>142</v>
      </c>
      <c r="B120" s="74">
        <v>3</v>
      </c>
      <c r="C120" s="74">
        <v>13</v>
      </c>
      <c r="D120" s="74">
        <v>12</v>
      </c>
      <c r="E120" s="74">
        <v>5</v>
      </c>
      <c r="F120" s="74">
        <v>3</v>
      </c>
      <c r="G120" s="8"/>
      <c r="H120" s="14"/>
    </row>
    <row r="121" spans="1:9" hidden="1" outlineLevel="1">
      <c r="A121" s="8" t="s">
        <v>143</v>
      </c>
      <c r="B121" s="74">
        <v>1</v>
      </c>
      <c r="C121" s="74">
        <v>4</v>
      </c>
      <c r="D121" s="74">
        <v>3</v>
      </c>
      <c r="E121" s="74">
        <v>3</v>
      </c>
      <c r="F121" s="74">
        <v>2</v>
      </c>
      <c r="G121" s="8"/>
      <c r="H121" s="14"/>
    </row>
    <row r="122" spans="1:9" hidden="1" outlineLevel="1">
      <c r="A122" s="8" t="s">
        <v>144</v>
      </c>
      <c r="B122" s="74">
        <v>2</v>
      </c>
      <c r="C122" s="74">
        <v>1</v>
      </c>
      <c r="D122" s="74">
        <v>2</v>
      </c>
      <c r="E122" s="74">
        <v>0</v>
      </c>
      <c r="F122" s="74">
        <v>0</v>
      </c>
      <c r="G122" s="14"/>
      <c r="H122" s="14"/>
      <c r="I122" s="14"/>
    </row>
    <row r="123" spans="1:9" hidden="1" outlineLevel="1">
      <c r="A123" s="8" t="s">
        <v>145</v>
      </c>
      <c r="B123" s="74">
        <v>5</v>
      </c>
      <c r="C123" s="74">
        <v>29</v>
      </c>
      <c r="D123" s="74">
        <v>23</v>
      </c>
      <c r="E123" s="74">
        <v>13</v>
      </c>
      <c r="F123" s="74">
        <v>8</v>
      </c>
      <c r="G123" s="8"/>
      <c r="H123" s="14"/>
    </row>
    <row r="124" spans="1:9" hidden="1" outlineLevel="1">
      <c r="A124" s="8" t="s">
        <v>146</v>
      </c>
      <c r="B124" s="74">
        <v>0</v>
      </c>
      <c r="C124" s="74">
        <v>0</v>
      </c>
      <c r="D124" s="74">
        <v>0</v>
      </c>
      <c r="E124" s="74">
        <v>0</v>
      </c>
      <c r="F124" s="74">
        <v>0</v>
      </c>
      <c r="G124" s="8"/>
      <c r="H124" s="14"/>
    </row>
    <row r="125" spans="1:9" hidden="1" outlineLevel="1">
      <c r="A125" s="8" t="s">
        <v>147</v>
      </c>
      <c r="B125" s="74">
        <v>3</v>
      </c>
      <c r="C125" s="74">
        <v>7</v>
      </c>
      <c r="D125" s="74">
        <v>8</v>
      </c>
      <c r="E125" s="74">
        <v>6</v>
      </c>
      <c r="F125" s="74">
        <v>3</v>
      </c>
      <c r="G125" s="8"/>
      <c r="H125" s="14"/>
    </row>
    <row r="126" spans="1:9" hidden="1" outlineLevel="1">
      <c r="A126" s="8" t="s">
        <v>148</v>
      </c>
      <c r="B126" s="74">
        <v>2</v>
      </c>
      <c r="C126" s="74">
        <v>5</v>
      </c>
      <c r="D126" s="74">
        <v>3</v>
      </c>
      <c r="E126" s="74">
        <v>4</v>
      </c>
      <c r="F126" s="74">
        <v>3</v>
      </c>
      <c r="G126" s="8"/>
      <c r="H126" s="14"/>
    </row>
    <row r="127" spans="1:9" hidden="1" outlineLevel="1">
      <c r="A127" s="8" t="s">
        <v>402</v>
      </c>
      <c r="B127" s="74">
        <v>0</v>
      </c>
      <c r="C127" s="74">
        <v>4</v>
      </c>
      <c r="D127" s="74">
        <v>1</v>
      </c>
      <c r="E127" s="74">
        <v>2</v>
      </c>
      <c r="F127" s="74">
        <v>1</v>
      </c>
      <c r="G127" s="8"/>
      <c r="H127" s="14"/>
    </row>
    <row r="128" spans="1:9" hidden="1" outlineLevel="1">
      <c r="A128" s="8" t="s">
        <v>150</v>
      </c>
      <c r="B128" s="74">
        <v>3</v>
      </c>
      <c r="C128" s="74">
        <v>1</v>
      </c>
      <c r="D128" s="74">
        <v>3</v>
      </c>
      <c r="E128" s="74">
        <v>4</v>
      </c>
      <c r="F128" s="74">
        <v>2</v>
      </c>
      <c r="G128" s="8"/>
      <c r="H128" s="14"/>
    </row>
    <row r="129" spans="1:9" hidden="1" outlineLevel="1">
      <c r="A129" s="8" t="s">
        <v>151</v>
      </c>
      <c r="B129" s="74">
        <v>0</v>
      </c>
      <c r="C129" s="74">
        <v>0</v>
      </c>
      <c r="D129" s="74">
        <v>0</v>
      </c>
      <c r="E129" s="74">
        <v>0</v>
      </c>
      <c r="F129" s="74">
        <v>0</v>
      </c>
      <c r="G129" s="8"/>
      <c r="H129" s="14"/>
    </row>
    <row r="130" spans="1:9" collapsed="1">
      <c r="A130" s="30" t="s">
        <v>419</v>
      </c>
      <c r="B130" s="74">
        <v>30</v>
      </c>
      <c r="C130" s="74">
        <v>93</v>
      </c>
      <c r="D130" s="74">
        <v>79</v>
      </c>
      <c r="E130" s="74">
        <v>58</v>
      </c>
      <c r="F130" s="74">
        <v>29</v>
      </c>
    </row>
    <row r="131" spans="1:9" hidden="1" outlineLevel="1">
      <c r="A131" s="8" t="s">
        <v>141</v>
      </c>
      <c r="B131" s="74">
        <v>5</v>
      </c>
      <c r="C131" s="74">
        <v>33</v>
      </c>
      <c r="D131" s="74">
        <v>19</v>
      </c>
      <c r="E131" s="74">
        <v>13</v>
      </c>
      <c r="F131" s="74">
        <v>7</v>
      </c>
      <c r="G131" s="8"/>
      <c r="H131" s="14"/>
    </row>
    <row r="132" spans="1:9" hidden="1" outlineLevel="1">
      <c r="A132" s="8" t="s">
        <v>142</v>
      </c>
      <c r="B132" s="74">
        <v>3</v>
      </c>
      <c r="C132" s="74">
        <v>13</v>
      </c>
      <c r="D132" s="74">
        <v>12</v>
      </c>
      <c r="E132" s="74">
        <v>5</v>
      </c>
      <c r="F132" s="74">
        <v>4</v>
      </c>
      <c r="G132" s="8"/>
      <c r="H132" s="14"/>
    </row>
    <row r="133" spans="1:9" hidden="1" outlineLevel="1">
      <c r="A133" s="8" t="s">
        <v>143</v>
      </c>
      <c r="B133" s="74">
        <v>0</v>
      </c>
      <c r="C133" s="74">
        <v>5</v>
      </c>
      <c r="D133" s="74">
        <v>3</v>
      </c>
      <c r="E133" s="74">
        <v>3</v>
      </c>
      <c r="F133" s="74">
        <v>2</v>
      </c>
      <c r="G133" s="8"/>
      <c r="H133" s="14"/>
    </row>
    <row r="134" spans="1:9" hidden="1" outlineLevel="1">
      <c r="A134" s="8" t="s">
        <v>144</v>
      </c>
      <c r="B134" s="74">
        <v>2</v>
      </c>
      <c r="C134" s="74">
        <v>1</v>
      </c>
      <c r="D134" s="74">
        <v>2</v>
      </c>
      <c r="E134" s="74">
        <v>0</v>
      </c>
      <c r="F134" s="74">
        <v>0</v>
      </c>
      <c r="G134" s="14"/>
      <c r="H134" s="14"/>
      <c r="I134" s="14"/>
    </row>
    <row r="135" spans="1:9" hidden="1" outlineLevel="1">
      <c r="A135" s="8" t="s">
        <v>145</v>
      </c>
      <c r="B135" s="74">
        <v>6</v>
      </c>
      <c r="C135" s="74">
        <v>26</v>
      </c>
      <c r="D135" s="74">
        <v>24</v>
      </c>
      <c r="E135" s="74">
        <v>19</v>
      </c>
      <c r="F135" s="74">
        <v>7</v>
      </c>
      <c r="G135" s="8"/>
      <c r="H135" s="14"/>
    </row>
    <row r="136" spans="1:9" hidden="1" outlineLevel="1">
      <c r="A136" s="8" t="s">
        <v>146</v>
      </c>
      <c r="B136" s="74">
        <v>0</v>
      </c>
      <c r="C136" s="74">
        <v>0</v>
      </c>
      <c r="D136" s="74">
        <v>0</v>
      </c>
      <c r="E136" s="74">
        <v>0</v>
      </c>
      <c r="F136" s="74">
        <v>0</v>
      </c>
      <c r="G136" s="8"/>
      <c r="H136" s="14"/>
    </row>
    <row r="137" spans="1:9" hidden="1" outlineLevel="1">
      <c r="A137" s="8" t="s">
        <v>147</v>
      </c>
      <c r="B137" s="74">
        <v>5</v>
      </c>
      <c r="C137" s="74">
        <v>7</v>
      </c>
      <c r="D137" s="74">
        <v>8</v>
      </c>
      <c r="E137" s="74">
        <v>6</v>
      </c>
      <c r="F137" s="74">
        <v>3</v>
      </c>
      <c r="G137" s="8"/>
      <c r="H137" s="14"/>
    </row>
    <row r="138" spans="1:9" hidden="1" outlineLevel="1">
      <c r="A138" s="8" t="s">
        <v>148</v>
      </c>
      <c r="B138" s="74">
        <v>4</v>
      </c>
      <c r="C138" s="74">
        <v>5</v>
      </c>
      <c r="D138" s="74">
        <v>4</v>
      </c>
      <c r="E138" s="74">
        <v>4</v>
      </c>
      <c r="F138" s="74">
        <v>3</v>
      </c>
      <c r="G138" s="8"/>
      <c r="H138" s="14"/>
    </row>
    <row r="139" spans="1:9" hidden="1" outlineLevel="1">
      <c r="A139" s="8" t="s">
        <v>402</v>
      </c>
      <c r="B139" s="74">
        <v>0</v>
      </c>
      <c r="C139" s="74">
        <v>5</v>
      </c>
      <c r="D139" s="74">
        <v>4</v>
      </c>
      <c r="E139" s="74">
        <v>2</v>
      </c>
      <c r="F139" s="74">
        <v>1</v>
      </c>
      <c r="G139" s="8"/>
      <c r="H139" s="14"/>
    </row>
    <row r="140" spans="1:9" hidden="1" outlineLevel="1">
      <c r="A140" s="8" t="s">
        <v>150</v>
      </c>
      <c r="B140" s="74">
        <v>1</v>
      </c>
      <c r="C140" s="74">
        <v>2</v>
      </c>
      <c r="D140" s="74">
        <v>3</v>
      </c>
      <c r="E140" s="74">
        <v>3</v>
      </c>
      <c r="F140" s="74">
        <v>2</v>
      </c>
      <c r="G140" s="8"/>
      <c r="H140" s="14"/>
    </row>
    <row r="141" spans="1:9" hidden="1" outlineLevel="1">
      <c r="A141" s="8" t="s">
        <v>151</v>
      </c>
      <c r="B141" s="74">
        <v>0</v>
      </c>
      <c r="C141" s="74">
        <v>0</v>
      </c>
      <c r="D141" s="74">
        <v>0</v>
      </c>
      <c r="E141" s="74">
        <v>0</v>
      </c>
      <c r="F141" s="74">
        <v>0</v>
      </c>
      <c r="G141" s="8"/>
      <c r="H141" s="14"/>
    </row>
    <row r="142" spans="1:9" collapsed="1">
      <c r="A142" s="30" t="s">
        <v>502</v>
      </c>
      <c r="B142" s="74">
        <v>30</v>
      </c>
      <c r="C142" s="74">
        <v>92</v>
      </c>
      <c r="D142" s="74">
        <v>77</v>
      </c>
      <c r="E142" s="74">
        <v>56</v>
      </c>
      <c r="F142" s="74">
        <v>30</v>
      </c>
    </row>
    <row r="143" spans="1:9" hidden="1" outlineLevel="1">
      <c r="A143" s="8" t="s">
        <v>141</v>
      </c>
      <c r="B143" s="74">
        <v>7</v>
      </c>
      <c r="C143" s="74">
        <v>33</v>
      </c>
      <c r="D143" s="74">
        <v>19</v>
      </c>
      <c r="E143" s="74">
        <v>13</v>
      </c>
      <c r="F143" s="74">
        <v>7</v>
      </c>
      <c r="G143" s="8"/>
      <c r="H143" s="14"/>
    </row>
    <row r="144" spans="1:9" hidden="1" outlineLevel="1">
      <c r="A144" s="8" t="s">
        <v>142</v>
      </c>
      <c r="B144" s="74">
        <v>3</v>
      </c>
      <c r="C144" s="74">
        <v>12</v>
      </c>
      <c r="D144" s="74">
        <v>12</v>
      </c>
      <c r="E144" s="74">
        <v>5</v>
      </c>
      <c r="F144" s="74">
        <v>4</v>
      </c>
      <c r="G144" s="8"/>
      <c r="H144" s="14"/>
    </row>
    <row r="145" spans="1:9" hidden="1" outlineLevel="1">
      <c r="A145" s="8" t="s">
        <v>143</v>
      </c>
      <c r="B145" s="74">
        <v>1</v>
      </c>
      <c r="C145" s="74">
        <v>4</v>
      </c>
      <c r="D145" s="74">
        <v>3</v>
      </c>
      <c r="E145" s="74">
        <v>3</v>
      </c>
      <c r="F145" s="74">
        <v>2</v>
      </c>
      <c r="G145" s="8"/>
      <c r="H145" s="14"/>
    </row>
    <row r="146" spans="1:9" hidden="1" outlineLevel="1">
      <c r="A146" s="8" t="s">
        <v>144</v>
      </c>
      <c r="B146" s="74">
        <v>2</v>
      </c>
      <c r="C146" s="74">
        <v>2</v>
      </c>
      <c r="D146" s="74">
        <v>2</v>
      </c>
      <c r="E146" s="74">
        <v>0</v>
      </c>
      <c r="F146" s="74">
        <v>0</v>
      </c>
      <c r="G146" s="14"/>
      <c r="H146" s="14"/>
      <c r="I146" s="14"/>
    </row>
    <row r="147" spans="1:9" hidden="1" outlineLevel="1">
      <c r="A147" s="8" t="s">
        <v>145</v>
      </c>
      <c r="B147" s="74">
        <v>6</v>
      </c>
      <c r="C147" s="74">
        <v>25</v>
      </c>
      <c r="D147" s="74">
        <v>25</v>
      </c>
      <c r="E147" s="74">
        <v>21</v>
      </c>
      <c r="F147" s="74">
        <v>8</v>
      </c>
      <c r="G147" s="8"/>
      <c r="H147" s="14"/>
    </row>
    <row r="148" spans="1:9" hidden="1" outlineLevel="1">
      <c r="A148" s="8" t="s">
        <v>146</v>
      </c>
      <c r="B148" s="74">
        <v>0</v>
      </c>
      <c r="C148" s="74">
        <v>0</v>
      </c>
      <c r="D148" s="74">
        <v>0</v>
      </c>
      <c r="E148" s="74">
        <v>0</v>
      </c>
      <c r="F148" s="74">
        <v>0</v>
      </c>
      <c r="G148" s="8"/>
      <c r="H148" s="14"/>
    </row>
    <row r="149" spans="1:9" hidden="1" outlineLevel="1">
      <c r="A149" s="8" t="s">
        <v>147</v>
      </c>
      <c r="B149" s="74">
        <v>4</v>
      </c>
      <c r="C149" s="74">
        <v>7</v>
      </c>
      <c r="D149" s="74">
        <v>8</v>
      </c>
      <c r="E149" s="74">
        <v>6</v>
      </c>
      <c r="F149" s="74">
        <v>3</v>
      </c>
      <c r="G149" s="8"/>
      <c r="H149" s="14"/>
    </row>
    <row r="150" spans="1:9" hidden="1" outlineLevel="1">
      <c r="A150" s="8" t="s">
        <v>148</v>
      </c>
      <c r="B150" s="74">
        <v>5</v>
      </c>
      <c r="C150" s="74">
        <v>5</v>
      </c>
      <c r="D150" s="74">
        <v>3</v>
      </c>
      <c r="E150" s="74">
        <v>4</v>
      </c>
      <c r="F150" s="74">
        <v>3</v>
      </c>
      <c r="G150" s="8"/>
      <c r="H150" s="14"/>
    </row>
    <row r="151" spans="1:9" hidden="1" outlineLevel="1">
      <c r="A151" s="8" t="s">
        <v>402</v>
      </c>
      <c r="B151" s="74">
        <v>0</v>
      </c>
      <c r="C151" s="74">
        <v>3</v>
      </c>
      <c r="D151" s="74">
        <v>2</v>
      </c>
      <c r="E151" s="74">
        <v>2</v>
      </c>
      <c r="F151" s="74">
        <v>1</v>
      </c>
      <c r="G151" s="8"/>
      <c r="H151" s="14"/>
    </row>
    <row r="152" spans="1:9" hidden="1" outlineLevel="1">
      <c r="A152" s="8" t="s">
        <v>150</v>
      </c>
      <c r="B152" s="74">
        <v>2</v>
      </c>
      <c r="C152" s="74">
        <v>1</v>
      </c>
      <c r="D152" s="74">
        <v>3</v>
      </c>
      <c r="E152" s="74">
        <v>2</v>
      </c>
      <c r="F152" s="74">
        <v>2</v>
      </c>
      <c r="G152" s="8"/>
      <c r="H152" s="14"/>
    </row>
    <row r="153" spans="1:9" hidden="1" outlineLevel="1">
      <c r="A153" s="8" t="s">
        <v>151</v>
      </c>
      <c r="B153" s="74">
        <v>0</v>
      </c>
      <c r="C153" s="74">
        <v>0</v>
      </c>
      <c r="D153" s="74">
        <v>0</v>
      </c>
      <c r="E153" s="74">
        <v>0</v>
      </c>
      <c r="F153" s="74">
        <v>0</v>
      </c>
      <c r="G153" s="8"/>
      <c r="H153" s="14"/>
    </row>
    <row r="154" spans="1:9" collapsed="1">
      <c r="A154" s="30" t="s">
        <v>504</v>
      </c>
      <c r="B154" s="74">
        <v>31</v>
      </c>
      <c r="C154" s="74">
        <v>97</v>
      </c>
      <c r="D154" s="74">
        <v>76</v>
      </c>
      <c r="E154" s="74">
        <v>59</v>
      </c>
      <c r="F154" s="74">
        <v>32</v>
      </c>
    </row>
    <row r="155" spans="1:9" hidden="1" outlineLevel="1">
      <c r="A155" s="8" t="s">
        <v>141</v>
      </c>
      <c r="B155" s="74">
        <v>8</v>
      </c>
      <c r="C155" s="74">
        <v>31</v>
      </c>
      <c r="D155" s="74">
        <v>17</v>
      </c>
      <c r="E155" s="74">
        <v>15</v>
      </c>
      <c r="F155" s="74">
        <v>8</v>
      </c>
      <c r="G155" s="8"/>
      <c r="H155" s="14"/>
    </row>
    <row r="156" spans="1:9" hidden="1" outlineLevel="1">
      <c r="A156" s="8" t="s">
        <v>142</v>
      </c>
      <c r="B156" s="74">
        <v>3</v>
      </c>
      <c r="C156" s="74">
        <v>14</v>
      </c>
      <c r="D156" s="74">
        <v>10</v>
      </c>
      <c r="E156" s="74">
        <v>4</v>
      </c>
      <c r="F156" s="74">
        <v>4</v>
      </c>
      <c r="G156" s="8"/>
      <c r="H156" s="14"/>
    </row>
    <row r="157" spans="1:9" hidden="1" outlineLevel="1">
      <c r="A157" s="8" t="s">
        <v>143</v>
      </c>
      <c r="B157" s="74">
        <v>1</v>
      </c>
      <c r="C157" s="74">
        <v>5</v>
      </c>
      <c r="D157" s="74">
        <v>3</v>
      </c>
      <c r="E157" s="74">
        <v>3</v>
      </c>
      <c r="F157" s="74">
        <v>2</v>
      </c>
      <c r="G157" s="8"/>
      <c r="H157" s="14"/>
    </row>
    <row r="158" spans="1:9" hidden="1" outlineLevel="1">
      <c r="A158" s="8" t="s">
        <v>144</v>
      </c>
      <c r="B158" s="74">
        <v>2</v>
      </c>
      <c r="C158" s="74">
        <v>4</v>
      </c>
      <c r="D158" s="74">
        <v>2</v>
      </c>
      <c r="E158" s="74">
        <v>0</v>
      </c>
      <c r="F158" s="74">
        <v>0</v>
      </c>
      <c r="G158" s="14"/>
      <c r="H158" s="14"/>
      <c r="I158" s="14"/>
    </row>
    <row r="159" spans="1:9" hidden="1" outlineLevel="1">
      <c r="A159" s="8" t="s">
        <v>145</v>
      </c>
      <c r="B159" s="74">
        <v>6</v>
      </c>
      <c r="C159" s="74">
        <v>26</v>
      </c>
      <c r="D159" s="74">
        <v>27</v>
      </c>
      <c r="E159" s="74">
        <v>21</v>
      </c>
      <c r="F159" s="74">
        <v>8</v>
      </c>
      <c r="G159" s="8"/>
      <c r="H159" s="14"/>
    </row>
    <row r="160" spans="1:9" hidden="1" outlineLevel="1">
      <c r="A160" s="8" t="s">
        <v>146</v>
      </c>
      <c r="B160" s="74">
        <v>0</v>
      </c>
      <c r="C160" s="74">
        <v>0</v>
      </c>
      <c r="D160" s="74">
        <v>0</v>
      </c>
      <c r="E160" s="74">
        <v>0</v>
      </c>
      <c r="F160" s="74">
        <v>0</v>
      </c>
      <c r="G160" s="8"/>
      <c r="H160" s="14"/>
    </row>
    <row r="161" spans="1:9" hidden="1" outlineLevel="1">
      <c r="A161" s="8" t="s">
        <v>147</v>
      </c>
      <c r="B161" s="74">
        <v>4</v>
      </c>
      <c r="C161" s="74">
        <v>7</v>
      </c>
      <c r="D161" s="74">
        <v>8</v>
      </c>
      <c r="E161" s="74">
        <v>6</v>
      </c>
      <c r="F161" s="74">
        <v>3</v>
      </c>
      <c r="G161" s="8"/>
      <c r="H161" s="14"/>
    </row>
    <row r="162" spans="1:9" hidden="1" outlineLevel="1">
      <c r="A162" s="8" t="s">
        <v>148</v>
      </c>
      <c r="B162" s="74">
        <v>5</v>
      </c>
      <c r="C162" s="74">
        <v>5</v>
      </c>
      <c r="D162" s="74">
        <v>4</v>
      </c>
      <c r="E162" s="74">
        <v>6</v>
      </c>
      <c r="F162" s="74">
        <v>4</v>
      </c>
      <c r="G162" s="8"/>
      <c r="H162" s="14"/>
    </row>
    <row r="163" spans="1:9" hidden="1" outlineLevel="1">
      <c r="A163" s="8" t="s">
        <v>402</v>
      </c>
      <c r="B163" s="74">
        <v>0</v>
      </c>
      <c r="C163" s="74">
        <v>4</v>
      </c>
      <c r="D163" s="74">
        <v>2</v>
      </c>
      <c r="E163" s="74">
        <v>2</v>
      </c>
      <c r="F163" s="74">
        <v>1</v>
      </c>
      <c r="G163" s="8"/>
      <c r="H163" s="14"/>
    </row>
    <row r="164" spans="1:9" hidden="1" outlineLevel="1">
      <c r="A164" s="8" t="s">
        <v>150</v>
      </c>
      <c r="B164" s="74">
        <v>2</v>
      </c>
      <c r="C164" s="74">
        <v>1</v>
      </c>
      <c r="D164" s="74">
        <v>3</v>
      </c>
      <c r="E164" s="74">
        <v>2</v>
      </c>
      <c r="F164" s="74">
        <v>2</v>
      </c>
      <c r="G164" s="8"/>
      <c r="H164" s="14"/>
    </row>
    <row r="165" spans="1:9" hidden="1" outlineLevel="1">
      <c r="A165" s="8" t="s">
        <v>151</v>
      </c>
      <c r="B165" s="74">
        <v>0</v>
      </c>
      <c r="C165" s="74">
        <v>0</v>
      </c>
      <c r="D165" s="74">
        <v>0</v>
      </c>
      <c r="E165" s="74">
        <v>0</v>
      </c>
      <c r="F165" s="74">
        <v>0</v>
      </c>
      <c r="G165" s="8"/>
      <c r="H165" s="14"/>
    </row>
    <row r="166" spans="1:9" collapsed="1">
      <c r="A166" s="30" t="s">
        <v>542</v>
      </c>
      <c r="B166" s="74">
        <v>30</v>
      </c>
      <c r="C166" s="74">
        <v>94</v>
      </c>
      <c r="D166" s="74">
        <v>75</v>
      </c>
      <c r="E166" s="74">
        <v>61</v>
      </c>
      <c r="F166" s="74">
        <v>31</v>
      </c>
    </row>
    <row r="167" spans="1:9" hidden="1" outlineLevel="1">
      <c r="A167" s="8" t="s">
        <v>141</v>
      </c>
      <c r="B167" s="74">
        <v>8</v>
      </c>
      <c r="C167" s="74">
        <v>29</v>
      </c>
      <c r="D167" s="74">
        <v>17</v>
      </c>
      <c r="E167" s="74">
        <v>16</v>
      </c>
      <c r="F167" s="74">
        <v>8</v>
      </c>
      <c r="G167" s="8"/>
      <c r="H167" s="14"/>
    </row>
    <row r="168" spans="1:9" hidden="1" outlineLevel="1">
      <c r="A168" s="8" t="s">
        <v>142</v>
      </c>
      <c r="B168" s="74">
        <v>3</v>
      </c>
      <c r="C168" s="74">
        <v>13</v>
      </c>
      <c r="D168" s="74">
        <v>10</v>
      </c>
      <c r="E168" s="74">
        <v>4</v>
      </c>
      <c r="F168" s="74">
        <v>4</v>
      </c>
      <c r="G168" s="8"/>
      <c r="H168" s="14"/>
    </row>
    <row r="169" spans="1:9" hidden="1" outlineLevel="1">
      <c r="A169" s="8" t="s">
        <v>143</v>
      </c>
      <c r="B169" s="74">
        <v>1</v>
      </c>
      <c r="C169" s="74">
        <v>5</v>
      </c>
      <c r="D169" s="74">
        <v>3</v>
      </c>
      <c r="E169" s="74">
        <v>3</v>
      </c>
      <c r="F169" s="74">
        <v>2</v>
      </c>
      <c r="G169" s="8"/>
      <c r="H169" s="14"/>
    </row>
    <row r="170" spans="1:9" hidden="1" outlineLevel="1">
      <c r="A170" s="8" t="s">
        <v>144</v>
      </c>
      <c r="B170" s="74">
        <v>2</v>
      </c>
      <c r="C170" s="74">
        <v>4</v>
      </c>
      <c r="D170" s="74">
        <v>2</v>
      </c>
      <c r="E170" s="74">
        <v>0</v>
      </c>
      <c r="F170" s="74">
        <v>0</v>
      </c>
      <c r="G170" s="14"/>
      <c r="H170" s="14"/>
      <c r="I170" s="14"/>
    </row>
    <row r="171" spans="1:9" hidden="1" outlineLevel="1">
      <c r="A171" s="8" t="s">
        <v>145</v>
      </c>
      <c r="B171" s="74">
        <v>6</v>
      </c>
      <c r="C171" s="74">
        <v>25</v>
      </c>
      <c r="D171" s="74">
        <v>26</v>
      </c>
      <c r="E171" s="74">
        <v>23</v>
      </c>
      <c r="F171" s="74">
        <v>8</v>
      </c>
      <c r="G171" s="8"/>
      <c r="H171" s="14"/>
    </row>
    <row r="172" spans="1:9" hidden="1" outlineLevel="1">
      <c r="A172" s="8" t="s">
        <v>146</v>
      </c>
      <c r="B172" s="74">
        <v>0</v>
      </c>
      <c r="C172" s="74">
        <v>0</v>
      </c>
      <c r="D172" s="74">
        <v>0</v>
      </c>
      <c r="E172" s="74">
        <v>0</v>
      </c>
      <c r="F172" s="74">
        <v>0</v>
      </c>
      <c r="G172" s="8"/>
      <c r="H172" s="14"/>
    </row>
    <row r="173" spans="1:9" hidden="1" outlineLevel="1">
      <c r="A173" s="8" t="s">
        <v>147</v>
      </c>
      <c r="B173" s="74">
        <v>4</v>
      </c>
      <c r="C173" s="74">
        <v>9</v>
      </c>
      <c r="D173" s="74">
        <v>9</v>
      </c>
      <c r="E173" s="74">
        <v>6</v>
      </c>
      <c r="F173" s="74">
        <v>3</v>
      </c>
      <c r="G173" s="8"/>
      <c r="H173" s="14"/>
    </row>
    <row r="174" spans="1:9" hidden="1" outlineLevel="1">
      <c r="A174" s="8" t="s">
        <v>148</v>
      </c>
      <c r="B174" s="74">
        <v>5</v>
      </c>
      <c r="C174" s="74">
        <v>5</v>
      </c>
      <c r="D174" s="74">
        <v>4</v>
      </c>
      <c r="E174" s="74">
        <v>5</v>
      </c>
      <c r="F174" s="74">
        <v>3</v>
      </c>
      <c r="G174" s="8"/>
      <c r="H174" s="14"/>
    </row>
    <row r="175" spans="1:9" hidden="1" outlineLevel="1">
      <c r="A175" s="8" t="s">
        <v>402</v>
      </c>
      <c r="B175" s="74">
        <v>0</v>
      </c>
      <c r="C175" s="74">
        <v>3</v>
      </c>
      <c r="D175" s="74">
        <v>2</v>
      </c>
      <c r="E175" s="74">
        <v>2</v>
      </c>
      <c r="F175" s="74">
        <v>1</v>
      </c>
      <c r="G175" s="8"/>
      <c r="H175" s="14"/>
    </row>
    <row r="176" spans="1:9" hidden="1" outlineLevel="1">
      <c r="A176" s="8" t="s">
        <v>150</v>
      </c>
      <c r="B176" s="74">
        <v>1</v>
      </c>
      <c r="C176" s="74">
        <v>1</v>
      </c>
      <c r="D176" s="74">
        <v>2</v>
      </c>
      <c r="E176" s="74">
        <v>2</v>
      </c>
      <c r="F176" s="74">
        <v>2</v>
      </c>
      <c r="G176" s="8"/>
      <c r="H176" s="14"/>
    </row>
    <row r="177" spans="1:11" hidden="1" outlineLevel="1">
      <c r="A177" s="8" t="s">
        <v>151</v>
      </c>
      <c r="B177" s="74">
        <v>0</v>
      </c>
      <c r="C177" s="74">
        <v>0</v>
      </c>
      <c r="D177" s="74">
        <v>0</v>
      </c>
      <c r="E177" s="74">
        <v>0</v>
      </c>
      <c r="F177" s="74">
        <v>0</v>
      </c>
      <c r="G177" s="8"/>
      <c r="H177" s="14"/>
    </row>
    <row r="178" spans="1:11" collapsed="1">
      <c r="A178" s="30" t="s">
        <v>685</v>
      </c>
      <c r="B178" s="74">
        <v>31</v>
      </c>
      <c r="C178" s="74">
        <v>93</v>
      </c>
      <c r="D178" s="74">
        <v>70</v>
      </c>
      <c r="E178" s="74">
        <v>61</v>
      </c>
      <c r="F178" s="74">
        <v>29</v>
      </c>
    </row>
    <row r="179" spans="1:11" hidden="1" outlineLevel="1">
      <c r="A179" s="8" t="s">
        <v>141</v>
      </c>
      <c r="B179" s="74">
        <v>7</v>
      </c>
      <c r="C179" s="74">
        <v>30</v>
      </c>
      <c r="D179" s="74">
        <v>16</v>
      </c>
      <c r="E179" s="74">
        <v>15</v>
      </c>
      <c r="F179" s="74">
        <v>7</v>
      </c>
      <c r="G179" s="8"/>
      <c r="H179" s="14"/>
    </row>
    <row r="180" spans="1:11" hidden="1" outlineLevel="1">
      <c r="A180" s="8" t="s">
        <v>142</v>
      </c>
      <c r="B180" s="74">
        <v>3</v>
      </c>
      <c r="C180" s="74">
        <v>12</v>
      </c>
      <c r="D180" s="74">
        <v>9</v>
      </c>
      <c r="E180" s="74">
        <v>4</v>
      </c>
      <c r="F180" s="74">
        <v>4</v>
      </c>
      <c r="G180" s="8"/>
      <c r="H180" s="14"/>
    </row>
    <row r="181" spans="1:11" hidden="1" outlineLevel="1">
      <c r="A181" s="8" t="s">
        <v>143</v>
      </c>
      <c r="B181" s="74">
        <v>1</v>
      </c>
      <c r="C181" s="74">
        <v>4</v>
      </c>
      <c r="D181" s="74">
        <v>2</v>
      </c>
      <c r="E181" s="74">
        <v>4</v>
      </c>
      <c r="F181" s="74">
        <v>2</v>
      </c>
      <c r="G181" s="8"/>
      <c r="H181" s="14"/>
    </row>
    <row r="182" spans="1:11" hidden="1" outlineLevel="1">
      <c r="A182" s="8" t="s">
        <v>144</v>
      </c>
      <c r="B182" s="74">
        <v>4</v>
      </c>
      <c r="C182" s="74">
        <v>3</v>
      </c>
      <c r="D182" s="74">
        <v>2</v>
      </c>
      <c r="E182" s="74">
        <v>0</v>
      </c>
      <c r="F182" s="74">
        <v>0</v>
      </c>
      <c r="G182" s="14"/>
      <c r="H182" s="14"/>
      <c r="I182" s="14"/>
    </row>
    <row r="183" spans="1:11" hidden="1" outlineLevel="1">
      <c r="A183" s="8" t="s">
        <v>145</v>
      </c>
      <c r="B183" s="74">
        <v>6</v>
      </c>
      <c r="C183" s="74">
        <v>25</v>
      </c>
      <c r="D183" s="74">
        <v>25</v>
      </c>
      <c r="E183" s="74">
        <v>23</v>
      </c>
      <c r="F183" s="74">
        <v>8</v>
      </c>
      <c r="G183" s="8"/>
      <c r="H183" s="14"/>
    </row>
    <row r="184" spans="1:11" hidden="1" outlineLevel="1">
      <c r="A184" s="8" t="s">
        <v>146</v>
      </c>
      <c r="B184" s="74">
        <v>0</v>
      </c>
      <c r="C184" s="74">
        <v>0</v>
      </c>
      <c r="D184" s="74">
        <v>0</v>
      </c>
      <c r="E184" s="74">
        <v>0</v>
      </c>
      <c r="F184" s="74">
        <v>0</v>
      </c>
      <c r="G184" s="8"/>
      <c r="H184" s="14"/>
    </row>
    <row r="185" spans="1:11" hidden="1" outlineLevel="1">
      <c r="A185" s="8" t="s">
        <v>147</v>
      </c>
      <c r="B185" s="74">
        <v>4</v>
      </c>
      <c r="C185" s="74">
        <v>10</v>
      </c>
      <c r="D185" s="74">
        <v>9</v>
      </c>
      <c r="E185" s="74">
        <v>5</v>
      </c>
      <c r="F185" s="74">
        <v>2</v>
      </c>
      <c r="G185" s="8"/>
      <c r="H185" s="14"/>
    </row>
    <row r="186" spans="1:11" hidden="1" outlineLevel="1">
      <c r="A186" s="8" t="s">
        <v>148</v>
      </c>
      <c r="B186" s="74">
        <v>5</v>
      </c>
      <c r="C186" s="74">
        <v>4</v>
      </c>
      <c r="D186" s="74">
        <v>3</v>
      </c>
      <c r="E186" s="74">
        <v>6</v>
      </c>
      <c r="F186" s="74">
        <v>3</v>
      </c>
      <c r="G186" s="8"/>
      <c r="H186" s="14"/>
    </row>
    <row r="187" spans="1:11" hidden="1" outlineLevel="1">
      <c r="A187" s="8" t="s">
        <v>402</v>
      </c>
      <c r="B187" s="74">
        <v>0</v>
      </c>
      <c r="C187" s="74">
        <v>4</v>
      </c>
      <c r="D187" s="74">
        <v>2</v>
      </c>
      <c r="E187" s="74">
        <v>2</v>
      </c>
      <c r="F187" s="74">
        <v>1</v>
      </c>
      <c r="G187" s="8"/>
      <c r="H187" s="14"/>
    </row>
    <row r="188" spans="1:11" hidden="1" outlineLevel="1">
      <c r="A188" s="8" t="s">
        <v>150</v>
      </c>
      <c r="B188" s="74">
        <v>1</v>
      </c>
      <c r="C188" s="74">
        <v>1</v>
      </c>
      <c r="D188" s="74">
        <v>2</v>
      </c>
      <c r="E188" s="74">
        <v>2</v>
      </c>
      <c r="F188" s="74">
        <v>2</v>
      </c>
      <c r="G188" s="8"/>
      <c r="H188" s="14"/>
    </row>
    <row r="189" spans="1:11" hidden="1" outlineLevel="1">
      <c r="A189" s="8" t="s">
        <v>151</v>
      </c>
      <c r="B189" s="74">
        <v>0</v>
      </c>
      <c r="C189" s="74">
        <v>0</v>
      </c>
      <c r="D189" s="74">
        <v>0</v>
      </c>
      <c r="E189" s="74">
        <v>0</v>
      </c>
      <c r="F189" s="74">
        <v>0</v>
      </c>
      <c r="G189" s="8"/>
      <c r="H189" s="14"/>
    </row>
    <row r="190" spans="1:11">
      <c r="A190" s="30" t="s">
        <v>703</v>
      </c>
      <c r="B190" s="74">
        <v>36</v>
      </c>
      <c r="C190" s="74">
        <v>93</v>
      </c>
      <c r="D190" s="74">
        <v>79</v>
      </c>
      <c r="E190" s="74">
        <v>58</v>
      </c>
      <c r="F190" s="74">
        <v>28</v>
      </c>
      <c r="G190" s="119"/>
      <c r="H190" s="119"/>
      <c r="I190" s="119"/>
      <c r="J190" s="119"/>
      <c r="K190" s="119"/>
    </row>
    <row r="191" spans="1:11" outlineLevel="1">
      <c r="A191" s="8" t="s">
        <v>141</v>
      </c>
      <c r="B191" s="74">
        <v>5</v>
      </c>
      <c r="C191" s="74">
        <v>31</v>
      </c>
      <c r="D191" s="74">
        <v>19</v>
      </c>
      <c r="E191" s="74">
        <v>14</v>
      </c>
      <c r="F191" s="74">
        <v>6</v>
      </c>
      <c r="G191" s="8"/>
      <c r="H191" s="14"/>
    </row>
    <row r="192" spans="1:11" outlineLevel="1">
      <c r="A192" s="8" t="s">
        <v>142</v>
      </c>
      <c r="B192" s="74">
        <v>4</v>
      </c>
      <c r="C192" s="74">
        <v>13</v>
      </c>
      <c r="D192" s="74">
        <v>12</v>
      </c>
      <c r="E192" s="74">
        <v>4</v>
      </c>
      <c r="F192" s="74">
        <v>4</v>
      </c>
      <c r="G192" s="8"/>
      <c r="H192" s="14"/>
    </row>
    <row r="193" spans="1:9" outlineLevel="1">
      <c r="A193" s="8" t="s">
        <v>143</v>
      </c>
      <c r="B193" s="74">
        <v>2</v>
      </c>
      <c r="C193" s="74">
        <v>4</v>
      </c>
      <c r="D193" s="74">
        <v>3</v>
      </c>
      <c r="E193" s="74">
        <v>4</v>
      </c>
      <c r="F193" s="74">
        <v>2</v>
      </c>
      <c r="G193" s="8"/>
      <c r="H193" s="14"/>
    </row>
    <row r="194" spans="1:9" outlineLevel="1">
      <c r="A194" s="8" t="s">
        <v>144</v>
      </c>
      <c r="B194" s="74">
        <v>5</v>
      </c>
      <c r="C194" s="74">
        <v>3</v>
      </c>
      <c r="D194" s="74">
        <v>2</v>
      </c>
      <c r="E194" s="74">
        <v>0</v>
      </c>
      <c r="F194" s="74">
        <v>0</v>
      </c>
      <c r="G194" s="14"/>
      <c r="H194" s="14"/>
      <c r="I194" s="14"/>
    </row>
    <row r="195" spans="1:9" outlineLevel="1">
      <c r="A195" s="8" t="s">
        <v>145</v>
      </c>
      <c r="B195" s="74">
        <v>7</v>
      </c>
      <c r="C195" s="74">
        <v>24</v>
      </c>
      <c r="D195" s="74">
        <v>24</v>
      </c>
      <c r="E195" s="74">
        <v>22</v>
      </c>
      <c r="F195" s="74">
        <v>8</v>
      </c>
      <c r="G195" s="8"/>
      <c r="H195" s="14"/>
    </row>
    <row r="196" spans="1:9" outlineLevel="1">
      <c r="A196" s="8" t="s">
        <v>146</v>
      </c>
      <c r="B196" s="74">
        <v>0</v>
      </c>
      <c r="C196" s="74">
        <v>0</v>
      </c>
      <c r="D196" s="74">
        <v>0</v>
      </c>
      <c r="E196" s="74">
        <v>0</v>
      </c>
      <c r="F196" s="74">
        <v>0</v>
      </c>
      <c r="G196" s="8"/>
      <c r="H196" s="14"/>
    </row>
    <row r="197" spans="1:9" outlineLevel="1">
      <c r="A197" s="8" t="s">
        <v>147</v>
      </c>
      <c r="B197" s="74">
        <v>5</v>
      </c>
      <c r="C197" s="74">
        <v>10</v>
      </c>
      <c r="D197" s="74">
        <v>9</v>
      </c>
      <c r="E197" s="74">
        <v>5</v>
      </c>
      <c r="F197" s="74">
        <v>2</v>
      </c>
      <c r="G197" s="8"/>
      <c r="H197" s="14"/>
    </row>
    <row r="198" spans="1:9" outlineLevel="1">
      <c r="A198" s="8" t="s">
        <v>148</v>
      </c>
      <c r="B198" s="74">
        <v>5</v>
      </c>
      <c r="C198" s="74">
        <v>3</v>
      </c>
      <c r="D198" s="74">
        <v>4</v>
      </c>
      <c r="E198" s="74">
        <v>5</v>
      </c>
      <c r="F198" s="74">
        <v>3</v>
      </c>
      <c r="G198" s="8"/>
      <c r="H198" s="14"/>
    </row>
    <row r="199" spans="1:9" outlineLevel="1">
      <c r="A199" s="8" t="s">
        <v>402</v>
      </c>
      <c r="B199" s="74">
        <v>0</v>
      </c>
      <c r="C199" s="74">
        <v>4</v>
      </c>
      <c r="D199" s="74">
        <v>2</v>
      </c>
      <c r="E199" s="74">
        <v>2</v>
      </c>
      <c r="F199" s="74">
        <v>1</v>
      </c>
      <c r="G199" s="8"/>
      <c r="H199" s="14"/>
    </row>
    <row r="200" spans="1:9" outlineLevel="1">
      <c r="A200" s="8" t="s">
        <v>150</v>
      </c>
      <c r="B200" s="74">
        <v>3</v>
      </c>
      <c r="C200" s="74">
        <v>1</v>
      </c>
      <c r="D200" s="74">
        <v>4</v>
      </c>
      <c r="E200" s="74">
        <v>2</v>
      </c>
      <c r="F200" s="74">
        <v>2</v>
      </c>
      <c r="G200" s="8"/>
      <c r="H200" s="14"/>
    </row>
    <row r="201" spans="1:9" outlineLevel="1">
      <c r="A201" s="8" t="s">
        <v>151</v>
      </c>
      <c r="B201" s="74">
        <v>0</v>
      </c>
      <c r="C201" s="74">
        <v>0</v>
      </c>
      <c r="D201" s="74">
        <v>0</v>
      </c>
      <c r="E201" s="74">
        <v>0</v>
      </c>
      <c r="F201" s="74">
        <v>0</v>
      </c>
      <c r="G201" s="8"/>
      <c r="H201" s="14"/>
    </row>
    <row r="202" spans="1:9" s="55" customFormat="1" ht="12.75" customHeight="1"/>
    <row r="203" spans="1:9" s="1" customFormat="1">
      <c r="A203" s="67" t="s">
        <v>601</v>
      </c>
      <c r="B203" s="68"/>
      <c r="C203" s="69"/>
      <c r="E203" s="70"/>
      <c r="G203" s="71"/>
    </row>
    <row r="204" spans="1:9" s="1" customFormat="1"/>
    <row r="205" spans="1:9" s="1" customFormat="1">
      <c r="A205" s="72" t="s">
        <v>602</v>
      </c>
      <c r="C205" s="63"/>
    </row>
    <row r="206" spans="1:9">
      <c r="A206" s="2" t="s">
        <v>153</v>
      </c>
      <c r="B206" s="28"/>
      <c r="C206" s="28"/>
      <c r="D206" s="28"/>
      <c r="E206" s="28"/>
      <c r="F206" s="28"/>
    </row>
    <row r="208" spans="1:9" s="73" customFormat="1">
      <c r="A208" s="30" t="s">
        <v>10</v>
      </c>
    </row>
    <row r="209" spans="1:4" ht="12.75" customHeight="1">
      <c r="A209" s="2" t="s">
        <v>365</v>
      </c>
    </row>
    <row r="213" spans="1:4">
      <c r="D213" s="2" t="s">
        <v>152</v>
      </c>
    </row>
  </sheetData>
  <phoneticPr fontId="0" type="noConversion"/>
  <hyperlinks>
    <hyperlink ref="A4" location="Inhalt!A1" display="&lt;&lt;&lt; Inhalt" xr:uid="{E1069531-83CB-42D3-B668-E96EB40B31CB}"/>
    <hyperlink ref="A203" location="Metadaten!A1" display="Metadaten &lt;&lt;&lt;" xr:uid="{B5B16833-DBC3-464A-81CA-1F4F011A1629}"/>
  </hyperlinks>
  <pageMargins left="0.78740157499999996" right="0.78740157499999996" top="0.984251969" bottom="0.984251969" header="0.4921259845" footer="0.4921259845"/>
  <pageSetup paperSize="9" scale="9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7">
    <pageSetUpPr fitToPage="1"/>
  </sheetPr>
  <dimension ref="A1:M83"/>
  <sheetViews>
    <sheetView workbookViewId="0">
      <pane ySplit="9" topLeftCell="A10" activePane="bottomLeft" state="frozen"/>
      <selection sqref="A1:XFD1048576"/>
      <selection pane="bottomLeft" activeCell="A4" sqref="A4"/>
    </sheetView>
  </sheetViews>
  <sheetFormatPr baseColWidth="10" defaultRowHeight="12.75"/>
  <cols>
    <col min="1" max="2" width="5.85546875" style="1" customWidth="1"/>
    <col min="3" max="3" width="17.28515625" style="1" customWidth="1"/>
    <col min="4" max="4" width="16.85546875" style="1" bestFit="1" customWidth="1"/>
    <col min="5" max="5" width="9.140625" style="1" bestFit="1" customWidth="1"/>
    <col min="6" max="6" width="8.140625" style="1" bestFit="1" customWidth="1"/>
    <col min="7" max="7" width="9.85546875" style="1" bestFit="1" customWidth="1"/>
    <col min="8" max="8" width="11.140625" style="1" bestFit="1" customWidth="1"/>
    <col min="9" max="9" width="13" style="1" bestFit="1" customWidth="1"/>
    <col min="10" max="16384" width="11.42578125" style="1"/>
  </cols>
  <sheetData>
    <row r="1" spans="1:9" s="55" customFormat="1" ht="15.75">
      <c r="A1" s="53" t="s">
        <v>491</v>
      </c>
    </row>
    <row r="2" spans="1:9" s="55" customFormat="1" ht="12.75" customHeight="1">
      <c r="A2" s="55" t="s">
        <v>718</v>
      </c>
    </row>
    <row r="3" spans="1:9" s="55" customFormat="1"/>
    <row r="4" spans="1:9" s="55" customFormat="1">
      <c r="A4" s="62" t="s">
        <v>599</v>
      </c>
    </row>
    <row r="5" spans="1:9" s="55" customFormat="1">
      <c r="A5" s="63"/>
    </row>
    <row r="6" spans="1:9" s="55" customFormat="1">
      <c r="A6" s="64" t="s">
        <v>634</v>
      </c>
    </row>
    <row r="7" spans="1:9" s="55" customFormat="1"/>
    <row r="8" spans="1:9" s="3" customFormat="1">
      <c r="B8" s="3" t="s">
        <v>494</v>
      </c>
      <c r="G8" s="3" t="s">
        <v>155</v>
      </c>
      <c r="H8" s="126" t="s">
        <v>356</v>
      </c>
      <c r="I8" s="126"/>
    </row>
    <row r="9" spans="1:9" s="3" customFormat="1">
      <c r="A9" s="3" t="s">
        <v>0</v>
      </c>
      <c r="B9" s="3" t="s">
        <v>136</v>
      </c>
      <c r="C9" s="3" t="s">
        <v>546</v>
      </c>
      <c r="D9" s="3" t="s">
        <v>156</v>
      </c>
      <c r="E9" s="3" t="s">
        <v>37</v>
      </c>
      <c r="F9" s="3" t="s">
        <v>154</v>
      </c>
      <c r="H9" s="3" t="s">
        <v>492</v>
      </c>
      <c r="I9" s="3" t="s">
        <v>493</v>
      </c>
    </row>
    <row r="10" spans="1:9">
      <c r="A10" s="6">
        <v>1950</v>
      </c>
      <c r="B10" s="74">
        <v>10</v>
      </c>
      <c r="C10" s="74" t="s">
        <v>9</v>
      </c>
      <c r="D10" s="74">
        <v>1375</v>
      </c>
      <c r="E10" s="74" t="s">
        <v>9</v>
      </c>
      <c r="F10" s="74">
        <v>3</v>
      </c>
      <c r="G10" s="74">
        <v>2</v>
      </c>
      <c r="H10" s="74">
        <v>0</v>
      </c>
      <c r="I10" s="74">
        <v>2</v>
      </c>
    </row>
    <row r="11" spans="1:9">
      <c r="A11" s="6">
        <v>1960</v>
      </c>
      <c r="B11" s="74">
        <v>15</v>
      </c>
      <c r="C11" s="74">
        <v>3</v>
      </c>
      <c r="D11" s="74">
        <v>1108</v>
      </c>
      <c r="E11" s="74" t="s">
        <v>9</v>
      </c>
      <c r="F11" s="74">
        <v>4</v>
      </c>
      <c r="G11" s="74">
        <v>2</v>
      </c>
      <c r="H11" s="74">
        <v>0</v>
      </c>
      <c r="I11" s="74">
        <v>3</v>
      </c>
    </row>
    <row r="12" spans="1:9">
      <c r="A12" s="6">
        <v>1965</v>
      </c>
      <c r="B12" s="74">
        <v>14</v>
      </c>
      <c r="C12" s="74" t="s">
        <v>9</v>
      </c>
      <c r="D12" s="74">
        <v>1378</v>
      </c>
      <c r="E12" s="74" t="s">
        <v>9</v>
      </c>
      <c r="F12" s="74">
        <v>3</v>
      </c>
      <c r="G12" s="74">
        <v>2</v>
      </c>
      <c r="H12" s="74">
        <v>0</v>
      </c>
      <c r="I12" s="74">
        <v>3</v>
      </c>
    </row>
    <row r="13" spans="1:9">
      <c r="A13" s="6">
        <v>1966</v>
      </c>
      <c r="B13" s="74">
        <v>14</v>
      </c>
      <c r="C13" s="74" t="s">
        <v>9</v>
      </c>
      <c r="D13" s="74">
        <v>1422</v>
      </c>
      <c r="E13" s="74" t="s">
        <v>9</v>
      </c>
      <c r="F13" s="74">
        <v>3</v>
      </c>
      <c r="G13" s="74">
        <v>2</v>
      </c>
      <c r="H13" s="74">
        <v>0</v>
      </c>
      <c r="I13" s="74">
        <v>3</v>
      </c>
    </row>
    <row r="14" spans="1:9">
      <c r="A14" s="6">
        <v>1967</v>
      </c>
      <c r="B14" s="74">
        <v>14</v>
      </c>
      <c r="C14" s="74" t="s">
        <v>9</v>
      </c>
      <c r="D14" s="74">
        <v>1459</v>
      </c>
      <c r="E14" s="74" t="s">
        <v>9</v>
      </c>
      <c r="F14" s="74">
        <v>3</v>
      </c>
      <c r="G14" s="74">
        <v>2</v>
      </c>
      <c r="H14" s="74">
        <v>0</v>
      </c>
      <c r="I14" s="74">
        <v>3</v>
      </c>
    </row>
    <row r="15" spans="1:9">
      <c r="A15" s="6">
        <v>1968</v>
      </c>
      <c r="B15" s="74">
        <v>15</v>
      </c>
      <c r="C15" s="74" t="s">
        <v>9</v>
      </c>
      <c r="D15" s="74">
        <v>1415</v>
      </c>
      <c r="E15" s="74" t="s">
        <v>9</v>
      </c>
      <c r="F15" s="74">
        <v>3</v>
      </c>
      <c r="G15" s="74">
        <v>1</v>
      </c>
      <c r="H15" s="74">
        <v>0</v>
      </c>
      <c r="I15" s="74">
        <v>3</v>
      </c>
    </row>
    <row r="16" spans="1:9">
      <c r="A16" s="6">
        <v>1969</v>
      </c>
      <c r="B16" s="74">
        <v>15</v>
      </c>
      <c r="C16" s="74" t="s">
        <v>9</v>
      </c>
      <c r="D16" s="74">
        <v>1450</v>
      </c>
      <c r="E16" s="74" t="s">
        <v>9</v>
      </c>
      <c r="F16" s="74">
        <v>3</v>
      </c>
      <c r="G16" s="74">
        <v>1</v>
      </c>
      <c r="H16" s="74">
        <v>0</v>
      </c>
      <c r="I16" s="74">
        <v>3</v>
      </c>
    </row>
    <row r="17" spans="1:9">
      <c r="A17" s="6">
        <v>1970</v>
      </c>
      <c r="B17" s="74">
        <v>15</v>
      </c>
      <c r="C17" s="74">
        <v>4</v>
      </c>
      <c r="D17" s="74">
        <v>1432</v>
      </c>
      <c r="E17" s="74" t="s">
        <v>9</v>
      </c>
      <c r="F17" s="74">
        <v>3</v>
      </c>
      <c r="G17" s="74">
        <v>1</v>
      </c>
      <c r="H17" s="74">
        <v>0</v>
      </c>
      <c r="I17" s="74">
        <v>4</v>
      </c>
    </row>
    <row r="18" spans="1:9">
      <c r="A18" s="6">
        <v>1971</v>
      </c>
      <c r="B18" s="74">
        <v>16</v>
      </c>
      <c r="C18" s="74" t="s">
        <v>9</v>
      </c>
      <c r="D18" s="74">
        <v>1365</v>
      </c>
      <c r="E18" s="74" t="s">
        <v>9</v>
      </c>
      <c r="F18" s="74">
        <v>3</v>
      </c>
      <c r="G18" s="74">
        <v>2</v>
      </c>
      <c r="H18" s="74">
        <v>1</v>
      </c>
      <c r="I18" s="74">
        <v>4</v>
      </c>
    </row>
    <row r="19" spans="1:9">
      <c r="A19" s="6">
        <v>1972</v>
      </c>
      <c r="B19" s="74">
        <v>16</v>
      </c>
      <c r="C19" s="74" t="s">
        <v>9</v>
      </c>
      <c r="D19" s="74">
        <v>1393</v>
      </c>
      <c r="E19" s="74" t="s">
        <v>9</v>
      </c>
      <c r="F19" s="74">
        <v>3</v>
      </c>
      <c r="G19" s="74">
        <v>2</v>
      </c>
      <c r="H19" s="74">
        <v>1</v>
      </c>
      <c r="I19" s="74">
        <v>5</v>
      </c>
    </row>
    <row r="20" spans="1:9">
      <c r="A20" s="6">
        <v>1973</v>
      </c>
      <c r="B20" s="74">
        <v>16</v>
      </c>
      <c r="C20" s="74" t="s">
        <v>9</v>
      </c>
      <c r="D20" s="74">
        <v>1447</v>
      </c>
      <c r="E20" s="74" t="s">
        <v>9</v>
      </c>
      <c r="F20" s="74">
        <v>3</v>
      </c>
      <c r="G20" s="74">
        <v>2</v>
      </c>
      <c r="H20" s="74">
        <v>1</v>
      </c>
      <c r="I20" s="74">
        <v>6</v>
      </c>
    </row>
    <row r="21" spans="1:9">
      <c r="A21" s="6">
        <v>1974</v>
      </c>
      <c r="B21" s="74">
        <v>16</v>
      </c>
      <c r="C21" s="74" t="s">
        <v>9</v>
      </c>
      <c r="D21" s="74">
        <v>1484</v>
      </c>
      <c r="E21" s="74" t="s">
        <v>9</v>
      </c>
      <c r="F21" s="74">
        <v>3</v>
      </c>
      <c r="G21" s="74">
        <v>2</v>
      </c>
      <c r="H21" s="74">
        <v>1</v>
      </c>
      <c r="I21" s="74">
        <v>6</v>
      </c>
    </row>
    <row r="22" spans="1:9">
      <c r="A22" s="6">
        <v>1975</v>
      </c>
      <c r="B22" s="74">
        <v>16</v>
      </c>
      <c r="C22" s="74" t="s">
        <v>9</v>
      </c>
      <c r="D22" s="74">
        <v>1496</v>
      </c>
      <c r="E22" s="74" t="s">
        <v>9</v>
      </c>
      <c r="F22" s="74">
        <v>3</v>
      </c>
      <c r="G22" s="74">
        <v>2</v>
      </c>
      <c r="H22" s="74">
        <v>1</v>
      </c>
      <c r="I22" s="74">
        <v>5</v>
      </c>
    </row>
    <row r="23" spans="1:9">
      <c r="A23" s="6">
        <v>1976</v>
      </c>
      <c r="B23" s="74">
        <v>17</v>
      </c>
      <c r="C23" s="74" t="s">
        <v>9</v>
      </c>
      <c r="D23" s="74">
        <v>1421</v>
      </c>
      <c r="E23" s="74" t="s">
        <v>9</v>
      </c>
      <c r="F23" s="74">
        <v>3</v>
      </c>
      <c r="G23" s="74">
        <v>2</v>
      </c>
      <c r="H23" s="74">
        <v>1</v>
      </c>
      <c r="I23" s="74">
        <v>5</v>
      </c>
    </row>
    <row r="24" spans="1:9">
      <c r="A24" s="6">
        <v>1977</v>
      </c>
      <c r="B24" s="74">
        <v>16</v>
      </c>
      <c r="C24" s="74" t="s">
        <v>9</v>
      </c>
      <c r="D24" s="74">
        <v>1544</v>
      </c>
      <c r="E24" s="74" t="s">
        <v>9</v>
      </c>
      <c r="F24" s="74">
        <v>3</v>
      </c>
      <c r="G24" s="74">
        <v>2</v>
      </c>
      <c r="H24" s="74">
        <v>1</v>
      </c>
      <c r="I24" s="74">
        <v>5</v>
      </c>
    </row>
    <row r="25" spans="1:9">
      <c r="A25" s="6">
        <v>1978</v>
      </c>
      <c r="B25" s="74">
        <v>19</v>
      </c>
      <c r="C25" s="74" t="s">
        <v>9</v>
      </c>
      <c r="D25" s="74">
        <v>1333</v>
      </c>
      <c r="E25" s="74" t="s">
        <v>9</v>
      </c>
      <c r="F25" s="74">
        <v>3</v>
      </c>
      <c r="G25" s="74">
        <v>2</v>
      </c>
      <c r="H25" s="74">
        <v>1</v>
      </c>
      <c r="I25" s="74">
        <v>5</v>
      </c>
    </row>
    <row r="26" spans="1:9">
      <c r="A26" s="6">
        <v>1979</v>
      </c>
      <c r="B26" s="74">
        <v>19</v>
      </c>
      <c r="C26" s="74" t="s">
        <v>9</v>
      </c>
      <c r="D26" s="74">
        <v>1358</v>
      </c>
      <c r="E26" s="74" t="s">
        <v>9</v>
      </c>
      <c r="F26" s="74">
        <v>3</v>
      </c>
      <c r="G26" s="74">
        <v>2</v>
      </c>
      <c r="H26" s="74">
        <v>1</v>
      </c>
      <c r="I26" s="74">
        <v>5</v>
      </c>
    </row>
    <row r="27" spans="1:9">
      <c r="A27" s="6">
        <v>1980</v>
      </c>
      <c r="B27" s="74">
        <v>19</v>
      </c>
      <c r="C27" s="74">
        <v>7</v>
      </c>
      <c r="D27" s="74">
        <v>1368</v>
      </c>
      <c r="E27" s="74" t="s">
        <v>9</v>
      </c>
      <c r="F27" s="74">
        <v>3</v>
      </c>
      <c r="G27" s="74">
        <v>2</v>
      </c>
      <c r="H27" s="74">
        <v>1</v>
      </c>
      <c r="I27" s="74">
        <v>5</v>
      </c>
    </row>
    <row r="28" spans="1:9">
      <c r="A28" s="6">
        <v>1981</v>
      </c>
      <c r="B28" s="74">
        <v>20</v>
      </c>
      <c r="C28" s="74" t="s">
        <v>9</v>
      </c>
      <c r="D28" s="74">
        <v>1306</v>
      </c>
      <c r="E28" s="74" t="s">
        <v>9</v>
      </c>
      <c r="F28" s="74">
        <v>3</v>
      </c>
      <c r="G28" s="74">
        <v>2</v>
      </c>
      <c r="H28" s="74">
        <v>1</v>
      </c>
      <c r="I28" s="74">
        <v>5</v>
      </c>
    </row>
    <row r="29" spans="1:9">
      <c r="A29" s="6">
        <v>1982</v>
      </c>
      <c r="B29" s="74">
        <v>20</v>
      </c>
      <c r="C29" s="74" t="s">
        <v>9</v>
      </c>
      <c r="D29" s="74">
        <v>1319</v>
      </c>
      <c r="E29" s="74" t="s">
        <v>9</v>
      </c>
      <c r="F29" s="74">
        <v>3</v>
      </c>
      <c r="G29" s="74">
        <v>2</v>
      </c>
      <c r="H29" s="74">
        <v>1</v>
      </c>
      <c r="I29" s="74">
        <v>6</v>
      </c>
    </row>
    <row r="30" spans="1:9">
      <c r="A30" s="6">
        <v>1983</v>
      </c>
      <c r="B30" s="74">
        <v>20</v>
      </c>
      <c r="C30" s="74" t="s">
        <v>9</v>
      </c>
      <c r="D30" s="74">
        <v>1325</v>
      </c>
      <c r="E30" s="74" t="s">
        <v>9</v>
      </c>
      <c r="F30" s="74">
        <v>3</v>
      </c>
      <c r="G30" s="74">
        <v>2</v>
      </c>
      <c r="H30" s="74">
        <v>1</v>
      </c>
      <c r="I30" s="74">
        <v>6</v>
      </c>
    </row>
    <row r="31" spans="1:9">
      <c r="A31" s="6">
        <v>1984</v>
      </c>
      <c r="B31" s="74">
        <v>20</v>
      </c>
      <c r="C31" s="74" t="s">
        <v>9</v>
      </c>
      <c r="D31" s="74">
        <v>1334</v>
      </c>
      <c r="E31" s="74" t="s">
        <v>9</v>
      </c>
      <c r="F31" s="74">
        <v>3</v>
      </c>
      <c r="G31" s="74">
        <v>2</v>
      </c>
      <c r="H31" s="74">
        <v>1</v>
      </c>
      <c r="I31" s="74">
        <v>6</v>
      </c>
    </row>
    <row r="32" spans="1:9">
      <c r="A32" s="6">
        <v>1985</v>
      </c>
      <c r="B32" s="74">
        <v>22</v>
      </c>
      <c r="C32" s="74" t="s">
        <v>9</v>
      </c>
      <c r="D32" s="74">
        <v>1231</v>
      </c>
      <c r="E32" s="74" t="s">
        <v>9</v>
      </c>
      <c r="F32" s="74">
        <v>3</v>
      </c>
      <c r="G32" s="74">
        <v>2</v>
      </c>
      <c r="H32" s="74">
        <v>1</v>
      </c>
      <c r="I32" s="74">
        <v>6</v>
      </c>
    </row>
    <row r="33" spans="1:12">
      <c r="A33" s="6">
        <v>1986</v>
      </c>
      <c r="B33" s="74">
        <v>26</v>
      </c>
      <c r="C33" s="74" t="s">
        <v>9</v>
      </c>
      <c r="D33" s="74">
        <v>1054</v>
      </c>
      <c r="E33" s="74" t="s">
        <v>9</v>
      </c>
      <c r="F33" s="74">
        <v>3</v>
      </c>
      <c r="G33" s="74">
        <v>2</v>
      </c>
      <c r="H33" s="74">
        <v>1</v>
      </c>
      <c r="I33" s="74">
        <v>9</v>
      </c>
    </row>
    <row r="34" spans="1:12">
      <c r="A34" s="6">
        <v>1987</v>
      </c>
      <c r="B34" s="74">
        <v>29</v>
      </c>
      <c r="C34" s="74" t="s">
        <v>9</v>
      </c>
      <c r="D34" s="74">
        <v>956</v>
      </c>
      <c r="E34" s="74" t="s">
        <v>9</v>
      </c>
      <c r="F34" s="74">
        <v>3</v>
      </c>
      <c r="G34" s="74">
        <v>2</v>
      </c>
      <c r="H34" s="74">
        <v>1</v>
      </c>
      <c r="I34" s="74">
        <v>9</v>
      </c>
    </row>
    <row r="35" spans="1:12">
      <c r="A35" s="6">
        <v>1988</v>
      </c>
      <c r="B35" s="74">
        <v>30</v>
      </c>
      <c r="C35" s="74" t="s">
        <v>9</v>
      </c>
      <c r="D35" s="74">
        <v>939</v>
      </c>
      <c r="E35" s="74" t="s">
        <v>9</v>
      </c>
      <c r="F35" s="74">
        <v>3</v>
      </c>
      <c r="G35" s="74">
        <v>2</v>
      </c>
      <c r="H35" s="74">
        <v>1</v>
      </c>
      <c r="I35" s="74">
        <v>10</v>
      </c>
    </row>
    <row r="36" spans="1:12">
      <c r="A36" s="6">
        <v>1989</v>
      </c>
      <c r="B36" s="74">
        <v>30</v>
      </c>
      <c r="C36" s="74" t="s">
        <v>9</v>
      </c>
      <c r="D36" s="74">
        <v>948</v>
      </c>
      <c r="E36" s="74" t="s">
        <v>9</v>
      </c>
      <c r="F36" s="74">
        <v>3</v>
      </c>
      <c r="G36" s="74">
        <v>2</v>
      </c>
      <c r="H36" s="74">
        <v>1</v>
      </c>
      <c r="I36" s="74">
        <v>11</v>
      </c>
    </row>
    <row r="37" spans="1:12">
      <c r="A37" s="6">
        <v>1990</v>
      </c>
      <c r="B37" s="74">
        <v>28</v>
      </c>
      <c r="C37" s="74">
        <v>14</v>
      </c>
      <c r="D37" s="74">
        <v>1031</v>
      </c>
      <c r="E37" s="74" t="s">
        <v>9</v>
      </c>
      <c r="F37" s="74">
        <v>3</v>
      </c>
      <c r="G37" s="74">
        <v>2</v>
      </c>
      <c r="H37" s="74">
        <v>1</v>
      </c>
      <c r="I37" s="74">
        <v>11</v>
      </c>
    </row>
    <row r="38" spans="1:12">
      <c r="A38" s="6">
        <v>1991</v>
      </c>
      <c r="B38" s="74">
        <v>29</v>
      </c>
      <c r="C38" s="74" t="s">
        <v>9</v>
      </c>
      <c r="D38" s="74">
        <v>1013</v>
      </c>
      <c r="E38" s="74" t="s">
        <v>9</v>
      </c>
      <c r="F38" s="74">
        <v>3</v>
      </c>
      <c r="G38" s="74">
        <v>2</v>
      </c>
      <c r="H38" s="74">
        <v>1</v>
      </c>
      <c r="I38" s="74">
        <v>11</v>
      </c>
    </row>
    <row r="39" spans="1:12">
      <c r="A39" s="6">
        <v>1992</v>
      </c>
      <c r="B39" s="74">
        <v>31</v>
      </c>
      <c r="C39" s="74" t="s">
        <v>9</v>
      </c>
      <c r="D39" s="74">
        <v>962</v>
      </c>
      <c r="E39" s="74" t="s">
        <v>9</v>
      </c>
      <c r="F39" s="74">
        <v>3</v>
      </c>
      <c r="G39" s="74">
        <v>2</v>
      </c>
      <c r="H39" s="74">
        <v>1</v>
      </c>
      <c r="I39" s="74">
        <v>11</v>
      </c>
    </row>
    <row r="40" spans="1:12">
      <c r="A40" s="6">
        <v>1993</v>
      </c>
      <c r="B40" s="74">
        <v>32</v>
      </c>
      <c r="C40" s="74" t="s">
        <v>9</v>
      </c>
      <c r="D40" s="74">
        <v>947</v>
      </c>
      <c r="E40" s="74" t="s">
        <v>9</v>
      </c>
      <c r="F40" s="74">
        <v>3</v>
      </c>
      <c r="G40" s="74">
        <v>2</v>
      </c>
      <c r="H40" s="74">
        <v>1</v>
      </c>
      <c r="I40" s="74">
        <v>11</v>
      </c>
    </row>
    <row r="41" spans="1:12">
      <c r="A41" s="6">
        <v>1994</v>
      </c>
      <c r="B41" s="74">
        <v>32</v>
      </c>
      <c r="C41" s="74" t="s">
        <v>9</v>
      </c>
      <c r="D41" s="74">
        <v>957</v>
      </c>
      <c r="E41" s="74" t="s">
        <v>9</v>
      </c>
      <c r="F41" s="74">
        <v>3</v>
      </c>
      <c r="G41" s="74">
        <v>2</v>
      </c>
      <c r="H41" s="74">
        <v>1</v>
      </c>
      <c r="I41" s="74">
        <v>11</v>
      </c>
    </row>
    <row r="42" spans="1:12">
      <c r="A42" s="6">
        <v>1995</v>
      </c>
      <c r="B42" s="74">
        <v>32</v>
      </c>
      <c r="C42" s="74" t="s">
        <v>9</v>
      </c>
      <c r="D42" s="74">
        <v>966</v>
      </c>
      <c r="E42" s="74" t="s">
        <v>9</v>
      </c>
      <c r="F42" s="74">
        <v>3</v>
      </c>
      <c r="G42" s="74">
        <v>2</v>
      </c>
      <c r="H42" s="74">
        <v>1</v>
      </c>
      <c r="I42" s="74">
        <v>12</v>
      </c>
    </row>
    <row r="43" spans="1:12">
      <c r="A43" s="6">
        <v>1996</v>
      </c>
      <c r="B43" s="74">
        <v>33</v>
      </c>
      <c r="C43" s="74" t="s">
        <v>9</v>
      </c>
      <c r="D43" s="74">
        <v>944</v>
      </c>
      <c r="E43" s="74" t="s">
        <v>9</v>
      </c>
      <c r="F43" s="74">
        <v>3</v>
      </c>
      <c r="G43" s="74">
        <v>2</v>
      </c>
      <c r="H43" s="74">
        <v>1</v>
      </c>
      <c r="I43" s="74">
        <v>17</v>
      </c>
    </row>
    <row r="44" spans="1:12">
      <c r="A44" s="6">
        <v>1997</v>
      </c>
      <c r="B44" s="74">
        <v>41</v>
      </c>
      <c r="C44" s="74" t="s">
        <v>9</v>
      </c>
      <c r="D44" s="74">
        <v>764</v>
      </c>
      <c r="E44" s="74" t="s">
        <v>9</v>
      </c>
      <c r="F44" s="74">
        <v>3</v>
      </c>
      <c r="G44" s="74">
        <v>2</v>
      </c>
      <c r="H44" s="74">
        <v>1</v>
      </c>
      <c r="I44" s="74">
        <v>18</v>
      </c>
    </row>
    <row r="45" spans="1:12">
      <c r="A45" s="6">
        <v>1998</v>
      </c>
      <c r="B45" s="74">
        <v>44</v>
      </c>
      <c r="C45" s="74" t="s">
        <v>9</v>
      </c>
      <c r="D45" s="74">
        <v>728</v>
      </c>
      <c r="E45" s="74" t="s">
        <v>9</v>
      </c>
      <c r="F45" s="74">
        <v>4</v>
      </c>
      <c r="G45" s="74">
        <v>2</v>
      </c>
      <c r="H45" s="74">
        <v>1</v>
      </c>
      <c r="I45" s="74">
        <v>21</v>
      </c>
      <c r="L45" s="41"/>
    </row>
    <row r="46" spans="1:12">
      <c r="A46" s="6">
        <v>1999</v>
      </c>
      <c r="B46" s="74">
        <v>47</v>
      </c>
      <c r="C46" s="74" t="s">
        <v>9</v>
      </c>
      <c r="D46" s="74">
        <v>690</v>
      </c>
      <c r="E46" s="74" t="s">
        <v>9</v>
      </c>
      <c r="F46" s="74">
        <v>4</v>
      </c>
      <c r="G46" s="74">
        <v>2</v>
      </c>
      <c r="H46" s="74">
        <v>1</v>
      </c>
      <c r="I46" s="74">
        <v>22</v>
      </c>
      <c r="L46" s="41"/>
    </row>
    <row r="47" spans="1:12">
      <c r="A47" s="6">
        <v>2000</v>
      </c>
      <c r="B47" s="74">
        <v>46</v>
      </c>
      <c r="C47" s="74">
        <v>20</v>
      </c>
      <c r="D47" s="74">
        <v>714</v>
      </c>
      <c r="E47" s="74" t="s">
        <v>9</v>
      </c>
      <c r="F47" s="74">
        <v>5</v>
      </c>
      <c r="G47" s="74">
        <v>2</v>
      </c>
      <c r="H47" s="74">
        <v>1</v>
      </c>
      <c r="I47" s="74">
        <v>23</v>
      </c>
      <c r="L47" s="41"/>
    </row>
    <row r="48" spans="1:12">
      <c r="A48" s="6">
        <v>2001</v>
      </c>
      <c r="B48" s="74">
        <v>62</v>
      </c>
      <c r="C48" s="74">
        <v>28</v>
      </c>
      <c r="D48" s="74">
        <v>540</v>
      </c>
      <c r="E48" s="74">
        <v>23</v>
      </c>
      <c r="F48" s="74">
        <v>5</v>
      </c>
      <c r="G48" s="74">
        <v>2</v>
      </c>
      <c r="H48" s="74">
        <v>1</v>
      </c>
      <c r="I48" s="74">
        <v>27</v>
      </c>
      <c r="L48" s="41"/>
    </row>
    <row r="49" spans="1:13">
      <c r="A49" s="6">
        <v>2002</v>
      </c>
      <c r="B49" s="74">
        <v>64</v>
      </c>
      <c r="C49" s="74">
        <v>44</v>
      </c>
      <c r="D49" s="74">
        <v>529</v>
      </c>
      <c r="E49" s="74">
        <v>26</v>
      </c>
      <c r="F49" s="74">
        <v>5</v>
      </c>
      <c r="G49" s="74">
        <v>2</v>
      </c>
      <c r="H49" s="74">
        <v>1</v>
      </c>
      <c r="I49" s="74">
        <v>28</v>
      </c>
      <c r="L49" s="41"/>
    </row>
    <row r="50" spans="1:13">
      <c r="A50" s="6">
        <v>2003</v>
      </c>
      <c r="B50" s="74">
        <v>65</v>
      </c>
      <c r="C50" s="74">
        <v>44</v>
      </c>
      <c r="D50" s="74">
        <v>527</v>
      </c>
      <c r="E50" s="74">
        <v>26</v>
      </c>
      <c r="F50" s="74">
        <v>5</v>
      </c>
      <c r="G50" s="74">
        <v>2</v>
      </c>
      <c r="H50" s="74">
        <v>2</v>
      </c>
      <c r="I50" s="74">
        <v>23</v>
      </c>
      <c r="L50" s="41"/>
    </row>
    <row r="51" spans="1:13">
      <c r="A51" s="6">
        <v>2004</v>
      </c>
      <c r="B51" s="74">
        <v>68</v>
      </c>
      <c r="C51" s="74">
        <v>50</v>
      </c>
      <c r="D51" s="74">
        <v>508</v>
      </c>
      <c r="E51" s="74">
        <v>25</v>
      </c>
      <c r="F51" s="74">
        <v>5</v>
      </c>
      <c r="G51" s="74">
        <v>2</v>
      </c>
      <c r="H51" s="74">
        <v>2</v>
      </c>
      <c r="I51" s="74">
        <v>23</v>
      </c>
      <c r="L51" s="41"/>
    </row>
    <row r="52" spans="1:13">
      <c r="A52" s="6">
        <v>2005</v>
      </c>
      <c r="B52" s="74">
        <v>79</v>
      </c>
      <c r="C52" s="74">
        <v>60</v>
      </c>
      <c r="D52" s="74">
        <v>442</v>
      </c>
      <c r="E52" s="74">
        <v>27</v>
      </c>
      <c r="F52" s="74">
        <v>7</v>
      </c>
      <c r="G52" s="74">
        <v>2</v>
      </c>
      <c r="H52" s="74">
        <v>2</v>
      </c>
      <c r="I52" s="74">
        <v>27</v>
      </c>
      <c r="L52" s="41"/>
    </row>
    <row r="53" spans="1:13">
      <c r="A53" s="6">
        <v>2006</v>
      </c>
      <c r="B53" s="74">
        <v>82</v>
      </c>
      <c r="C53" s="74">
        <v>64</v>
      </c>
      <c r="D53" s="74">
        <v>429</v>
      </c>
      <c r="E53" s="74">
        <v>27</v>
      </c>
      <c r="F53" s="74">
        <v>7</v>
      </c>
      <c r="G53" s="74">
        <v>2</v>
      </c>
      <c r="H53" s="74">
        <v>2</v>
      </c>
      <c r="I53" s="74">
        <v>29</v>
      </c>
      <c r="L53" s="41"/>
    </row>
    <row r="54" spans="1:13">
      <c r="A54" s="6">
        <v>2007</v>
      </c>
      <c r="B54" s="74">
        <v>82</v>
      </c>
      <c r="C54" s="74">
        <v>63</v>
      </c>
      <c r="D54" s="74">
        <v>431</v>
      </c>
      <c r="E54" s="74">
        <v>27</v>
      </c>
      <c r="F54" s="74">
        <v>7</v>
      </c>
      <c r="G54" s="74">
        <v>2</v>
      </c>
      <c r="H54" s="74">
        <v>2</v>
      </c>
      <c r="I54" s="74">
        <v>30</v>
      </c>
      <c r="L54" s="41"/>
    </row>
    <row r="55" spans="1:13">
      <c r="A55" s="8">
        <v>2008</v>
      </c>
      <c r="B55" s="74">
        <v>87</v>
      </c>
      <c r="C55" s="74">
        <v>67</v>
      </c>
      <c r="D55" s="74">
        <v>409</v>
      </c>
      <c r="E55" s="74">
        <v>30</v>
      </c>
      <c r="F55" s="74">
        <v>9</v>
      </c>
      <c r="G55" s="74">
        <v>2</v>
      </c>
      <c r="H55" s="74">
        <v>2</v>
      </c>
      <c r="I55" s="74">
        <v>28</v>
      </c>
      <c r="K55" s="14"/>
      <c r="L55" s="41"/>
      <c r="M55" s="14"/>
    </row>
    <row r="56" spans="1:13">
      <c r="A56" s="8">
        <v>2009</v>
      </c>
      <c r="B56" s="74">
        <v>91</v>
      </c>
      <c r="C56" s="74">
        <v>72</v>
      </c>
      <c r="D56" s="74">
        <v>394</v>
      </c>
      <c r="E56" s="74">
        <v>42</v>
      </c>
      <c r="F56" s="74">
        <v>10</v>
      </c>
      <c r="G56" s="74">
        <v>3</v>
      </c>
      <c r="H56" s="74">
        <v>2</v>
      </c>
      <c r="I56" s="74" t="s">
        <v>9</v>
      </c>
      <c r="K56" s="14"/>
      <c r="L56" s="41"/>
    </row>
    <row r="57" spans="1:13">
      <c r="A57" s="8">
        <v>2010</v>
      </c>
      <c r="B57" s="74">
        <v>106</v>
      </c>
      <c r="C57" s="74">
        <v>75</v>
      </c>
      <c r="D57" s="74">
        <v>341</v>
      </c>
      <c r="E57" s="74">
        <v>44</v>
      </c>
      <c r="F57" s="74">
        <v>12</v>
      </c>
      <c r="G57" s="74">
        <v>3</v>
      </c>
      <c r="H57" s="74">
        <v>2</v>
      </c>
      <c r="I57" s="74">
        <v>26</v>
      </c>
      <c r="K57" s="14"/>
      <c r="L57" s="41"/>
    </row>
    <row r="58" spans="1:13">
      <c r="A58" s="8">
        <v>2011</v>
      </c>
      <c r="B58" s="74">
        <v>113</v>
      </c>
      <c r="C58" s="74">
        <v>81</v>
      </c>
      <c r="D58" s="74">
        <v>323</v>
      </c>
      <c r="E58" s="74">
        <v>52</v>
      </c>
      <c r="F58" s="74">
        <v>11</v>
      </c>
      <c r="G58" s="74">
        <v>3</v>
      </c>
      <c r="H58" s="74">
        <v>2</v>
      </c>
      <c r="I58" s="74">
        <v>27</v>
      </c>
      <c r="L58" s="41"/>
    </row>
    <row r="59" spans="1:13">
      <c r="A59" s="8">
        <v>2012</v>
      </c>
      <c r="B59" s="74">
        <v>116</v>
      </c>
      <c r="C59" s="74">
        <v>84</v>
      </c>
      <c r="D59" s="74">
        <v>318</v>
      </c>
      <c r="E59" s="74">
        <v>53</v>
      </c>
      <c r="F59" s="74">
        <v>11</v>
      </c>
      <c r="G59" s="74">
        <v>3</v>
      </c>
      <c r="H59" s="74">
        <v>2</v>
      </c>
      <c r="I59" s="74">
        <v>27</v>
      </c>
      <c r="L59" s="41"/>
    </row>
    <row r="60" spans="1:13">
      <c r="A60" s="8">
        <v>2013</v>
      </c>
      <c r="B60" s="74">
        <v>119</v>
      </c>
      <c r="C60" s="74">
        <v>86</v>
      </c>
      <c r="D60" s="74">
        <v>312</v>
      </c>
      <c r="E60" s="74">
        <v>56</v>
      </c>
      <c r="F60" s="74">
        <v>11</v>
      </c>
      <c r="G60" s="74">
        <v>3</v>
      </c>
      <c r="H60" s="74">
        <v>2</v>
      </c>
      <c r="I60" s="74">
        <v>27</v>
      </c>
      <c r="L60" s="41"/>
    </row>
    <row r="61" spans="1:13">
      <c r="A61" s="8">
        <v>2014</v>
      </c>
      <c r="B61" s="74">
        <v>120</v>
      </c>
      <c r="C61" s="74">
        <v>87</v>
      </c>
      <c r="D61" s="74">
        <v>311</v>
      </c>
      <c r="E61" s="74">
        <v>57</v>
      </c>
      <c r="F61" s="74">
        <v>11</v>
      </c>
      <c r="G61" s="74">
        <v>3</v>
      </c>
      <c r="H61" s="74">
        <v>2</v>
      </c>
      <c r="I61" s="74">
        <v>27</v>
      </c>
      <c r="L61" s="41"/>
    </row>
    <row r="62" spans="1:13">
      <c r="A62" s="8">
        <v>2015</v>
      </c>
      <c r="B62" s="74">
        <v>116</v>
      </c>
      <c r="C62" s="74">
        <v>86</v>
      </c>
      <c r="D62" s="74">
        <v>324</v>
      </c>
      <c r="E62" s="74">
        <v>58</v>
      </c>
      <c r="F62" s="74">
        <v>11</v>
      </c>
      <c r="G62" s="74">
        <v>4</v>
      </c>
      <c r="H62" s="74">
        <v>2</v>
      </c>
      <c r="I62" s="74">
        <v>26</v>
      </c>
      <c r="L62" s="41"/>
    </row>
    <row r="63" spans="1:13">
      <c r="A63" s="8">
        <v>2016</v>
      </c>
      <c r="B63" s="74">
        <v>118</v>
      </c>
      <c r="C63" s="74">
        <v>88</v>
      </c>
      <c r="D63" s="74">
        <v>320</v>
      </c>
      <c r="E63" s="74">
        <v>58</v>
      </c>
      <c r="F63" s="74">
        <v>11</v>
      </c>
      <c r="G63" s="74">
        <v>5</v>
      </c>
      <c r="H63" s="74">
        <v>2</v>
      </c>
      <c r="I63" s="74">
        <v>27</v>
      </c>
      <c r="L63" s="41"/>
    </row>
    <row r="64" spans="1:13">
      <c r="A64" s="8">
        <v>2017</v>
      </c>
      <c r="B64" s="74">
        <v>123</v>
      </c>
      <c r="C64" s="74">
        <v>97</v>
      </c>
      <c r="D64" s="74">
        <v>310</v>
      </c>
      <c r="E64" s="74">
        <v>58</v>
      </c>
      <c r="F64" s="74">
        <v>12</v>
      </c>
      <c r="G64" s="74">
        <v>5</v>
      </c>
      <c r="H64" s="74">
        <v>2</v>
      </c>
      <c r="I64" s="74">
        <v>25</v>
      </c>
      <c r="L64" s="41"/>
    </row>
    <row r="65" spans="1:9" ht="12.75" customHeight="1">
      <c r="A65" s="8">
        <v>2018</v>
      </c>
      <c r="B65" s="74">
        <v>122</v>
      </c>
      <c r="C65" s="74">
        <v>96</v>
      </c>
      <c r="D65" s="74">
        <f>38378/122</f>
        <v>314.57377049180326</v>
      </c>
      <c r="E65" s="74">
        <v>57</v>
      </c>
      <c r="F65" s="74">
        <v>12</v>
      </c>
      <c r="G65" s="74">
        <v>5</v>
      </c>
      <c r="H65" s="74">
        <v>2</v>
      </c>
      <c r="I65" s="74">
        <v>25</v>
      </c>
    </row>
    <row r="66" spans="1:9" ht="12.75" customHeight="1">
      <c r="A66" s="8">
        <v>2019</v>
      </c>
      <c r="B66" s="74">
        <v>128</v>
      </c>
      <c r="C66" s="74">
        <v>97</v>
      </c>
      <c r="D66" s="74">
        <v>303</v>
      </c>
      <c r="E66" s="74">
        <v>59</v>
      </c>
      <c r="F66" s="74">
        <v>12</v>
      </c>
      <c r="G66" s="74">
        <v>5</v>
      </c>
      <c r="H66" s="74">
        <v>2</v>
      </c>
      <c r="I66" s="74">
        <v>25</v>
      </c>
    </row>
    <row r="67" spans="1:9" ht="12.75" customHeight="1">
      <c r="A67" s="8">
        <v>2020</v>
      </c>
      <c r="B67" s="74">
        <v>124</v>
      </c>
      <c r="C67" s="74">
        <v>93</v>
      </c>
      <c r="D67" s="74">
        <v>314.95967741935482</v>
      </c>
      <c r="E67" s="74">
        <v>61</v>
      </c>
      <c r="F67" s="74">
        <v>12</v>
      </c>
      <c r="G67" s="74">
        <v>5</v>
      </c>
      <c r="H67" s="74">
        <v>2</v>
      </c>
      <c r="I67" s="74">
        <v>25</v>
      </c>
    </row>
    <row r="68" spans="1:9" ht="12.75" customHeight="1">
      <c r="A68" s="8">
        <v>2021</v>
      </c>
      <c r="B68" s="74">
        <v>124</v>
      </c>
      <c r="C68" s="74">
        <v>93</v>
      </c>
      <c r="D68" s="74">
        <v>317</v>
      </c>
      <c r="E68" s="74">
        <v>61</v>
      </c>
      <c r="F68" s="74">
        <v>12</v>
      </c>
      <c r="G68" s="74">
        <v>5</v>
      </c>
      <c r="H68" s="74">
        <v>2</v>
      </c>
      <c r="I68" s="74">
        <v>24</v>
      </c>
    </row>
    <row r="69" spans="1:9" ht="12.75" customHeight="1">
      <c r="A69" s="8">
        <v>2022</v>
      </c>
      <c r="B69" s="74">
        <v>129</v>
      </c>
      <c r="C69" s="74">
        <v>93</v>
      </c>
      <c r="D69" s="74">
        <v>308</v>
      </c>
      <c r="E69" s="74">
        <v>58</v>
      </c>
      <c r="F69" s="74">
        <v>12</v>
      </c>
      <c r="G69" s="74">
        <v>6</v>
      </c>
      <c r="H69" s="74">
        <v>2</v>
      </c>
      <c r="I69" s="74">
        <v>23</v>
      </c>
    </row>
    <row r="70" spans="1:9" s="55" customFormat="1" ht="12.75" customHeight="1"/>
    <row r="71" spans="1:9">
      <c r="A71" s="67" t="s">
        <v>601</v>
      </c>
      <c r="B71" s="68"/>
      <c r="C71" s="69"/>
      <c r="E71" s="70"/>
      <c r="G71" s="71"/>
    </row>
    <row r="73" spans="1:9">
      <c r="A73" s="72" t="s">
        <v>602</v>
      </c>
      <c r="C73" s="63"/>
    </row>
    <row r="74" spans="1:9" s="2" customFormat="1">
      <c r="A74" s="2" t="s">
        <v>153</v>
      </c>
      <c r="B74" s="28"/>
      <c r="C74" s="28"/>
      <c r="D74" s="28"/>
      <c r="E74" s="28"/>
      <c r="F74" s="28"/>
    </row>
    <row r="76" spans="1:9" s="85" customFormat="1">
      <c r="A76" s="75" t="s">
        <v>488</v>
      </c>
    </row>
    <row r="77" spans="1:9" ht="12.75" customHeight="1">
      <c r="A77" s="1" t="s">
        <v>487</v>
      </c>
    </row>
    <row r="78" spans="1:9">
      <c r="A78" s="1" t="s">
        <v>552</v>
      </c>
    </row>
    <row r="79" spans="1:9">
      <c r="A79" s="1" t="s">
        <v>553</v>
      </c>
    </row>
    <row r="80" spans="1:9">
      <c r="A80" s="1" t="s">
        <v>557</v>
      </c>
    </row>
    <row r="83" spans="8:8">
      <c r="H83" s="1" t="s">
        <v>152</v>
      </c>
    </row>
  </sheetData>
  <phoneticPr fontId="0" type="noConversion"/>
  <hyperlinks>
    <hyperlink ref="A4" location="Inhalt!A1" display="&lt;&lt;&lt; Inhalt" xr:uid="{F5E24D18-2A84-49CB-958E-19BAA71B96D5}"/>
    <hyperlink ref="A71" location="Metadaten!A1" display="Metadaten &lt;&lt;&lt;" xr:uid="{1AD97139-54A4-4FEA-9AFA-97AFF22079F2}"/>
  </hyperlinks>
  <pageMargins left="0.78740157499999996" right="0.78740157499999996" top="0.984251969" bottom="0.984251969" header="0.4921259845" footer="0.4921259845"/>
  <pageSetup paperSize="9" scale="4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37"/>
  <sheetViews>
    <sheetView workbookViewId="0">
      <pane ySplit="9" topLeftCell="A10" activePane="bottomLeft" state="frozen"/>
      <selection pane="bottomLeft" activeCell="A4" sqref="A4"/>
    </sheetView>
  </sheetViews>
  <sheetFormatPr baseColWidth="10" defaultRowHeight="12.75"/>
  <cols>
    <col min="1" max="1" width="6.28515625" style="36" customWidth="1"/>
    <col min="2" max="2" width="5.42578125" style="36" bestFit="1" customWidth="1"/>
    <col min="3" max="3" width="17" style="36" bestFit="1" customWidth="1"/>
    <col min="4" max="4" width="7.7109375" style="36" bestFit="1" customWidth="1"/>
    <col min="5" max="5" width="11.140625" style="36" bestFit="1" customWidth="1"/>
    <col min="6" max="6" width="9.140625" style="36" bestFit="1" customWidth="1"/>
    <col min="7" max="7" width="8.85546875" style="36" bestFit="1" customWidth="1"/>
    <col min="8" max="8" width="20.85546875" style="36" bestFit="1" customWidth="1"/>
    <col min="9" max="9" width="16.42578125" style="36" bestFit="1" customWidth="1"/>
    <col min="10" max="16384" width="11.42578125" style="36"/>
  </cols>
  <sheetData>
    <row r="1" spans="1:9" s="55" customFormat="1" ht="15.75">
      <c r="A1" s="53" t="s">
        <v>437</v>
      </c>
    </row>
    <row r="2" spans="1:9" s="55" customFormat="1" ht="12.75" customHeight="1">
      <c r="A2" s="55" t="s">
        <v>710</v>
      </c>
    </row>
    <row r="3" spans="1:9" s="55" customFormat="1"/>
    <row r="4" spans="1:9" s="55" customFormat="1">
      <c r="A4" s="62" t="s">
        <v>599</v>
      </c>
    </row>
    <row r="5" spans="1:9" s="55" customFormat="1">
      <c r="A5" s="63"/>
    </row>
    <row r="6" spans="1:9" s="55" customFormat="1">
      <c r="A6" s="64" t="s">
        <v>636</v>
      </c>
    </row>
    <row r="7" spans="1:9" s="55" customFormat="1"/>
    <row r="8" spans="1:9" s="3" customFormat="1">
      <c r="B8" s="3" t="s">
        <v>438</v>
      </c>
      <c r="I8" s="3" t="s">
        <v>439</v>
      </c>
    </row>
    <row r="9" spans="1:9" s="3" customFormat="1">
      <c r="A9" s="3" t="s">
        <v>0</v>
      </c>
      <c r="B9" s="3" t="s">
        <v>3</v>
      </c>
      <c r="C9" s="3" t="s">
        <v>138</v>
      </c>
      <c r="D9" s="3" t="s">
        <v>440</v>
      </c>
      <c r="E9" s="3" t="s">
        <v>441</v>
      </c>
      <c r="F9" s="3" t="s">
        <v>442</v>
      </c>
      <c r="G9" s="3" t="s">
        <v>443</v>
      </c>
      <c r="H9" s="3" t="s">
        <v>444</v>
      </c>
    </row>
    <row r="10" spans="1:9">
      <c r="A10" s="37">
        <v>2005</v>
      </c>
      <c r="B10" s="74">
        <v>79</v>
      </c>
      <c r="C10" s="74">
        <v>25</v>
      </c>
      <c r="D10" s="74">
        <v>4</v>
      </c>
      <c r="E10" s="74">
        <v>3</v>
      </c>
      <c r="F10" s="74">
        <v>7</v>
      </c>
      <c r="G10" s="74">
        <v>21</v>
      </c>
      <c r="H10" s="74">
        <v>19</v>
      </c>
      <c r="I10" s="74" t="s">
        <v>19</v>
      </c>
    </row>
    <row r="11" spans="1:9">
      <c r="A11" s="37">
        <v>2006</v>
      </c>
      <c r="B11" s="74">
        <v>82</v>
      </c>
      <c r="C11" s="74">
        <v>24</v>
      </c>
      <c r="D11" s="74">
        <v>4</v>
      </c>
      <c r="E11" s="74">
        <v>3</v>
      </c>
      <c r="F11" s="74">
        <v>7</v>
      </c>
      <c r="G11" s="74">
        <v>23</v>
      </c>
      <c r="H11" s="74">
        <v>21</v>
      </c>
      <c r="I11" s="74" t="s">
        <v>19</v>
      </c>
    </row>
    <row r="12" spans="1:9">
      <c r="A12" s="37">
        <v>2007</v>
      </c>
      <c r="B12" s="74">
        <v>82</v>
      </c>
      <c r="C12" s="74">
        <v>25</v>
      </c>
      <c r="D12" s="74">
        <v>4</v>
      </c>
      <c r="E12" s="74">
        <v>3</v>
      </c>
      <c r="F12" s="74">
        <v>7</v>
      </c>
      <c r="G12" s="74">
        <v>23</v>
      </c>
      <c r="H12" s="74">
        <v>20</v>
      </c>
      <c r="I12" s="74" t="s">
        <v>19</v>
      </c>
    </row>
    <row r="13" spans="1:9">
      <c r="A13" s="37">
        <v>2008</v>
      </c>
      <c r="B13" s="74">
        <v>87</v>
      </c>
      <c r="C13" s="74">
        <v>25</v>
      </c>
      <c r="D13" s="74">
        <v>5</v>
      </c>
      <c r="E13" s="74">
        <v>4</v>
      </c>
      <c r="F13" s="74">
        <v>8</v>
      </c>
      <c r="G13" s="74">
        <v>24</v>
      </c>
      <c r="H13" s="74">
        <v>21</v>
      </c>
      <c r="I13" s="74" t="s">
        <v>19</v>
      </c>
    </row>
    <row r="14" spans="1:9">
      <c r="A14" s="36">
        <v>2009</v>
      </c>
      <c r="B14" s="74">
        <v>91</v>
      </c>
      <c r="C14" s="74">
        <v>26</v>
      </c>
      <c r="D14" s="74">
        <v>5</v>
      </c>
      <c r="E14" s="74">
        <v>5</v>
      </c>
      <c r="F14" s="74">
        <v>9</v>
      </c>
      <c r="G14" s="74">
        <v>21</v>
      </c>
      <c r="H14" s="74">
        <v>25</v>
      </c>
      <c r="I14" s="74" t="s">
        <v>19</v>
      </c>
    </row>
    <row r="15" spans="1:9">
      <c r="A15" s="36">
        <v>2010</v>
      </c>
      <c r="B15" s="74">
        <v>106</v>
      </c>
      <c r="C15" s="74">
        <v>37</v>
      </c>
      <c r="D15" s="74">
        <v>5</v>
      </c>
      <c r="E15" s="74">
        <v>5</v>
      </c>
      <c r="F15" s="74">
        <v>8</v>
      </c>
      <c r="G15" s="74">
        <v>24</v>
      </c>
      <c r="H15" s="74">
        <v>27</v>
      </c>
      <c r="I15" s="74" t="s">
        <v>19</v>
      </c>
    </row>
    <row r="16" spans="1:9">
      <c r="A16" s="36">
        <v>2011</v>
      </c>
      <c r="B16" s="74">
        <v>113</v>
      </c>
      <c r="C16" s="74">
        <v>37</v>
      </c>
      <c r="D16" s="74">
        <v>5</v>
      </c>
      <c r="E16" s="74">
        <v>8</v>
      </c>
      <c r="F16" s="74">
        <v>8</v>
      </c>
      <c r="G16" s="74">
        <v>27</v>
      </c>
      <c r="H16" s="74">
        <v>28</v>
      </c>
      <c r="I16" s="74">
        <v>16</v>
      </c>
    </row>
    <row r="17" spans="1:9">
      <c r="A17" s="36">
        <v>2012</v>
      </c>
      <c r="B17" s="74">
        <v>116</v>
      </c>
      <c r="C17" s="74">
        <v>36</v>
      </c>
      <c r="D17" s="74">
        <v>5</v>
      </c>
      <c r="E17" s="74">
        <v>8</v>
      </c>
      <c r="F17" s="74">
        <v>10</v>
      </c>
      <c r="G17" s="74">
        <v>26</v>
      </c>
      <c r="H17" s="74">
        <v>31</v>
      </c>
      <c r="I17" s="74">
        <v>31</v>
      </c>
    </row>
    <row r="18" spans="1:9">
      <c r="A18" s="36">
        <v>2013</v>
      </c>
      <c r="B18" s="74">
        <v>119</v>
      </c>
      <c r="C18" s="74">
        <v>35</v>
      </c>
      <c r="D18" s="74">
        <v>5</v>
      </c>
      <c r="E18" s="74">
        <v>8</v>
      </c>
      <c r="F18" s="74">
        <v>10</v>
      </c>
      <c r="G18" s="74">
        <v>27</v>
      </c>
      <c r="H18" s="74">
        <v>34</v>
      </c>
      <c r="I18" s="74">
        <v>33</v>
      </c>
    </row>
    <row r="19" spans="1:9">
      <c r="A19" s="36">
        <v>2014</v>
      </c>
      <c r="B19" s="74">
        <v>120</v>
      </c>
      <c r="C19" s="74">
        <v>34</v>
      </c>
      <c r="D19" s="74">
        <v>5</v>
      </c>
      <c r="E19" s="74">
        <v>8</v>
      </c>
      <c r="F19" s="74">
        <v>10</v>
      </c>
      <c r="G19" s="74">
        <v>26</v>
      </c>
      <c r="H19" s="74">
        <v>37</v>
      </c>
      <c r="I19" s="74">
        <v>33</v>
      </c>
    </row>
    <row r="20" spans="1:9">
      <c r="A20" s="36">
        <v>2015</v>
      </c>
      <c r="B20" s="74">
        <v>116</v>
      </c>
      <c r="C20" s="74">
        <v>30</v>
      </c>
      <c r="D20" s="74">
        <v>6</v>
      </c>
      <c r="E20" s="74">
        <v>9</v>
      </c>
      <c r="F20" s="74">
        <v>12</v>
      </c>
      <c r="G20" s="74">
        <v>25</v>
      </c>
      <c r="H20" s="74">
        <v>34</v>
      </c>
      <c r="I20" s="74">
        <v>37</v>
      </c>
    </row>
    <row r="21" spans="1:9">
      <c r="A21" s="36">
        <v>2016</v>
      </c>
      <c r="B21" s="74">
        <v>118</v>
      </c>
      <c r="C21" s="74">
        <v>30</v>
      </c>
      <c r="D21" s="74">
        <v>5</v>
      </c>
      <c r="E21" s="74">
        <v>9</v>
      </c>
      <c r="F21" s="74">
        <v>13</v>
      </c>
      <c r="G21" s="74">
        <v>26</v>
      </c>
      <c r="H21" s="74">
        <v>35</v>
      </c>
      <c r="I21" s="74">
        <v>39</v>
      </c>
    </row>
    <row r="22" spans="1:9">
      <c r="A22" s="36">
        <v>2017</v>
      </c>
      <c r="B22" s="74">
        <v>123</v>
      </c>
      <c r="C22" s="74">
        <v>30</v>
      </c>
      <c r="D22" s="74">
        <v>5</v>
      </c>
      <c r="E22" s="74">
        <v>8</v>
      </c>
      <c r="F22" s="74">
        <v>15</v>
      </c>
      <c r="G22" s="74">
        <v>28</v>
      </c>
      <c r="H22" s="74">
        <v>37</v>
      </c>
      <c r="I22" s="74">
        <v>39</v>
      </c>
    </row>
    <row r="23" spans="1:9">
      <c r="A23" s="36">
        <v>2018</v>
      </c>
      <c r="B23" s="74">
        <v>122</v>
      </c>
      <c r="C23" s="74">
        <v>30</v>
      </c>
      <c r="D23" s="74">
        <v>5</v>
      </c>
      <c r="E23" s="74">
        <v>8</v>
      </c>
      <c r="F23" s="74">
        <v>14</v>
      </c>
      <c r="G23" s="74">
        <v>31</v>
      </c>
      <c r="H23" s="74">
        <v>34</v>
      </c>
      <c r="I23" s="74">
        <v>39</v>
      </c>
    </row>
    <row r="24" spans="1:9">
      <c r="A24" s="36">
        <v>2019</v>
      </c>
      <c r="B24" s="74">
        <v>128</v>
      </c>
      <c r="C24" s="74">
        <v>31</v>
      </c>
      <c r="D24" s="74">
        <v>5</v>
      </c>
      <c r="E24" s="74">
        <v>6</v>
      </c>
      <c r="F24" s="74">
        <v>16</v>
      </c>
      <c r="G24" s="74">
        <v>37</v>
      </c>
      <c r="H24" s="74">
        <v>33</v>
      </c>
      <c r="I24" s="74">
        <v>41</v>
      </c>
    </row>
    <row r="25" spans="1:9">
      <c r="A25" s="36">
        <v>2020</v>
      </c>
      <c r="B25" s="74">
        <v>124</v>
      </c>
      <c r="C25" s="74">
        <v>31</v>
      </c>
      <c r="D25" s="74">
        <v>5</v>
      </c>
      <c r="E25" s="74">
        <v>6</v>
      </c>
      <c r="F25" s="74">
        <v>17</v>
      </c>
      <c r="G25" s="74">
        <v>36</v>
      </c>
      <c r="H25" s="74">
        <v>29</v>
      </c>
      <c r="I25" s="74">
        <v>39</v>
      </c>
    </row>
    <row r="26" spans="1:9">
      <c r="A26" s="36">
        <v>2021</v>
      </c>
      <c r="B26" s="74">
        <v>124</v>
      </c>
      <c r="C26" s="74">
        <v>31</v>
      </c>
      <c r="D26" s="74">
        <v>4</v>
      </c>
      <c r="E26" s="74">
        <v>6</v>
      </c>
      <c r="F26" s="74">
        <v>16</v>
      </c>
      <c r="G26" s="74">
        <v>34</v>
      </c>
      <c r="H26" s="74">
        <v>33</v>
      </c>
      <c r="I26" s="74">
        <v>40</v>
      </c>
    </row>
    <row r="27" spans="1:9">
      <c r="A27" s="36">
        <v>2022</v>
      </c>
      <c r="B27" s="74">
        <v>129</v>
      </c>
      <c r="C27" s="74">
        <v>36</v>
      </c>
      <c r="D27" s="74">
        <v>4</v>
      </c>
      <c r="E27" s="74">
        <v>6</v>
      </c>
      <c r="F27" s="74">
        <v>17</v>
      </c>
      <c r="G27" s="74">
        <v>34</v>
      </c>
      <c r="H27" s="74">
        <v>32</v>
      </c>
      <c r="I27" s="74">
        <v>45</v>
      </c>
    </row>
    <row r="28" spans="1:9">
      <c r="B28" s="74"/>
      <c r="C28" s="74"/>
      <c r="D28" s="74"/>
      <c r="E28" s="74"/>
      <c r="F28" s="74"/>
      <c r="G28" s="74"/>
      <c r="H28" s="74"/>
      <c r="I28" s="74"/>
    </row>
    <row r="29" spans="1:9" s="1" customFormat="1">
      <c r="A29" s="67" t="s">
        <v>601</v>
      </c>
      <c r="B29" s="68"/>
      <c r="C29" s="69"/>
      <c r="E29" s="70"/>
      <c r="G29" s="71"/>
    </row>
    <row r="30" spans="1:9" s="1" customFormat="1"/>
    <row r="31" spans="1:9" s="1" customFormat="1">
      <c r="A31" s="72" t="s">
        <v>602</v>
      </c>
      <c r="C31" s="63"/>
    </row>
    <row r="32" spans="1:9">
      <c r="A32" s="36" t="s">
        <v>422</v>
      </c>
      <c r="I32" s="38"/>
    </row>
    <row r="33" spans="1:9">
      <c r="I33" s="38"/>
    </row>
    <row r="34" spans="1:9" s="86" customFormat="1">
      <c r="A34" s="86" t="s">
        <v>488</v>
      </c>
      <c r="B34" s="87"/>
      <c r="C34" s="87"/>
    </row>
    <row r="35" spans="1:9">
      <c r="A35" s="36" t="s">
        <v>554</v>
      </c>
      <c r="B35" s="38"/>
      <c r="C35" s="38"/>
    </row>
    <row r="36" spans="1:9">
      <c r="A36" s="36" t="s">
        <v>445</v>
      </c>
      <c r="B36" s="38"/>
      <c r="C36" s="38"/>
    </row>
    <row r="37" spans="1:9">
      <c r="A37" s="36" t="s">
        <v>755</v>
      </c>
    </row>
  </sheetData>
  <hyperlinks>
    <hyperlink ref="A29" location="Metadaten!A1" display="Metadaten &lt;&lt;&lt;" xr:uid="{45337985-E956-4992-80F9-B466432CFB53}"/>
    <hyperlink ref="A4" location="Inhalt!A1" display="&lt;&lt;&lt; Inhalt" xr:uid="{DF5ECD11-D545-4D6D-8B99-4C7D9874DC9B}"/>
  </hyperlink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3"/>
  </sheetPr>
  <dimension ref="A1:K68"/>
  <sheetViews>
    <sheetView tabSelected="1" zoomScaleNormal="100" workbookViewId="0">
      <pane ySplit="3" topLeftCell="A4" activePane="bottomLeft" state="frozen"/>
      <selection activeCell="B56" sqref="B56"/>
      <selection pane="bottomLeft"/>
    </sheetView>
  </sheetViews>
  <sheetFormatPr baseColWidth="10" defaultRowHeight="12.75"/>
  <cols>
    <col min="1" max="1" width="92" style="1" bestFit="1" customWidth="1"/>
    <col min="2" max="2" width="9.5703125" style="2" bestFit="1" customWidth="1"/>
    <col min="3" max="3" width="6.28515625" style="1" bestFit="1" customWidth="1"/>
    <col min="4" max="4" width="32.5703125" style="1" bestFit="1" customWidth="1"/>
    <col min="5" max="16384" width="11.42578125" style="1"/>
  </cols>
  <sheetData>
    <row r="1" spans="1:4" s="55" customFormat="1" ht="15.75">
      <c r="A1" s="53" t="s">
        <v>334</v>
      </c>
      <c r="B1" s="54"/>
    </row>
    <row r="2" spans="1:4" s="55" customFormat="1">
      <c r="B2" s="54"/>
    </row>
    <row r="3" spans="1:4" s="3" customFormat="1">
      <c r="A3" s="3" t="s">
        <v>350</v>
      </c>
      <c r="B3" s="4" t="s">
        <v>351</v>
      </c>
      <c r="C3" s="3" t="s">
        <v>349</v>
      </c>
      <c r="D3" s="3" t="s">
        <v>352</v>
      </c>
    </row>
    <row r="4" spans="1:4">
      <c r="A4" s="1" t="s">
        <v>335</v>
      </c>
      <c r="B4" s="2" t="s">
        <v>729</v>
      </c>
      <c r="C4" s="5" t="s">
        <v>603</v>
      </c>
      <c r="D4" s="1" t="s">
        <v>4</v>
      </c>
    </row>
    <row r="5" spans="1:4">
      <c r="A5" s="1" t="s">
        <v>336</v>
      </c>
      <c r="B5" s="2" t="s">
        <v>730</v>
      </c>
      <c r="C5" s="5" t="s">
        <v>605</v>
      </c>
      <c r="D5" s="1" t="s">
        <v>4</v>
      </c>
    </row>
    <row r="6" spans="1:4">
      <c r="A6" s="2" t="s">
        <v>337</v>
      </c>
      <c r="B6" s="2" t="s">
        <v>731</v>
      </c>
      <c r="C6" s="5" t="s">
        <v>607</v>
      </c>
      <c r="D6" s="1" t="s">
        <v>4</v>
      </c>
    </row>
    <row r="7" spans="1:4">
      <c r="A7" s="1" t="s">
        <v>338</v>
      </c>
      <c r="B7" s="2" t="s">
        <v>754</v>
      </c>
      <c r="C7" s="5" t="s">
        <v>609</v>
      </c>
      <c r="D7" s="1" t="s">
        <v>124</v>
      </c>
    </row>
    <row r="8" spans="1:4">
      <c r="A8" s="1" t="s">
        <v>339</v>
      </c>
      <c r="B8" s="2" t="s">
        <v>340</v>
      </c>
      <c r="C8" s="5" t="s">
        <v>611</v>
      </c>
      <c r="D8" s="1" t="s">
        <v>380</v>
      </c>
    </row>
    <row r="9" spans="1:4">
      <c r="A9" s="2" t="s">
        <v>341</v>
      </c>
      <c r="B9" s="2" t="s">
        <v>694</v>
      </c>
      <c r="C9" s="5" t="s">
        <v>613</v>
      </c>
      <c r="D9" s="1" t="s">
        <v>125</v>
      </c>
    </row>
    <row r="10" spans="1:4">
      <c r="A10" s="2" t="s">
        <v>342</v>
      </c>
      <c r="B10" s="2" t="s">
        <v>686</v>
      </c>
      <c r="C10" s="5" t="s">
        <v>614</v>
      </c>
      <c r="D10" s="1" t="s">
        <v>125</v>
      </c>
    </row>
    <row r="11" spans="1:4">
      <c r="A11" s="2" t="s">
        <v>374</v>
      </c>
      <c r="B11" s="2" t="s">
        <v>744</v>
      </c>
      <c r="C11" s="5" t="s">
        <v>617</v>
      </c>
      <c r="D11" s="1" t="s">
        <v>126</v>
      </c>
    </row>
    <row r="12" spans="1:4">
      <c r="A12" s="2" t="s">
        <v>375</v>
      </c>
      <c r="B12" s="2" t="s">
        <v>745</v>
      </c>
      <c r="C12" s="5" t="s">
        <v>618</v>
      </c>
      <c r="D12" s="1" t="s">
        <v>126</v>
      </c>
    </row>
    <row r="13" spans="1:4">
      <c r="A13" s="1" t="s">
        <v>358</v>
      </c>
      <c r="B13" s="2" t="s">
        <v>747</v>
      </c>
      <c r="C13" s="5" t="s">
        <v>621</v>
      </c>
      <c r="D13" s="1" t="s">
        <v>126</v>
      </c>
    </row>
    <row r="14" spans="1:4">
      <c r="A14" s="1" t="s">
        <v>359</v>
      </c>
      <c r="B14" s="2" t="s">
        <v>746</v>
      </c>
      <c r="C14" s="5" t="s">
        <v>623</v>
      </c>
      <c r="D14" s="1" t="s">
        <v>126</v>
      </c>
    </row>
    <row r="15" spans="1:4">
      <c r="A15" s="1" t="s">
        <v>343</v>
      </c>
      <c r="B15" s="2" t="s">
        <v>745</v>
      </c>
      <c r="C15" s="5" t="s">
        <v>625</v>
      </c>
      <c r="D15" s="1" t="s">
        <v>126</v>
      </c>
    </row>
    <row r="16" spans="1:4">
      <c r="A16" s="1" t="s">
        <v>344</v>
      </c>
      <c r="B16" s="2" t="s">
        <v>745</v>
      </c>
      <c r="C16" s="5" t="s">
        <v>629</v>
      </c>
      <c r="D16" s="6" t="s">
        <v>126</v>
      </c>
    </row>
    <row r="17" spans="1:4">
      <c r="A17" s="1" t="s">
        <v>345</v>
      </c>
      <c r="B17" s="2" t="s">
        <v>745</v>
      </c>
      <c r="C17" s="5" t="s">
        <v>631</v>
      </c>
      <c r="D17" s="1" t="s">
        <v>126</v>
      </c>
    </row>
    <row r="18" spans="1:4">
      <c r="A18" s="1" t="s">
        <v>434</v>
      </c>
      <c r="B18" s="2" t="s">
        <v>719</v>
      </c>
      <c r="C18" s="5" t="s">
        <v>633</v>
      </c>
      <c r="D18" s="1" t="s">
        <v>153</v>
      </c>
    </row>
    <row r="19" spans="1:4">
      <c r="A19" s="1" t="s">
        <v>491</v>
      </c>
      <c r="B19" s="56" t="s">
        <v>720</v>
      </c>
      <c r="C19" s="5" t="s">
        <v>635</v>
      </c>
      <c r="D19" s="1" t="s">
        <v>153</v>
      </c>
    </row>
    <row r="20" spans="1:4">
      <c r="A20" s="1" t="s">
        <v>690</v>
      </c>
      <c r="B20" s="56" t="s">
        <v>687</v>
      </c>
      <c r="C20" s="5" t="s">
        <v>637</v>
      </c>
      <c r="D20" s="1" t="s">
        <v>422</v>
      </c>
    </row>
    <row r="21" spans="1:4">
      <c r="A21" s="1" t="s">
        <v>435</v>
      </c>
      <c r="B21" s="56" t="s">
        <v>688</v>
      </c>
      <c r="C21" s="5" t="s">
        <v>639</v>
      </c>
      <c r="D21" s="1" t="s">
        <v>422</v>
      </c>
    </row>
    <row r="22" spans="1:4">
      <c r="A22" s="1" t="s">
        <v>436</v>
      </c>
      <c r="B22" s="56" t="s">
        <v>687</v>
      </c>
      <c r="C22" s="5" t="s">
        <v>641</v>
      </c>
      <c r="D22" s="1" t="s">
        <v>422</v>
      </c>
    </row>
    <row r="23" spans="1:4">
      <c r="A23" s="1" t="s">
        <v>691</v>
      </c>
      <c r="B23" s="56" t="s">
        <v>689</v>
      </c>
      <c r="C23" s="5" t="s">
        <v>643</v>
      </c>
      <c r="D23" s="1" t="s">
        <v>422</v>
      </c>
    </row>
    <row r="24" spans="1:4">
      <c r="A24" s="1" t="s">
        <v>360</v>
      </c>
      <c r="B24" s="2" t="s">
        <v>724</v>
      </c>
      <c r="C24" s="5" t="s">
        <v>645</v>
      </c>
      <c r="D24" s="1" t="s">
        <v>153</v>
      </c>
    </row>
    <row r="25" spans="1:4">
      <c r="A25" s="1" t="s">
        <v>361</v>
      </c>
      <c r="B25" s="2" t="s">
        <v>725</v>
      </c>
      <c r="C25" s="5" t="s">
        <v>646</v>
      </c>
      <c r="D25" s="1" t="s">
        <v>153</v>
      </c>
    </row>
    <row r="26" spans="1:4">
      <c r="A26" s="1" t="s">
        <v>346</v>
      </c>
      <c r="B26" s="2" t="s">
        <v>700</v>
      </c>
      <c r="C26" s="5" t="s">
        <v>650</v>
      </c>
      <c r="D26" s="1" t="s">
        <v>288</v>
      </c>
    </row>
    <row r="27" spans="1:4">
      <c r="A27" s="1" t="s">
        <v>289</v>
      </c>
      <c r="B27" s="2" t="s">
        <v>347</v>
      </c>
      <c r="C27" s="5" t="s">
        <v>670</v>
      </c>
      <c r="D27" s="1" t="s">
        <v>299</v>
      </c>
    </row>
    <row r="28" spans="1:4">
      <c r="A28" s="1" t="s">
        <v>289</v>
      </c>
      <c r="B28" s="2" t="s">
        <v>348</v>
      </c>
      <c r="C28" s="5" t="s">
        <v>674</v>
      </c>
      <c r="D28" s="6" t="s">
        <v>299</v>
      </c>
    </row>
    <row r="29" spans="1:4">
      <c r="A29" s="1" t="s">
        <v>400</v>
      </c>
      <c r="B29" s="2" t="s">
        <v>751</v>
      </c>
      <c r="C29" s="5" t="s">
        <v>676</v>
      </c>
      <c r="D29" s="1" t="s">
        <v>749</v>
      </c>
    </row>
    <row r="30" spans="1:4">
      <c r="A30" s="1" t="s">
        <v>465</v>
      </c>
      <c r="B30" s="2" t="s">
        <v>748</v>
      </c>
      <c r="C30" s="5" t="s">
        <v>678</v>
      </c>
      <c r="D30" s="1" t="s">
        <v>698</v>
      </c>
    </row>
    <row r="31" spans="1:4">
      <c r="A31" s="1" t="s">
        <v>466</v>
      </c>
      <c r="B31" s="2" t="s">
        <v>748</v>
      </c>
      <c r="C31" s="5" t="s">
        <v>680</v>
      </c>
      <c r="D31" s="1" t="s">
        <v>698</v>
      </c>
    </row>
    <row r="32" spans="1:4">
      <c r="A32" s="1" t="s">
        <v>467</v>
      </c>
      <c r="B32" s="2" t="s">
        <v>748</v>
      </c>
      <c r="C32" s="5" t="s">
        <v>682</v>
      </c>
      <c r="D32" s="1" t="s">
        <v>698</v>
      </c>
    </row>
    <row r="33" spans="1:11">
      <c r="C33" s="5"/>
    </row>
    <row r="34" spans="1:11">
      <c r="C34" s="5"/>
    </row>
    <row r="35" spans="1:11">
      <c r="C35" s="5"/>
    </row>
    <row r="36" spans="1:11">
      <c r="C36" s="5"/>
    </row>
    <row r="37" spans="1:11">
      <c r="C37" s="5"/>
    </row>
    <row r="38" spans="1:11">
      <c r="C38" s="5"/>
    </row>
    <row r="39" spans="1:11">
      <c r="C39" s="5"/>
    </row>
    <row r="40" spans="1:11">
      <c r="C40" s="5"/>
    </row>
    <row r="41" spans="1:11">
      <c r="C41" s="5"/>
    </row>
    <row r="42" spans="1:11">
      <c r="A42" s="8" t="s">
        <v>152</v>
      </c>
      <c r="C42" s="5"/>
      <c r="D42" s="6"/>
      <c r="E42" s="6"/>
      <c r="F42" s="6"/>
      <c r="G42" s="6"/>
      <c r="H42" s="6"/>
      <c r="I42" s="6"/>
      <c r="J42" s="6"/>
      <c r="K42" s="6"/>
    </row>
    <row r="43" spans="1:11">
      <c r="A43" s="8"/>
      <c r="C43" s="5"/>
      <c r="D43" s="6"/>
      <c r="E43" s="6"/>
      <c r="F43" s="6"/>
      <c r="G43" s="6"/>
      <c r="H43" s="6"/>
      <c r="I43" s="6"/>
      <c r="J43" s="6"/>
      <c r="K43" s="6"/>
    </row>
    <row r="44" spans="1:11">
      <c r="A44" s="2"/>
      <c r="C44" s="5"/>
      <c r="D44" s="2"/>
    </row>
    <row r="45" spans="1:11">
      <c r="C45" s="5"/>
    </row>
    <row r="46" spans="1:11">
      <c r="C46" s="5"/>
    </row>
    <row r="47" spans="1:11">
      <c r="C47" s="5"/>
    </row>
    <row r="48" spans="1:11">
      <c r="C48" s="5"/>
    </row>
    <row r="49" spans="1:5">
      <c r="C49" s="5"/>
    </row>
    <row r="50" spans="1:5">
      <c r="C50" s="5"/>
    </row>
    <row r="51" spans="1:5">
      <c r="C51" s="5"/>
    </row>
    <row r="52" spans="1:5" s="57" customFormat="1">
      <c r="A52" s="1"/>
      <c r="B52" s="2"/>
      <c r="C52" s="5"/>
      <c r="D52" s="1"/>
    </row>
    <row r="53" spans="1:5">
      <c r="C53" s="5"/>
    </row>
    <row r="54" spans="1:5">
      <c r="C54" s="5"/>
      <c r="E54" s="57"/>
    </row>
    <row r="55" spans="1:5">
      <c r="C55" s="5"/>
      <c r="E55" s="57"/>
    </row>
    <row r="56" spans="1:5">
      <c r="C56" s="5"/>
      <c r="E56" s="57"/>
    </row>
    <row r="57" spans="1:5">
      <c r="C57" s="5"/>
    </row>
    <row r="58" spans="1:5">
      <c r="C58" s="5"/>
    </row>
    <row r="59" spans="1:5">
      <c r="C59" s="5"/>
    </row>
    <row r="60" spans="1:5">
      <c r="C60" s="5"/>
    </row>
    <row r="61" spans="1:5">
      <c r="C61" s="5"/>
    </row>
    <row r="62" spans="1:5">
      <c r="C62" s="5"/>
    </row>
    <row r="63" spans="1:5">
      <c r="C63" s="5"/>
    </row>
    <row r="64" spans="1:5">
      <c r="C64" s="5"/>
    </row>
    <row r="65" spans="3:3">
      <c r="C65" s="5"/>
    </row>
    <row r="66" spans="3:3">
      <c r="C66" s="5"/>
    </row>
    <row r="67" spans="3:3">
      <c r="C67" s="5"/>
    </row>
    <row r="68" spans="3:3">
      <c r="C68" s="5"/>
    </row>
  </sheetData>
  <phoneticPr fontId="4" type="noConversion"/>
  <hyperlinks>
    <hyperlink ref="C4" location="'6.1_01'!A1" display="6.1_01" xr:uid="{63A435F3-471F-49BC-B63D-7FC345DE7737}"/>
    <hyperlink ref="C5" location="'6.1_02'!A1" display="6.1_02" xr:uid="{19F07BC2-019C-412D-B5AA-7676E5EBEEA1}"/>
    <hyperlink ref="C6" location="'6.1_03'!A1" display="6.1_03" xr:uid="{8ADF7D56-DC67-4744-8348-35589510D666}"/>
    <hyperlink ref="C7" location="'6.1_04'!A1" display="6.1_04" xr:uid="{F8FBC04E-54ED-4E9B-BD30-6C2664F5385C}"/>
    <hyperlink ref="C8" location="'6.1_05'!A1" display="6.1_05" xr:uid="{F8A1F340-ED96-4029-A648-A0E38BA329BE}"/>
    <hyperlink ref="C9" location="'6.1_06'!A1" display="6.1_06" xr:uid="{CEE21B75-1FA4-46F1-A013-9CE4695D1F22}"/>
    <hyperlink ref="C10" location="'6.1_07'!A1" display="6.1_07" xr:uid="{B460A326-F37C-4C63-A57F-859004CA0AC7}"/>
    <hyperlink ref="C11" location="'6.1_08'!A1" display="6.1_08" xr:uid="{A475A4C5-BC4E-4453-A43E-5EA4A5C16D21}"/>
    <hyperlink ref="C12" location="'6.1_09'!A1" display="6.1_09" xr:uid="{333D419C-51C4-4A94-99E4-9AF230EAF364}"/>
    <hyperlink ref="C13" location="'6.1_10'!A1" display="6.1_10" xr:uid="{5F01BD28-C397-460C-93A7-6AEE94FADEF7}"/>
    <hyperlink ref="C14" location="'6.1_11'!A1" display="6.1_11" xr:uid="{92BBEE37-D577-4027-9A85-7ADA340F84BA}"/>
    <hyperlink ref="C15" location="'6.1_12'!A1" display="6.1_12" xr:uid="{C4E405B5-5C68-445F-AAC2-3713E7A0B205}"/>
    <hyperlink ref="C16" location="'6.1_13'!A1" display="6.1_13" xr:uid="{09458D4D-DBA5-46F7-BF51-4C959048F30E}"/>
    <hyperlink ref="C17" location="'6.1_14'!A1" display="6.1_14" xr:uid="{E94127A9-6A6C-44FF-9502-B33F7F08DE3D}"/>
    <hyperlink ref="C18" location="'6.2_01'!A1" display="6.2_01" xr:uid="{A06874A1-49EF-4591-9305-1DB5556F19E3}"/>
    <hyperlink ref="C19" location="'6.2_02'!A1" display="6.2_02" xr:uid="{29018CC6-8087-4E5F-AA63-57496598B55F}"/>
    <hyperlink ref="C24" location="'6.3_01'!A1" display="6.3_01" xr:uid="{02098F66-0A66-49DD-B22B-4D06FA2127F5}"/>
    <hyperlink ref="C25" location="'6.3_02'!A1" display="6.3_02" xr:uid="{74401FB6-184C-4F59-94B1-64FE175BF734}"/>
    <hyperlink ref="C26" location="'6.3_03'!A1" display="6.3_03" xr:uid="{D3F6A597-D822-449B-88E9-1F4B1B74A9D9}"/>
    <hyperlink ref="C27" location="'6.3_04'!A1" display="6.3_04" xr:uid="{A2D690FC-C08B-43E2-8B1F-6C1797D3F1D2}"/>
    <hyperlink ref="C28" location="'6.3_05'!A1" display="6.3_05" xr:uid="{F8DA2EC1-844A-4670-AC3D-D85B7EB5EEC5}"/>
    <hyperlink ref="C29" location="'6.3_06'!A1" display="6.3_06" xr:uid="{CB8B3F3E-3B66-4470-A177-1B7A1B5F5217}"/>
    <hyperlink ref="C20" location="'6.2_03'!A1" display="6.2_03" xr:uid="{DEA52E99-99D0-47F6-97E3-F7EF1D73BBE3}"/>
    <hyperlink ref="C21" location="'6.2_04'!A1" display="6.2_04" xr:uid="{BCDC0A53-202F-4A58-8D02-8AE1A3FEFE89}"/>
    <hyperlink ref="C30" location="'6.4_01'!A1" display="6.4_01" xr:uid="{59C829BA-97DA-4121-9BB5-A2A8AB721339}"/>
    <hyperlink ref="C31" location="'6.4_02'!A1" display="6.4_02" xr:uid="{497B9381-03A2-4288-86CE-F7B2D99AF740}"/>
    <hyperlink ref="C32" location="'6.4_03'!A1" display="6.4_03" xr:uid="{A8D5A94D-4595-425C-AA8B-92D30166955C}"/>
    <hyperlink ref="C23" location="'6.3_07'!A1" display="6.3_07" xr:uid="{7BF1BCB4-C567-4675-BD3C-6161150EC700}"/>
    <hyperlink ref="C22" location="'6.2_05'!A1" display="6.2_05" xr:uid="{0D34DAA8-CADF-4B91-874D-14FB3F357CE6}"/>
  </hyperlinks>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50"/>
  <sheetViews>
    <sheetView workbookViewId="0">
      <pane ySplit="9" topLeftCell="A10" activePane="bottomLeft" state="frozen"/>
      <selection pane="bottomLeft" activeCell="A4" sqref="A4"/>
    </sheetView>
  </sheetViews>
  <sheetFormatPr baseColWidth="10" defaultRowHeight="12.75"/>
  <cols>
    <col min="1" max="1" width="8.42578125" style="36" customWidth="1"/>
    <col min="2" max="2" width="9.42578125" style="36" bestFit="1" customWidth="1"/>
    <col min="3" max="3" width="11.7109375" style="36" bestFit="1" customWidth="1"/>
    <col min="4" max="4" width="14.42578125" style="36" bestFit="1" customWidth="1"/>
    <col min="5" max="5" width="10.140625" style="36" bestFit="1" customWidth="1"/>
    <col min="6" max="6" width="19.140625" style="36" bestFit="1" customWidth="1"/>
    <col min="7" max="7" width="15.5703125" style="36" bestFit="1" customWidth="1"/>
    <col min="8" max="8" width="16.5703125" style="36" bestFit="1" customWidth="1"/>
    <col min="9" max="9" width="16.140625" style="36" bestFit="1" customWidth="1"/>
    <col min="10" max="10" width="10.5703125" style="36" bestFit="1" customWidth="1"/>
    <col min="11" max="11" width="16.42578125" style="36" bestFit="1" customWidth="1"/>
    <col min="12" max="12" width="8.7109375" style="36" bestFit="1" customWidth="1"/>
    <col min="13" max="13" width="22.5703125" style="36" bestFit="1" customWidth="1"/>
    <col min="14" max="14" width="27.42578125" style="36" bestFit="1" customWidth="1"/>
    <col min="15" max="16384" width="11.42578125" style="36"/>
  </cols>
  <sheetData>
    <row r="1" spans="1:14" s="55" customFormat="1" ht="15.75">
      <c r="A1" s="53" t="s">
        <v>446</v>
      </c>
    </row>
    <row r="2" spans="1:14" s="55" customFormat="1" ht="12.75" customHeight="1">
      <c r="A2" s="55" t="s">
        <v>711</v>
      </c>
    </row>
    <row r="3" spans="1:14" s="55" customFormat="1"/>
    <row r="4" spans="1:14" s="55" customFormat="1">
      <c r="A4" s="62" t="s">
        <v>599</v>
      </c>
    </row>
    <row r="5" spans="1:14" s="55" customFormat="1">
      <c r="A5" s="63"/>
    </row>
    <row r="6" spans="1:14" s="55" customFormat="1">
      <c r="A6" s="64" t="s">
        <v>638</v>
      </c>
    </row>
    <row r="7" spans="1:14" s="55" customFormat="1"/>
    <row r="8" spans="1:14" s="3" customFormat="1">
      <c r="A8" s="3" t="s">
        <v>0</v>
      </c>
      <c r="B8" s="3" t="s">
        <v>447</v>
      </c>
      <c r="N8" s="3" t="s">
        <v>448</v>
      </c>
    </row>
    <row r="9" spans="1:14" s="3" customFormat="1">
      <c r="B9" s="3" t="s">
        <v>449</v>
      </c>
      <c r="C9" s="3" t="s">
        <v>450</v>
      </c>
      <c r="D9" s="3" t="s">
        <v>43</v>
      </c>
      <c r="E9" s="3" t="s">
        <v>42</v>
      </c>
      <c r="F9" s="3" t="s">
        <v>451</v>
      </c>
      <c r="G9" s="3" t="s">
        <v>452</v>
      </c>
      <c r="H9" s="3" t="s">
        <v>510</v>
      </c>
      <c r="I9" s="3" t="s">
        <v>38</v>
      </c>
      <c r="J9" s="3" t="s">
        <v>508</v>
      </c>
      <c r="K9" s="3" t="s">
        <v>509</v>
      </c>
      <c r="L9" s="3" t="s">
        <v>37</v>
      </c>
      <c r="M9" s="3" t="s">
        <v>555</v>
      </c>
    </row>
    <row r="10" spans="1:14">
      <c r="A10" s="37">
        <v>2008</v>
      </c>
      <c r="B10" s="74" t="s">
        <v>19</v>
      </c>
      <c r="C10" s="74">
        <v>8</v>
      </c>
      <c r="D10" s="74">
        <v>7</v>
      </c>
      <c r="E10" s="74">
        <v>12</v>
      </c>
      <c r="F10" s="74">
        <v>9</v>
      </c>
      <c r="G10" s="74">
        <v>17</v>
      </c>
      <c r="H10" s="74">
        <v>18</v>
      </c>
      <c r="I10" s="74">
        <v>45</v>
      </c>
      <c r="J10" s="74">
        <v>17</v>
      </c>
      <c r="K10" s="74" t="s">
        <v>19</v>
      </c>
      <c r="L10" s="74">
        <v>30</v>
      </c>
      <c r="M10" s="74">
        <v>17</v>
      </c>
      <c r="N10" s="74" t="s">
        <v>19</v>
      </c>
    </row>
    <row r="11" spans="1:14">
      <c r="A11" s="36">
        <v>2009</v>
      </c>
      <c r="B11" s="74">
        <v>8</v>
      </c>
      <c r="C11" s="74">
        <v>7</v>
      </c>
      <c r="D11" s="74">
        <v>11</v>
      </c>
      <c r="E11" s="74">
        <v>7</v>
      </c>
      <c r="F11" s="74">
        <v>9</v>
      </c>
      <c r="G11" s="74">
        <v>21</v>
      </c>
      <c r="H11" s="74">
        <v>22</v>
      </c>
      <c r="I11" s="74">
        <v>45</v>
      </c>
      <c r="J11" s="74">
        <v>19</v>
      </c>
      <c r="K11" s="74" t="s">
        <v>19</v>
      </c>
      <c r="L11" s="74">
        <v>42</v>
      </c>
      <c r="M11" s="74">
        <v>18</v>
      </c>
      <c r="N11" s="74" t="s">
        <v>19</v>
      </c>
    </row>
    <row r="12" spans="1:14">
      <c r="A12" s="36">
        <v>2010</v>
      </c>
      <c r="B12" s="74">
        <v>9</v>
      </c>
      <c r="C12" s="74">
        <v>7</v>
      </c>
      <c r="D12" s="74">
        <v>13</v>
      </c>
      <c r="E12" s="74">
        <v>8</v>
      </c>
      <c r="F12" s="74">
        <v>13</v>
      </c>
      <c r="G12" s="74">
        <v>25</v>
      </c>
      <c r="H12" s="74">
        <v>19</v>
      </c>
      <c r="I12" s="74">
        <v>52</v>
      </c>
      <c r="J12" s="74">
        <v>17</v>
      </c>
      <c r="K12" s="74" t="s">
        <v>19</v>
      </c>
      <c r="L12" s="74">
        <v>44</v>
      </c>
      <c r="M12" s="74">
        <v>23</v>
      </c>
      <c r="N12" s="74" t="s">
        <v>19</v>
      </c>
    </row>
    <row r="13" spans="1:14">
      <c r="A13" s="36">
        <v>2011</v>
      </c>
      <c r="B13" s="74">
        <v>11</v>
      </c>
      <c r="C13" s="74">
        <v>7</v>
      </c>
      <c r="D13" s="74">
        <v>18</v>
      </c>
      <c r="E13" s="74">
        <v>9</v>
      </c>
      <c r="F13" s="74">
        <v>15</v>
      </c>
      <c r="G13" s="74">
        <v>26</v>
      </c>
      <c r="H13" s="74">
        <v>18</v>
      </c>
      <c r="I13" s="74">
        <v>77</v>
      </c>
      <c r="J13" s="74">
        <v>18</v>
      </c>
      <c r="K13" s="74" t="s">
        <v>19</v>
      </c>
      <c r="L13" s="74">
        <v>52</v>
      </c>
      <c r="M13" s="74">
        <v>30</v>
      </c>
      <c r="N13" s="74">
        <v>15</v>
      </c>
    </row>
    <row r="14" spans="1:14">
      <c r="A14" s="36">
        <v>2012</v>
      </c>
      <c r="B14" s="74">
        <v>12</v>
      </c>
      <c r="C14" s="74">
        <v>10</v>
      </c>
      <c r="D14" s="74">
        <v>18</v>
      </c>
      <c r="E14" s="74">
        <v>11</v>
      </c>
      <c r="F14" s="74">
        <v>18</v>
      </c>
      <c r="G14" s="74">
        <v>29</v>
      </c>
      <c r="H14" s="74">
        <v>21</v>
      </c>
      <c r="I14" s="74">
        <v>85</v>
      </c>
      <c r="J14" s="74">
        <v>17</v>
      </c>
      <c r="K14" s="74" t="s">
        <v>19</v>
      </c>
      <c r="L14" s="74">
        <v>53</v>
      </c>
      <c r="M14" s="74">
        <v>32</v>
      </c>
      <c r="N14" s="74">
        <v>40</v>
      </c>
    </row>
    <row r="15" spans="1:14">
      <c r="A15" s="36">
        <v>2013</v>
      </c>
      <c r="B15" s="74">
        <v>13</v>
      </c>
      <c r="C15" s="74">
        <v>10</v>
      </c>
      <c r="D15" s="74">
        <v>18</v>
      </c>
      <c r="E15" s="74">
        <v>11</v>
      </c>
      <c r="F15" s="74">
        <v>18</v>
      </c>
      <c r="G15" s="74">
        <v>30</v>
      </c>
      <c r="H15" s="74">
        <v>26</v>
      </c>
      <c r="I15" s="74">
        <v>85</v>
      </c>
      <c r="J15" s="74">
        <v>20</v>
      </c>
      <c r="K15" s="74" t="s">
        <v>19</v>
      </c>
      <c r="L15" s="74">
        <v>56</v>
      </c>
      <c r="M15" s="74">
        <v>34</v>
      </c>
      <c r="N15" s="74">
        <v>50</v>
      </c>
    </row>
    <row r="16" spans="1:14">
      <c r="A16" s="36">
        <v>2014</v>
      </c>
      <c r="B16" s="74">
        <v>17</v>
      </c>
      <c r="C16" s="74">
        <v>10</v>
      </c>
      <c r="D16" s="74">
        <v>17</v>
      </c>
      <c r="E16" s="74">
        <v>11</v>
      </c>
      <c r="F16" s="74">
        <v>21</v>
      </c>
      <c r="G16" s="74">
        <v>31</v>
      </c>
      <c r="H16" s="74">
        <v>27</v>
      </c>
      <c r="I16" s="74">
        <v>89</v>
      </c>
      <c r="J16" s="74">
        <v>19</v>
      </c>
      <c r="K16" s="74" t="s">
        <v>19</v>
      </c>
      <c r="L16" s="74">
        <v>57</v>
      </c>
      <c r="M16" s="74">
        <v>34</v>
      </c>
      <c r="N16" s="74">
        <v>53</v>
      </c>
    </row>
    <row r="17" spans="1:14">
      <c r="A17" s="36">
        <v>2015</v>
      </c>
      <c r="B17" s="74">
        <v>17</v>
      </c>
      <c r="C17" s="74">
        <v>13</v>
      </c>
      <c r="D17" s="74">
        <v>19</v>
      </c>
      <c r="E17" s="74">
        <v>10</v>
      </c>
      <c r="F17" s="74">
        <v>19</v>
      </c>
      <c r="G17" s="74">
        <v>31</v>
      </c>
      <c r="H17" s="74">
        <v>28</v>
      </c>
      <c r="I17" s="74">
        <v>94</v>
      </c>
      <c r="J17" s="74">
        <v>22</v>
      </c>
      <c r="K17" s="74" t="s">
        <v>19</v>
      </c>
      <c r="L17" s="74">
        <v>58</v>
      </c>
      <c r="M17" s="74">
        <v>34</v>
      </c>
      <c r="N17" s="74">
        <v>57</v>
      </c>
    </row>
    <row r="18" spans="1:14">
      <c r="A18" s="36">
        <v>2016</v>
      </c>
      <c r="B18" s="74">
        <v>16</v>
      </c>
      <c r="C18" s="74">
        <v>15</v>
      </c>
      <c r="D18" s="74">
        <v>18</v>
      </c>
      <c r="E18" s="74">
        <v>12</v>
      </c>
      <c r="F18" s="74">
        <v>22</v>
      </c>
      <c r="G18" s="74">
        <v>32</v>
      </c>
      <c r="H18" s="74">
        <v>30</v>
      </c>
      <c r="I18" s="74">
        <v>96</v>
      </c>
      <c r="J18" s="74">
        <v>26</v>
      </c>
      <c r="K18" s="74" t="s">
        <v>19</v>
      </c>
      <c r="L18" s="74">
        <v>58</v>
      </c>
      <c r="M18" s="74">
        <v>35</v>
      </c>
      <c r="N18" s="74">
        <v>62</v>
      </c>
    </row>
    <row r="19" spans="1:14">
      <c r="A19" s="36">
        <v>2017</v>
      </c>
      <c r="B19" s="74">
        <v>21</v>
      </c>
      <c r="C19" s="74">
        <v>15</v>
      </c>
      <c r="D19" s="74">
        <v>18</v>
      </c>
      <c r="E19" s="74">
        <v>11</v>
      </c>
      <c r="F19" s="74">
        <v>21</v>
      </c>
      <c r="G19" s="74">
        <v>33</v>
      </c>
      <c r="H19" s="74">
        <v>32</v>
      </c>
      <c r="I19" s="74">
        <v>99</v>
      </c>
      <c r="J19" s="74">
        <v>23</v>
      </c>
      <c r="K19" s="74">
        <v>23</v>
      </c>
      <c r="L19" s="74">
        <v>58</v>
      </c>
      <c r="M19" s="74">
        <v>38</v>
      </c>
      <c r="N19" s="74">
        <v>65</v>
      </c>
    </row>
    <row r="20" spans="1:14">
      <c r="A20" s="36">
        <v>2018</v>
      </c>
      <c r="B20" s="74">
        <v>25</v>
      </c>
      <c r="C20" s="74">
        <v>16</v>
      </c>
      <c r="D20" s="74">
        <v>18</v>
      </c>
      <c r="E20" s="74">
        <v>12</v>
      </c>
      <c r="F20" s="74">
        <v>19</v>
      </c>
      <c r="G20" s="74">
        <v>35</v>
      </c>
      <c r="H20" s="74">
        <v>31</v>
      </c>
      <c r="I20" s="74">
        <v>96</v>
      </c>
      <c r="J20" s="74">
        <v>25</v>
      </c>
      <c r="K20" s="74">
        <v>22</v>
      </c>
      <c r="L20" s="74">
        <v>57</v>
      </c>
      <c r="M20" s="74">
        <v>38</v>
      </c>
      <c r="N20" s="74">
        <v>70</v>
      </c>
    </row>
    <row r="21" spans="1:14">
      <c r="A21" s="36">
        <v>2019</v>
      </c>
      <c r="B21" s="74">
        <v>24</v>
      </c>
      <c r="C21" s="74">
        <v>15</v>
      </c>
      <c r="D21" s="74">
        <v>19</v>
      </c>
      <c r="E21" s="74">
        <v>14</v>
      </c>
      <c r="F21" s="74">
        <v>20</v>
      </c>
      <c r="G21" s="74">
        <v>35</v>
      </c>
      <c r="H21" s="74">
        <v>33</v>
      </c>
      <c r="I21" s="74">
        <v>96</v>
      </c>
      <c r="J21" s="74">
        <v>26</v>
      </c>
      <c r="K21" s="74">
        <v>24</v>
      </c>
      <c r="L21" s="74">
        <v>59</v>
      </c>
      <c r="M21" s="74">
        <v>37</v>
      </c>
      <c r="N21" s="74">
        <v>69</v>
      </c>
    </row>
    <row r="22" spans="1:14">
      <c r="A22" s="36">
        <v>2020</v>
      </c>
      <c r="B22" s="74">
        <v>23</v>
      </c>
      <c r="C22" s="74">
        <v>16</v>
      </c>
      <c r="D22" s="74">
        <v>16</v>
      </c>
      <c r="E22" s="74">
        <v>15</v>
      </c>
      <c r="F22" s="74">
        <v>23</v>
      </c>
      <c r="G22" s="74">
        <v>34</v>
      </c>
      <c r="H22" s="74">
        <v>36</v>
      </c>
      <c r="I22" s="74">
        <v>97</v>
      </c>
      <c r="J22" s="74">
        <v>23</v>
      </c>
      <c r="K22" s="74">
        <v>22</v>
      </c>
      <c r="L22" s="74">
        <v>61</v>
      </c>
      <c r="M22" s="74">
        <v>36</v>
      </c>
      <c r="N22" s="74">
        <v>72</v>
      </c>
    </row>
    <row r="23" spans="1:14">
      <c r="A23" s="36">
        <v>2021</v>
      </c>
      <c r="B23" s="74">
        <v>27</v>
      </c>
      <c r="C23" s="74">
        <v>15</v>
      </c>
      <c r="D23" s="74">
        <v>14</v>
      </c>
      <c r="E23" s="74">
        <v>17</v>
      </c>
      <c r="F23" s="74">
        <v>23</v>
      </c>
      <c r="G23" s="74">
        <v>35</v>
      </c>
      <c r="H23" s="74">
        <v>38</v>
      </c>
      <c r="I23" s="74">
        <v>93</v>
      </c>
      <c r="J23" s="74">
        <v>23</v>
      </c>
      <c r="K23" s="74">
        <v>22</v>
      </c>
      <c r="L23" s="74">
        <v>61</v>
      </c>
      <c r="M23" s="74">
        <v>35</v>
      </c>
      <c r="N23" s="74">
        <v>75</v>
      </c>
    </row>
    <row r="24" spans="1:14">
      <c r="A24" s="36">
        <v>2022</v>
      </c>
      <c r="B24" s="74">
        <v>29</v>
      </c>
      <c r="C24" s="74">
        <v>14</v>
      </c>
      <c r="D24" s="74">
        <v>14</v>
      </c>
      <c r="E24" s="74">
        <v>21</v>
      </c>
      <c r="F24" s="74">
        <v>20</v>
      </c>
      <c r="G24" s="74">
        <v>38</v>
      </c>
      <c r="H24" s="74">
        <v>34</v>
      </c>
      <c r="I24" s="74">
        <v>95</v>
      </c>
      <c r="J24" s="74">
        <v>22</v>
      </c>
      <c r="K24" s="74">
        <v>24</v>
      </c>
      <c r="L24" s="74">
        <v>58</v>
      </c>
      <c r="M24" s="105">
        <v>33</v>
      </c>
      <c r="N24" s="74">
        <v>75</v>
      </c>
    </row>
    <row r="25" spans="1:14" s="55" customFormat="1" ht="12.75" customHeight="1"/>
    <row r="26" spans="1:14" s="1" customFormat="1">
      <c r="A26" s="67" t="s">
        <v>601</v>
      </c>
      <c r="B26" s="68"/>
      <c r="C26" s="69"/>
      <c r="E26" s="70"/>
      <c r="G26" s="71"/>
    </row>
    <row r="27" spans="1:14" s="1" customFormat="1"/>
    <row r="28" spans="1:14" s="1" customFormat="1">
      <c r="A28" s="72" t="s">
        <v>602</v>
      </c>
      <c r="C28" s="63"/>
    </row>
    <row r="29" spans="1:14">
      <c r="A29" s="36" t="s">
        <v>422</v>
      </c>
      <c r="L29" s="38"/>
      <c r="M29" s="38"/>
      <c r="N29" s="38"/>
    </row>
    <row r="31" spans="1:14" s="86" customFormat="1">
      <c r="A31" s="86" t="s">
        <v>488</v>
      </c>
    </row>
    <row r="32" spans="1:14">
      <c r="A32" s="36" t="s">
        <v>454</v>
      </c>
    </row>
    <row r="33" spans="1:14">
      <c r="A33" s="36" t="s">
        <v>455</v>
      </c>
      <c r="B33" s="1"/>
      <c r="C33" s="1"/>
      <c r="D33" s="1"/>
      <c r="E33" s="1"/>
      <c r="F33" s="1"/>
      <c r="G33" s="1"/>
      <c r="H33" s="1"/>
      <c r="I33" s="1"/>
      <c r="J33" s="1"/>
      <c r="K33" s="1"/>
      <c r="L33" s="1"/>
      <c r="M33" s="1"/>
      <c r="N33" s="1"/>
    </row>
    <row r="34" spans="1:14">
      <c r="A34" s="36" t="s">
        <v>456</v>
      </c>
    </row>
    <row r="50" spans="6:6">
      <c r="F50" s="36" t="s">
        <v>152</v>
      </c>
    </row>
  </sheetData>
  <hyperlinks>
    <hyperlink ref="A4" location="Inhalt!A1" display="&lt;&lt;&lt; Inhalt" xr:uid="{9CFD0124-839F-463E-A2E6-D80CD94E39C7}"/>
    <hyperlink ref="A26" location="Metadaten!A1" display="Metadaten &lt;&lt;&lt;" xr:uid="{58CF9049-2589-472C-925D-34969204B02D}"/>
  </hyperlinks>
  <pageMargins left="0.7" right="0.7" top="0.78740157499999996" bottom="0.78740157499999996"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39"/>
  <sheetViews>
    <sheetView workbookViewId="0">
      <pane ySplit="10" topLeftCell="A11" activePane="bottomLeft" state="frozen"/>
      <selection pane="bottomLeft" activeCell="A4" sqref="A4"/>
    </sheetView>
  </sheetViews>
  <sheetFormatPr baseColWidth="10" defaultRowHeight="12.75"/>
  <cols>
    <col min="1" max="1" width="7" style="36" customWidth="1"/>
    <col min="2" max="2" width="2" style="36" bestFit="1" customWidth="1"/>
    <col min="3" max="3" width="6.42578125" style="36" bestFit="1" customWidth="1"/>
    <col min="4" max="4" width="5.42578125" style="36" bestFit="1" customWidth="1"/>
    <col min="5" max="5" width="16.7109375" style="36" bestFit="1" customWidth="1"/>
    <col min="6" max="6" width="16.5703125" style="36" bestFit="1" customWidth="1"/>
    <col min="7" max="7" width="2" style="36" bestFit="1" customWidth="1"/>
    <col min="8" max="8" width="6.42578125" style="36" bestFit="1" customWidth="1"/>
    <col min="9" max="9" width="16.7109375" style="36" bestFit="1" customWidth="1"/>
    <col min="10" max="10" width="16.5703125" style="36" bestFit="1" customWidth="1"/>
    <col min="11" max="11" width="2" style="36" bestFit="1" customWidth="1"/>
    <col min="12" max="12" width="16.7109375" style="36" bestFit="1" customWidth="1"/>
    <col min="13" max="13" width="16.5703125" style="36" bestFit="1" customWidth="1"/>
    <col min="14" max="16384" width="11.42578125" style="36"/>
  </cols>
  <sheetData>
    <row r="1" spans="1:13" s="55" customFormat="1" ht="15.75">
      <c r="A1" s="53" t="s">
        <v>457</v>
      </c>
    </row>
    <row r="2" spans="1:13" s="55" customFormat="1" ht="12.75" customHeight="1">
      <c r="A2" s="55" t="s">
        <v>712</v>
      </c>
    </row>
    <row r="3" spans="1:13" s="55" customFormat="1"/>
    <row r="4" spans="1:13" s="55" customFormat="1">
      <c r="A4" s="62" t="s">
        <v>599</v>
      </c>
    </row>
    <row r="5" spans="1:13" s="55" customFormat="1">
      <c r="A5" s="63"/>
    </row>
    <row r="6" spans="1:13" s="55" customFormat="1">
      <c r="A6" s="64" t="s">
        <v>640</v>
      </c>
    </row>
    <row r="7" spans="1:13" s="55" customFormat="1"/>
    <row r="8" spans="1:13" s="3" customFormat="1">
      <c r="B8" s="3" t="s">
        <v>458</v>
      </c>
      <c r="G8" s="3" t="s">
        <v>52</v>
      </c>
      <c r="K8" s="3" t="s">
        <v>459</v>
      </c>
    </row>
    <row r="9" spans="1:13" s="3" customFormat="1">
      <c r="C9" s="3" t="s">
        <v>460</v>
      </c>
      <c r="D9" s="3" t="s">
        <v>461</v>
      </c>
      <c r="H9" s="3" t="s">
        <v>460</v>
      </c>
      <c r="I9" s="3" t="s">
        <v>461</v>
      </c>
      <c r="L9" s="3" t="s">
        <v>461</v>
      </c>
    </row>
    <row r="10" spans="1:13" s="3" customFormat="1">
      <c r="A10" s="3" t="s">
        <v>0</v>
      </c>
      <c r="D10" s="3" t="s">
        <v>136</v>
      </c>
      <c r="E10" s="3" t="s">
        <v>453</v>
      </c>
      <c r="F10" s="3" t="s">
        <v>462</v>
      </c>
      <c r="I10" s="3" t="s">
        <v>453</v>
      </c>
      <c r="J10" s="3" t="s">
        <v>462</v>
      </c>
      <c r="L10" s="3" t="s">
        <v>453</v>
      </c>
      <c r="M10" s="3" t="s">
        <v>462</v>
      </c>
    </row>
    <row r="11" spans="1:13">
      <c r="A11" s="36">
        <v>2005</v>
      </c>
      <c r="B11" s="96">
        <v>1</v>
      </c>
      <c r="C11" s="97">
        <v>94</v>
      </c>
      <c r="D11" s="97">
        <v>8</v>
      </c>
      <c r="E11" s="97">
        <v>61</v>
      </c>
      <c r="F11" s="97">
        <v>41</v>
      </c>
      <c r="G11" s="95">
        <v>5</v>
      </c>
      <c r="H11" s="95">
        <v>218</v>
      </c>
      <c r="I11" s="95" t="s">
        <v>19</v>
      </c>
      <c r="J11" s="95" t="s">
        <v>19</v>
      </c>
      <c r="K11" s="95" t="s">
        <v>19</v>
      </c>
      <c r="L11" s="95" t="s">
        <v>19</v>
      </c>
      <c r="M11" s="95" t="s">
        <v>19</v>
      </c>
    </row>
    <row r="12" spans="1:13">
      <c r="A12" s="36">
        <v>2006</v>
      </c>
      <c r="B12" s="96">
        <v>1</v>
      </c>
      <c r="C12" s="97">
        <v>85</v>
      </c>
      <c r="D12" s="97">
        <v>9</v>
      </c>
      <c r="E12" s="97">
        <v>61</v>
      </c>
      <c r="F12" s="97">
        <v>42</v>
      </c>
      <c r="G12" s="95">
        <v>5</v>
      </c>
      <c r="H12" s="95">
        <v>218</v>
      </c>
      <c r="I12" s="95" t="s">
        <v>19</v>
      </c>
      <c r="J12" s="95" t="s">
        <v>19</v>
      </c>
      <c r="K12" s="95" t="s">
        <v>19</v>
      </c>
      <c r="L12" s="95" t="s">
        <v>19</v>
      </c>
      <c r="M12" s="95" t="s">
        <v>19</v>
      </c>
    </row>
    <row r="13" spans="1:13">
      <c r="A13" s="36">
        <v>2007</v>
      </c>
      <c r="B13" s="96">
        <v>1</v>
      </c>
      <c r="C13" s="97">
        <v>85</v>
      </c>
      <c r="D13" s="97">
        <v>9</v>
      </c>
      <c r="E13" s="97">
        <v>64</v>
      </c>
      <c r="F13" s="97">
        <v>40</v>
      </c>
      <c r="G13" s="95">
        <v>5</v>
      </c>
      <c r="H13" s="95">
        <v>218</v>
      </c>
      <c r="I13" s="95" t="s">
        <v>19</v>
      </c>
      <c r="J13" s="95" t="s">
        <v>19</v>
      </c>
      <c r="K13" s="95" t="s">
        <v>19</v>
      </c>
      <c r="L13" s="95" t="s">
        <v>19</v>
      </c>
      <c r="M13" s="95" t="s">
        <v>19</v>
      </c>
    </row>
    <row r="14" spans="1:13">
      <c r="A14" s="36">
        <v>2008</v>
      </c>
      <c r="B14" s="96">
        <v>1</v>
      </c>
      <c r="C14" s="97">
        <v>85</v>
      </c>
      <c r="D14" s="97">
        <v>9</v>
      </c>
      <c r="E14" s="97">
        <v>57</v>
      </c>
      <c r="F14" s="97">
        <v>26</v>
      </c>
      <c r="G14" s="95">
        <v>4</v>
      </c>
      <c r="H14" s="95">
        <v>218</v>
      </c>
      <c r="I14" s="95" t="s">
        <v>19</v>
      </c>
      <c r="J14" s="95" t="s">
        <v>19</v>
      </c>
      <c r="K14" s="95" t="s">
        <v>19</v>
      </c>
      <c r="L14" s="95" t="s">
        <v>19</v>
      </c>
      <c r="M14" s="95" t="s">
        <v>19</v>
      </c>
    </row>
    <row r="15" spans="1:13">
      <c r="A15" s="36">
        <v>2009</v>
      </c>
      <c r="B15" s="96">
        <v>1</v>
      </c>
      <c r="C15" s="97">
        <v>70</v>
      </c>
      <c r="D15" s="97">
        <v>13</v>
      </c>
      <c r="E15" s="97">
        <v>50</v>
      </c>
      <c r="F15" s="97">
        <v>24</v>
      </c>
      <c r="G15" s="95">
        <v>4</v>
      </c>
      <c r="H15" s="95">
        <v>225</v>
      </c>
      <c r="I15" s="95" t="s">
        <v>19</v>
      </c>
      <c r="J15" s="95" t="s">
        <v>19</v>
      </c>
      <c r="K15" s="95" t="s">
        <v>19</v>
      </c>
      <c r="L15" s="95" t="s">
        <v>19</v>
      </c>
      <c r="M15" s="95" t="s">
        <v>19</v>
      </c>
    </row>
    <row r="16" spans="1:13">
      <c r="A16" s="36">
        <v>2010</v>
      </c>
      <c r="B16" s="96">
        <v>2</v>
      </c>
      <c r="C16" s="97">
        <v>78</v>
      </c>
      <c r="D16" s="97">
        <v>16</v>
      </c>
      <c r="E16" s="97">
        <v>54</v>
      </c>
      <c r="F16" s="97">
        <v>37</v>
      </c>
      <c r="G16" s="95">
        <v>4</v>
      </c>
      <c r="H16" s="95">
        <v>225</v>
      </c>
      <c r="I16" s="95" t="s">
        <v>19</v>
      </c>
      <c r="J16" s="95" t="s">
        <v>19</v>
      </c>
      <c r="K16" s="95" t="s">
        <v>19</v>
      </c>
      <c r="L16" s="95" t="s">
        <v>19</v>
      </c>
      <c r="M16" s="95" t="s">
        <v>19</v>
      </c>
    </row>
    <row r="17" spans="1:13">
      <c r="A17" s="36">
        <v>2011</v>
      </c>
      <c r="B17" s="96">
        <v>2</v>
      </c>
      <c r="C17" s="97">
        <v>78</v>
      </c>
      <c r="D17" s="97">
        <v>16</v>
      </c>
      <c r="E17" s="97">
        <v>55</v>
      </c>
      <c r="F17" s="97">
        <v>33</v>
      </c>
      <c r="G17" s="95">
        <v>5</v>
      </c>
      <c r="H17" s="95">
        <v>241</v>
      </c>
      <c r="I17" s="95" t="s">
        <v>19</v>
      </c>
      <c r="J17" s="95" t="s">
        <v>19</v>
      </c>
      <c r="K17" s="95" t="s">
        <v>19</v>
      </c>
      <c r="L17" s="95" t="s">
        <v>19</v>
      </c>
      <c r="M17" s="95" t="s">
        <v>19</v>
      </c>
    </row>
    <row r="18" spans="1:13">
      <c r="A18" s="36">
        <v>2012</v>
      </c>
      <c r="B18" s="96">
        <v>2</v>
      </c>
      <c r="C18" s="97">
        <v>78</v>
      </c>
      <c r="D18" s="97">
        <v>14</v>
      </c>
      <c r="E18" s="97">
        <v>63</v>
      </c>
      <c r="F18" s="97">
        <v>28</v>
      </c>
      <c r="G18" s="95">
        <v>5</v>
      </c>
      <c r="H18" s="95">
        <v>254</v>
      </c>
      <c r="I18" s="95">
        <v>105</v>
      </c>
      <c r="J18" s="95">
        <v>39</v>
      </c>
      <c r="K18" s="95" t="s">
        <v>19</v>
      </c>
      <c r="L18" s="95" t="s">
        <v>19</v>
      </c>
      <c r="M18" s="95" t="s">
        <v>19</v>
      </c>
    </row>
    <row r="19" spans="1:13">
      <c r="A19" s="36">
        <v>2013</v>
      </c>
      <c r="B19" s="96">
        <v>2</v>
      </c>
      <c r="C19" s="97">
        <v>61</v>
      </c>
      <c r="D19" s="97">
        <v>17</v>
      </c>
      <c r="E19" s="97">
        <v>66</v>
      </c>
      <c r="F19" s="97">
        <v>28</v>
      </c>
      <c r="G19" s="95">
        <v>5</v>
      </c>
      <c r="H19" s="95">
        <v>262</v>
      </c>
      <c r="I19" s="95">
        <v>117</v>
      </c>
      <c r="J19" s="95">
        <v>43</v>
      </c>
      <c r="K19" s="95" t="s">
        <v>19</v>
      </c>
      <c r="L19" s="95" t="s">
        <v>19</v>
      </c>
      <c r="M19" s="95" t="s">
        <v>19</v>
      </c>
    </row>
    <row r="20" spans="1:13" ht="14.45" customHeight="1">
      <c r="A20" s="36">
        <v>2014</v>
      </c>
      <c r="B20" s="96">
        <v>2</v>
      </c>
      <c r="C20" s="97">
        <v>61</v>
      </c>
      <c r="D20" s="97">
        <v>18</v>
      </c>
      <c r="E20" s="97">
        <v>68</v>
      </c>
      <c r="F20" s="97">
        <v>27</v>
      </c>
      <c r="G20" s="95">
        <v>6</v>
      </c>
      <c r="H20" s="95">
        <v>273</v>
      </c>
      <c r="I20" s="95">
        <v>119</v>
      </c>
      <c r="J20" s="95">
        <v>47</v>
      </c>
      <c r="K20" s="95">
        <v>2</v>
      </c>
      <c r="L20" s="95">
        <v>29</v>
      </c>
      <c r="M20" s="95">
        <v>8</v>
      </c>
    </row>
    <row r="21" spans="1:13" ht="14.45" customHeight="1">
      <c r="A21" s="36">
        <v>2015</v>
      </c>
      <c r="B21" s="96">
        <v>2</v>
      </c>
      <c r="C21" s="97">
        <v>60</v>
      </c>
      <c r="D21" s="97">
        <v>18</v>
      </c>
      <c r="E21" s="97">
        <v>64</v>
      </c>
      <c r="F21" s="97">
        <v>28</v>
      </c>
      <c r="G21" s="95">
        <v>6</v>
      </c>
      <c r="H21" s="95">
        <v>281</v>
      </c>
      <c r="I21" s="95">
        <v>124</v>
      </c>
      <c r="J21" s="95">
        <v>49</v>
      </c>
      <c r="K21" s="95">
        <v>2</v>
      </c>
      <c r="L21" s="95">
        <v>31</v>
      </c>
      <c r="M21" s="95">
        <v>11</v>
      </c>
    </row>
    <row r="22" spans="1:13" ht="14.45" customHeight="1">
      <c r="A22" s="36">
        <v>2016</v>
      </c>
      <c r="B22" s="96">
        <v>2</v>
      </c>
      <c r="C22" s="97">
        <v>60</v>
      </c>
      <c r="D22" s="97">
        <v>23</v>
      </c>
      <c r="E22" s="97">
        <v>57</v>
      </c>
      <c r="F22" s="97">
        <v>31</v>
      </c>
      <c r="G22" s="95">
        <v>6</v>
      </c>
      <c r="H22" s="95">
        <v>281</v>
      </c>
      <c r="I22" s="95">
        <v>125</v>
      </c>
      <c r="J22" s="95">
        <v>55</v>
      </c>
      <c r="K22" s="95">
        <v>2</v>
      </c>
      <c r="L22" s="95">
        <v>32</v>
      </c>
      <c r="M22" s="95">
        <v>9</v>
      </c>
    </row>
    <row r="23" spans="1:13" ht="14.45" customHeight="1">
      <c r="A23" s="36">
        <v>2017</v>
      </c>
      <c r="B23" s="96">
        <v>3</v>
      </c>
      <c r="C23" s="97">
        <v>91</v>
      </c>
      <c r="D23" s="97">
        <v>21</v>
      </c>
      <c r="E23" s="97">
        <v>84</v>
      </c>
      <c r="F23" s="97">
        <v>38</v>
      </c>
      <c r="G23" s="95">
        <v>6</v>
      </c>
      <c r="H23" s="95">
        <v>281</v>
      </c>
      <c r="I23" s="95">
        <v>129</v>
      </c>
      <c r="J23" s="95">
        <v>53</v>
      </c>
      <c r="K23" s="95">
        <v>2</v>
      </c>
      <c r="L23" s="95">
        <v>41</v>
      </c>
      <c r="M23" s="95">
        <v>8</v>
      </c>
    </row>
    <row r="24" spans="1:13" ht="14.45" customHeight="1">
      <c r="A24" s="36">
        <v>2018</v>
      </c>
      <c r="B24" s="96">
        <v>2</v>
      </c>
      <c r="C24" s="97">
        <v>39</v>
      </c>
      <c r="D24" s="97">
        <v>22</v>
      </c>
      <c r="E24" s="97">
        <v>52</v>
      </c>
      <c r="F24" s="97">
        <v>25</v>
      </c>
      <c r="G24" s="95">
        <v>7</v>
      </c>
      <c r="H24" s="95">
        <v>297</v>
      </c>
      <c r="I24" s="95">
        <v>130</v>
      </c>
      <c r="J24" s="95">
        <v>61</v>
      </c>
      <c r="K24" s="95">
        <v>2</v>
      </c>
      <c r="L24" s="95">
        <v>45</v>
      </c>
      <c r="M24" s="95">
        <v>7</v>
      </c>
    </row>
    <row r="25" spans="1:13" ht="14.45" customHeight="1">
      <c r="A25" s="36">
        <v>2019</v>
      </c>
      <c r="B25" s="96">
        <v>3</v>
      </c>
      <c r="C25" s="97">
        <v>56</v>
      </c>
      <c r="D25" s="97">
        <v>30</v>
      </c>
      <c r="E25" s="97">
        <v>71</v>
      </c>
      <c r="F25" s="97">
        <v>24</v>
      </c>
      <c r="G25" s="95">
        <v>7</v>
      </c>
      <c r="H25" s="95">
        <v>295</v>
      </c>
      <c r="I25" s="95">
        <v>127</v>
      </c>
      <c r="J25" s="95">
        <v>65</v>
      </c>
      <c r="K25" s="95">
        <v>2</v>
      </c>
      <c r="L25" s="95">
        <v>51</v>
      </c>
      <c r="M25" s="95">
        <v>11</v>
      </c>
    </row>
    <row r="26" spans="1:13" ht="14.45" customHeight="1">
      <c r="A26" s="36">
        <v>2020</v>
      </c>
      <c r="B26" s="96">
        <v>3</v>
      </c>
      <c r="C26" s="97">
        <v>89</v>
      </c>
      <c r="D26" s="97">
        <v>34</v>
      </c>
      <c r="E26" s="97">
        <v>59</v>
      </c>
      <c r="F26" s="97">
        <v>25</v>
      </c>
      <c r="G26" s="95">
        <v>7</v>
      </c>
      <c r="H26" s="95">
        <v>311</v>
      </c>
      <c r="I26" s="95">
        <v>123</v>
      </c>
      <c r="J26" s="95">
        <v>64</v>
      </c>
      <c r="K26" s="95">
        <v>2</v>
      </c>
      <c r="L26" s="95">
        <v>52</v>
      </c>
      <c r="M26" s="95">
        <v>11</v>
      </c>
    </row>
    <row r="27" spans="1:13" ht="14.45" customHeight="1">
      <c r="A27" s="36">
        <v>2021</v>
      </c>
      <c r="B27" s="96">
        <v>3</v>
      </c>
      <c r="C27" s="97">
        <v>89</v>
      </c>
      <c r="D27" s="97">
        <v>38</v>
      </c>
      <c r="E27" s="97">
        <v>56</v>
      </c>
      <c r="F27" s="97">
        <v>27</v>
      </c>
      <c r="G27" s="95">
        <v>7</v>
      </c>
      <c r="H27" s="95">
        <v>311</v>
      </c>
      <c r="I27" s="95">
        <v>126</v>
      </c>
      <c r="J27" s="95">
        <v>67</v>
      </c>
      <c r="K27" s="95">
        <v>2</v>
      </c>
      <c r="L27" s="95">
        <v>55</v>
      </c>
      <c r="M27" s="95">
        <v>12</v>
      </c>
    </row>
    <row r="28" spans="1:13" ht="14.45" customHeight="1">
      <c r="A28" s="36">
        <v>2022</v>
      </c>
      <c r="B28" s="96">
        <v>3</v>
      </c>
      <c r="C28" s="97">
        <v>89</v>
      </c>
      <c r="D28" s="97">
        <v>36</v>
      </c>
      <c r="E28" s="97">
        <v>59</v>
      </c>
      <c r="F28" s="97">
        <v>24</v>
      </c>
      <c r="G28" s="95">
        <v>7</v>
      </c>
      <c r="H28" s="95">
        <v>311</v>
      </c>
      <c r="I28" s="95">
        <v>124</v>
      </c>
      <c r="J28" s="95">
        <v>65</v>
      </c>
      <c r="K28" s="95">
        <v>2</v>
      </c>
      <c r="L28" s="95">
        <v>49</v>
      </c>
      <c r="M28" s="95">
        <v>15</v>
      </c>
    </row>
    <row r="29" spans="1:13" s="55" customFormat="1" ht="12.75" customHeight="1"/>
    <row r="30" spans="1:13" s="1" customFormat="1">
      <c r="A30" s="67" t="s">
        <v>601</v>
      </c>
      <c r="B30" s="68"/>
      <c r="C30" s="69"/>
      <c r="E30" s="70"/>
      <c r="G30" s="71"/>
    </row>
    <row r="31" spans="1:13" s="1" customFormat="1"/>
    <row r="32" spans="1:13" s="1" customFormat="1">
      <c r="A32" s="72" t="s">
        <v>602</v>
      </c>
      <c r="C32" s="63"/>
    </row>
    <row r="33" spans="1:14">
      <c r="A33" s="36" t="s">
        <v>422</v>
      </c>
      <c r="L33" s="38"/>
      <c r="M33" s="38"/>
      <c r="N33" s="38"/>
    </row>
    <row r="34" spans="1:14">
      <c r="C34" s="39"/>
      <c r="D34" s="39"/>
      <c r="E34" s="39"/>
      <c r="F34" s="39"/>
      <c r="M34" s="40"/>
    </row>
    <row r="35" spans="1:14" s="86" customFormat="1">
      <c r="A35" s="86" t="s">
        <v>488</v>
      </c>
      <c r="C35" s="88"/>
      <c r="D35" s="88"/>
      <c r="E35" s="88"/>
      <c r="F35" s="88"/>
      <c r="M35" s="89"/>
    </row>
    <row r="36" spans="1:14">
      <c r="A36" s="36" t="s">
        <v>556</v>
      </c>
    </row>
    <row r="37" spans="1:14">
      <c r="A37" s="36" t="s">
        <v>463</v>
      </c>
    </row>
    <row r="38" spans="1:14">
      <c r="A38" s="36" t="s">
        <v>464</v>
      </c>
    </row>
    <row r="39" spans="1:14">
      <c r="A39" s="36" t="s">
        <v>684</v>
      </c>
    </row>
  </sheetData>
  <hyperlinks>
    <hyperlink ref="A4" location="Inhalt!A1" display="&lt;&lt;&lt; Inhalt" xr:uid="{6576E55A-A948-4736-99C6-55772A1DE836}"/>
    <hyperlink ref="A30" location="Metadaten!A1" display="Metadaten &lt;&lt;&lt;" xr:uid="{3226099C-5501-44B4-A82D-4233DE9F2F13}"/>
  </hyperlinks>
  <pageMargins left="0.7" right="0.7" top="0.78740157499999996" bottom="0.78740157499999996"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42"/>
  <sheetViews>
    <sheetView zoomScaleNormal="100" workbookViewId="0">
      <pane ySplit="9" topLeftCell="A10" activePane="bottomLeft" state="frozen"/>
      <selection pane="bottomLeft" activeCell="A4" sqref="A4"/>
    </sheetView>
  </sheetViews>
  <sheetFormatPr baseColWidth="10" defaultRowHeight="12.75"/>
  <cols>
    <col min="1" max="1" width="4.140625" style="33" customWidth="1"/>
    <col min="2" max="2" width="95.140625" style="33" bestFit="1" customWidth="1"/>
    <col min="3" max="18" width="5.42578125" style="33" bestFit="1" customWidth="1"/>
    <col min="19" max="19" width="5.42578125" style="33" customWidth="1"/>
    <col min="20" max="16384" width="11.42578125" style="33"/>
  </cols>
  <sheetData>
    <row r="1" spans="1:19" s="55" customFormat="1" ht="15.75">
      <c r="A1" s="53" t="s">
        <v>423</v>
      </c>
    </row>
    <row r="2" spans="1:19" s="55" customFormat="1" ht="12.75" customHeight="1">
      <c r="A2" s="55" t="s">
        <v>713</v>
      </c>
    </row>
    <row r="3" spans="1:19" s="55" customFormat="1"/>
    <row r="4" spans="1:19" s="55" customFormat="1">
      <c r="A4" s="62" t="s">
        <v>599</v>
      </c>
    </row>
    <row r="5" spans="1:19" s="55" customFormat="1">
      <c r="A5" s="63"/>
    </row>
    <row r="6" spans="1:19" s="55" customFormat="1">
      <c r="A6" s="64" t="s">
        <v>642</v>
      </c>
    </row>
    <row r="7" spans="1:19" s="55" customFormat="1"/>
    <row r="8" spans="1:19" s="3" customFormat="1">
      <c r="A8" s="3" t="s">
        <v>424</v>
      </c>
    </row>
    <row r="9" spans="1:19" s="3" customFormat="1">
      <c r="C9" s="3">
        <v>2006</v>
      </c>
      <c r="D9" s="3">
        <v>2007</v>
      </c>
      <c r="E9" s="3">
        <v>2008</v>
      </c>
      <c r="F9" s="3">
        <v>2009</v>
      </c>
      <c r="G9" s="3">
        <v>2010</v>
      </c>
      <c r="H9" s="3">
        <v>2011</v>
      </c>
      <c r="I9" s="3">
        <v>2012</v>
      </c>
      <c r="J9" s="3">
        <v>2013</v>
      </c>
      <c r="K9" s="3">
        <v>2014</v>
      </c>
      <c r="L9" s="3">
        <v>2015</v>
      </c>
      <c r="M9" s="3">
        <v>2016</v>
      </c>
      <c r="N9" s="3">
        <v>2017</v>
      </c>
      <c r="O9" s="3">
        <v>2018</v>
      </c>
      <c r="P9" s="3">
        <v>2019</v>
      </c>
      <c r="Q9" s="3">
        <v>2020</v>
      </c>
      <c r="R9" s="3">
        <v>2021</v>
      </c>
      <c r="S9" s="3">
        <v>2022</v>
      </c>
    </row>
    <row r="10" spans="1:19" ht="15.6" customHeight="1">
      <c r="A10" s="6"/>
      <c r="B10" s="6" t="s">
        <v>425</v>
      </c>
      <c r="C10" s="74">
        <v>2343</v>
      </c>
      <c r="D10" s="74">
        <v>2345</v>
      </c>
      <c r="E10" s="74">
        <v>2493</v>
      </c>
      <c r="F10" s="74">
        <v>2598</v>
      </c>
      <c r="G10" s="74">
        <v>2449</v>
      </c>
      <c r="H10" s="74">
        <v>2431</v>
      </c>
      <c r="I10" s="74">
        <v>2314</v>
      </c>
      <c r="J10" s="74">
        <v>2596</v>
      </c>
      <c r="K10" s="74">
        <v>2309</v>
      </c>
      <c r="L10" s="74">
        <v>2163</v>
      </c>
      <c r="M10" s="74">
        <v>2157</v>
      </c>
      <c r="N10" s="74">
        <v>2811</v>
      </c>
      <c r="O10" s="74">
        <v>1566</v>
      </c>
      <c r="P10" s="74">
        <v>2047</v>
      </c>
      <c r="Q10" s="74">
        <v>2230</v>
      </c>
      <c r="R10" s="74">
        <v>2212</v>
      </c>
      <c r="S10" s="74">
        <v>2132</v>
      </c>
    </row>
    <row r="11" spans="1:19" ht="14.25" customHeight="1">
      <c r="A11" s="1" t="s">
        <v>512</v>
      </c>
      <c r="B11" s="34" t="s">
        <v>559</v>
      </c>
      <c r="C11" s="74">
        <v>29</v>
      </c>
      <c r="D11" s="74">
        <v>16</v>
      </c>
      <c r="E11" s="74">
        <v>19</v>
      </c>
      <c r="F11" s="74">
        <v>15</v>
      </c>
      <c r="G11" s="74">
        <v>8</v>
      </c>
      <c r="H11" s="74">
        <v>13</v>
      </c>
      <c r="I11" s="74">
        <v>48</v>
      </c>
      <c r="J11" s="74">
        <v>87</v>
      </c>
      <c r="K11" s="74">
        <v>102</v>
      </c>
      <c r="L11" s="74">
        <v>89</v>
      </c>
      <c r="M11" s="74">
        <v>62</v>
      </c>
      <c r="N11" s="74">
        <v>74</v>
      </c>
      <c r="O11" s="74">
        <v>83</v>
      </c>
      <c r="P11" s="74">
        <v>130</v>
      </c>
      <c r="Q11" s="74">
        <v>124</v>
      </c>
      <c r="R11" s="74">
        <v>121</v>
      </c>
      <c r="S11" s="74">
        <v>99</v>
      </c>
    </row>
    <row r="12" spans="1:19" ht="15.6" customHeight="1">
      <c r="A12" s="1" t="s">
        <v>513</v>
      </c>
      <c r="B12" s="34" t="s">
        <v>426</v>
      </c>
      <c r="C12" s="74">
        <v>27</v>
      </c>
      <c r="D12" s="74">
        <v>0</v>
      </c>
      <c r="E12" s="74">
        <v>5</v>
      </c>
      <c r="F12" s="74">
        <v>0</v>
      </c>
      <c r="G12" s="74">
        <v>2</v>
      </c>
      <c r="H12" s="74">
        <v>6</v>
      </c>
      <c r="I12" s="74">
        <v>119</v>
      </c>
      <c r="J12" s="74">
        <v>140</v>
      </c>
      <c r="K12" s="74">
        <v>137</v>
      </c>
      <c r="L12" s="74">
        <v>140</v>
      </c>
      <c r="M12" s="74">
        <v>115</v>
      </c>
      <c r="N12" s="74">
        <v>143</v>
      </c>
      <c r="O12" s="74">
        <v>59</v>
      </c>
      <c r="P12" s="74">
        <v>68</v>
      </c>
      <c r="Q12" s="74">
        <v>71</v>
      </c>
      <c r="R12" s="74">
        <v>61</v>
      </c>
      <c r="S12" s="74">
        <v>100</v>
      </c>
    </row>
    <row r="13" spans="1:19">
      <c r="A13" s="1" t="s">
        <v>514</v>
      </c>
      <c r="B13" s="34" t="s">
        <v>560</v>
      </c>
      <c r="C13" s="74">
        <v>23</v>
      </c>
      <c r="D13" s="74">
        <v>15</v>
      </c>
      <c r="E13" s="74">
        <v>12</v>
      </c>
      <c r="F13" s="74">
        <v>20</v>
      </c>
      <c r="G13" s="74">
        <v>8</v>
      </c>
      <c r="H13" s="74">
        <v>8</v>
      </c>
      <c r="I13" s="74">
        <v>17</v>
      </c>
      <c r="J13" s="74">
        <v>15</v>
      </c>
      <c r="K13" s="74">
        <v>16</v>
      </c>
      <c r="L13" s="74">
        <v>16</v>
      </c>
      <c r="M13" s="74">
        <v>22</v>
      </c>
      <c r="N13" s="74">
        <v>16</v>
      </c>
      <c r="O13" s="74">
        <v>9</v>
      </c>
      <c r="P13" s="74">
        <v>10</v>
      </c>
      <c r="Q13" s="74">
        <v>6</v>
      </c>
      <c r="R13" s="74">
        <v>2</v>
      </c>
      <c r="S13" s="74">
        <v>3</v>
      </c>
    </row>
    <row r="14" spans="1:19" ht="15.6" customHeight="1">
      <c r="A14" s="1" t="s">
        <v>515</v>
      </c>
      <c r="B14" s="34" t="s">
        <v>533</v>
      </c>
      <c r="C14" s="74">
        <v>21</v>
      </c>
      <c r="D14" s="74">
        <v>14</v>
      </c>
      <c r="E14" s="74">
        <v>19</v>
      </c>
      <c r="F14" s="74">
        <v>8</v>
      </c>
      <c r="G14" s="74">
        <v>10</v>
      </c>
      <c r="H14" s="74">
        <v>11</v>
      </c>
      <c r="I14" s="74">
        <v>21</v>
      </c>
      <c r="J14" s="74">
        <v>32</v>
      </c>
      <c r="K14" s="74">
        <v>26</v>
      </c>
      <c r="L14" s="74">
        <v>39</v>
      </c>
      <c r="M14" s="74">
        <v>35</v>
      </c>
      <c r="N14" s="74">
        <v>45</v>
      </c>
      <c r="O14" s="74">
        <v>38</v>
      </c>
      <c r="P14" s="74">
        <v>35</v>
      </c>
      <c r="Q14" s="74">
        <v>28</v>
      </c>
      <c r="R14" s="74">
        <v>29</v>
      </c>
      <c r="S14" s="74">
        <v>30</v>
      </c>
    </row>
    <row r="15" spans="1:19" ht="15.6" customHeight="1">
      <c r="A15" s="1" t="s">
        <v>516</v>
      </c>
      <c r="B15" s="34" t="s">
        <v>427</v>
      </c>
      <c r="C15" s="74">
        <v>117</v>
      </c>
      <c r="D15" s="74">
        <v>140</v>
      </c>
      <c r="E15" s="74">
        <v>116</v>
      </c>
      <c r="F15" s="74">
        <v>68</v>
      </c>
      <c r="G15" s="74">
        <v>69</v>
      </c>
      <c r="H15" s="74">
        <v>66</v>
      </c>
      <c r="I15" s="74">
        <v>69</v>
      </c>
      <c r="J15" s="74">
        <v>112</v>
      </c>
      <c r="K15" s="74">
        <v>82</v>
      </c>
      <c r="L15" s="74">
        <v>92</v>
      </c>
      <c r="M15" s="74">
        <v>91</v>
      </c>
      <c r="N15" s="74">
        <v>81</v>
      </c>
      <c r="O15" s="74">
        <v>80</v>
      </c>
      <c r="P15" s="74">
        <v>136</v>
      </c>
      <c r="Q15" s="74">
        <v>282</v>
      </c>
      <c r="R15" s="74">
        <v>263</v>
      </c>
      <c r="S15" s="74">
        <v>256</v>
      </c>
    </row>
    <row r="16" spans="1:19" ht="15.6" customHeight="1">
      <c r="A16" s="1" t="s">
        <v>517</v>
      </c>
      <c r="B16" s="34" t="s">
        <v>534</v>
      </c>
      <c r="C16" s="74">
        <v>54</v>
      </c>
      <c r="D16" s="74">
        <v>82</v>
      </c>
      <c r="E16" s="74">
        <v>56</v>
      </c>
      <c r="F16" s="74">
        <v>89</v>
      </c>
      <c r="G16" s="74">
        <v>78</v>
      </c>
      <c r="H16" s="74">
        <v>55</v>
      </c>
      <c r="I16" s="74">
        <v>43</v>
      </c>
      <c r="J16" s="74">
        <v>66</v>
      </c>
      <c r="K16" s="74">
        <v>46</v>
      </c>
      <c r="L16" s="74">
        <v>57</v>
      </c>
      <c r="M16" s="74">
        <v>44</v>
      </c>
      <c r="N16" s="74">
        <v>43</v>
      </c>
      <c r="O16" s="74">
        <v>38</v>
      </c>
      <c r="P16" s="74">
        <v>40</v>
      </c>
      <c r="Q16" s="74">
        <v>45</v>
      </c>
      <c r="R16" s="74">
        <v>48</v>
      </c>
      <c r="S16" s="74">
        <v>41</v>
      </c>
    </row>
    <row r="17" spans="1:19" ht="15.6" customHeight="1">
      <c r="A17" s="1" t="s">
        <v>518</v>
      </c>
      <c r="B17" s="34" t="s">
        <v>535</v>
      </c>
      <c r="C17" s="74">
        <v>4</v>
      </c>
      <c r="D17" s="74">
        <v>2</v>
      </c>
      <c r="E17" s="74">
        <v>1</v>
      </c>
      <c r="F17" s="74">
        <v>1</v>
      </c>
      <c r="G17" s="74">
        <v>1</v>
      </c>
      <c r="H17" s="74">
        <v>1</v>
      </c>
      <c r="I17" s="74">
        <v>0</v>
      </c>
      <c r="J17" s="74">
        <v>1</v>
      </c>
      <c r="K17" s="74">
        <v>3</v>
      </c>
      <c r="L17" s="74">
        <v>0</v>
      </c>
      <c r="M17" s="74">
        <v>1</v>
      </c>
      <c r="N17" s="74">
        <v>2</v>
      </c>
      <c r="O17" s="74">
        <v>0</v>
      </c>
      <c r="P17" s="74">
        <v>3</v>
      </c>
      <c r="Q17" s="74">
        <v>0</v>
      </c>
      <c r="R17" s="74">
        <v>2</v>
      </c>
      <c r="S17" s="74">
        <v>2</v>
      </c>
    </row>
    <row r="18" spans="1:19" ht="15.6" customHeight="1">
      <c r="A18" s="1" t="s">
        <v>519</v>
      </c>
      <c r="B18" s="34" t="s">
        <v>536</v>
      </c>
      <c r="C18" s="74">
        <v>19</v>
      </c>
      <c r="D18" s="74">
        <v>14</v>
      </c>
      <c r="E18" s="74">
        <v>22</v>
      </c>
      <c r="F18" s="74">
        <v>20</v>
      </c>
      <c r="G18" s="74">
        <v>11</v>
      </c>
      <c r="H18" s="74">
        <v>10</v>
      </c>
      <c r="I18" s="74">
        <v>5</v>
      </c>
      <c r="J18" s="74">
        <v>19</v>
      </c>
      <c r="K18" s="74">
        <v>19</v>
      </c>
      <c r="L18" s="74">
        <v>18</v>
      </c>
      <c r="M18" s="74">
        <v>8</v>
      </c>
      <c r="N18" s="74">
        <v>11</v>
      </c>
      <c r="O18" s="74">
        <v>15</v>
      </c>
      <c r="P18" s="74">
        <v>12</v>
      </c>
      <c r="Q18" s="74">
        <v>16</v>
      </c>
      <c r="R18" s="74">
        <v>24</v>
      </c>
      <c r="S18" s="74">
        <v>11</v>
      </c>
    </row>
    <row r="19" spans="1:19" ht="15" customHeight="1">
      <c r="A19" s="1" t="s">
        <v>520</v>
      </c>
      <c r="B19" s="34" t="s">
        <v>428</v>
      </c>
      <c r="C19" s="74">
        <v>203</v>
      </c>
      <c r="D19" s="74">
        <v>228</v>
      </c>
      <c r="E19" s="74">
        <v>291</v>
      </c>
      <c r="F19" s="74">
        <v>283</v>
      </c>
      <c r="G19" s="74">
        <v>296</v>
      </c>
      <c r="H19" s="74">
        <v>274</v>
      </c>
      <c r="I19" s="74">
        <v>226</v>
      </c>
      <c r="J19" s="74">
        <v>298</v>
      </c>
      <c r="K19" s="74">
        <v>323</v>
      </c>
      <c r="L19" s="74">
        <v>276</v>
      </c>
      <c r="M19" s="74">
        <v>276</v>
      </c>
      <c r="N19" s="74">
        <v>443</v>
      </c>
      <c r="O19" s="74">
        <v>132</v>
      </c>
      <c r="P19" s="74">
        <v>187</v>
      </c>
      <c r="Q19" s="74">
        <v>178</v>
      </c>
      <c r="R19" s="74">
        <v>191</v>
      </c>
      <c r="S19" s="74">
        <v>158</v>
      </c>
    </row>
    <row r="20" spans="1:19" ht="15" customHeight="1">
      <c r="A20" s="1" t="s">
        <v>521</v>
      </c>
      <c r="B20" s="34" t="s">
        <v>429</v>
      </c>
      <c r="C20" s="74">
        <v>65</v>
      </c>
      <c r="D20" s="74">
        <v>70</v>
      </c>
      <c r="E20" s="74">
        <v>58</v>
      </c>
      <c r="F20" s="74">
        <v>72</v>
      </c>
      <c r="G20" s="74">
        <v>81</v>
      </c>
      <c r="H20" s="74">
        <v>65</v>
      </c>
      <c r="I20" s="74">
        <v>70</v>
      </c>
      <c r="J20" s="74">
        <v>131</v>
      </c>
      <c r="K20" s="74">
        <v>115</v>
      </c>
      <c r="L20" s="74">
        <v>160</v>
      </c>
      <c r="M20" s="74">
        <v>174</v>
      </c>
      <c r="N20" s="74">
        <v>167</v>
      </c>
      <c r="O20" s="74">
        <v>141</v>
      </c>
      <c r="P20" s="74">
        <v>154</v>
      </c>
      <c r="Q20" s="74">
        <v>226</v>
      </c>
      <c r="R20" s="74">
        <v>206</v>
      </c>
      <c r="S20" s="74">
        <v>190</v>
      </c>
    </row>
    <row r="21" spans="1:19" ht="15" customHeight="1">
      <c r="A21" s="1" t="s">
        <v>522</v>
      </c>
      <c r="B21" s="35" t="s">
        <v>430</v>
      </c>
      <c r="C21" s="74">
        <v>208</v>
      </c>
      <c r="D21" s="74">
        <v>256</v>
      </c>
      <c r="E21" s="74">
        <v>240</v>
      </c>
      <c r="F21" s="74">
        <v>232</v>
      </c>
      <c r="G21" s="74">
        <v>222</v>
      </c>
      <c r="H21" s="74">
        <v>242</v>
      </c>
      <c r="I21" s="74">
        <v>156</v>
      </c>
      <c r="J21" s="74">
        <v>188</v>
      </c>
      <c r="K21" s="74">
        <v>229</v>
      </c>
      <c r="L21" s="74">
        <v>221</v>
      </c>
      <c r="M21" s="74">
        <v>227</v>
      </c>
      <c r="N21" s="74">
        <v>299</v>
      </c>
      <c r="O21" s="74">
        <v>226</v>
      </c>
      <c r="P21" s="74">
        <v>285</v>
      </c>
      <c r="Q21" s="74">
        <v>270</v>
      </c>
      <c r="R21" s="74">
        <v>299</v>
      </c>
      <c r="S21" s="74">
        <v>249</v>
      </c>
    </row>
    <row r="22" spans="1:19" ht="15" customHeight="1">
      <c r="A22" s="1" t="s">
        <v>523</v>
      </c>
      <c r="B22" s="6" t="s">
        <v>537</v>
      </c>
      <c r="C22" s="74">
        <v>60</v>
      </c>
      <c r="D22" s="74">
        <v>51</v>
      </c>
      <c r="E22" s="74">
        <v>46</v>
      </c>
      <c r="F22" s="74">
        <v>66</v>
      </c>
      <c r="G22" s="74">
        <v>52</v>
      </c>
      <c r="H22" s="74">
        <v>48</v>
      </c>
      <c r="I22" s="74">
        <v>27</v>
      </c>
      <c r="J22" s="74">
        <v>44</v>
      </c>
      <c r="K22" s="74">
        <v>39</v>
      </c>
      <c r="L22" s="74">
        <v>20</v>
      </c>
      <c r="M22" s="74">
        <v>44</v>
      </c>
      <c r="N22" s="74">
        <v>61</v>
      </c>
      <c r="O22" s="74">
        <v>54</v>
      </c>
      <c r="P22" s="74">
        <v>67</v>
      </c>
      <c r="Q22" s="74">
        <v>51</v>
      </c>
      <c r="R22" s="74">
        <v>56</v>
      </c>
      <c r="S22" s="74">
        <v>37</v>
      </c>
    </row>
    <row r="23" spans="1:19" ht="15" customHeight="1">
      <c r="A23" s="1" t="s">
        <v>524</v>
      </c>
      <c r="B23" s="1" t="s">
        <v>561</v>
      </c>
      <c r="C23" s="74">
        <v>397</v>
      </c>
      <c r="D23" s="74">
        <v>427</v>
      </c>
      <c r="E23" s="74">
        <v>452</v>
      </c>
      <c r="F23" s="74">
        <v>473</v>
      </c>
      <c r="G23" s="74">
        <v>504</v>
      </c>
      <c r="H23" s="74">
        <v>522</v>
      </c>
      <c r="I23" s="74">
        <v>564</v>
      </c>
      <c r="J23" s="74">
        <v>471</v>
      </c>
      <c r="K23" s="74">
        <v>538</v>
      </c>
      <c r="L23" s="74">
        <v>477</v>
      </c>
      <c r="M23" s="74">
        <v>492</v>
      </c>
      <c r="N23" s="74">
        <v>582</v>
      </c>
      <c r="O23" s="74">
        <v>181</v>
      </c>
      <c r="P23" s="74">
        <v>204</v>
      </c>
      <c r="Q23" s="74">
        <v>220</v>
      </c>
      <c r="R23" s="74">
        <v>188</v>
      </c>
      <c r="S23" s="74">
        <v>222</v>
      </c>
    </row>
    <row r="24" spans="1:19" ht="15" customHeight="1">
      <c r="A24" s="1" t="s">
        <v>525</v>
      </c>
      <c r="B24" s="1" t="s">
        <v>431</v>
      </c>
      <c r="C24" s="74">
        <v>256</v>
      </c>
      <c r="D24" s="74">
        <v>276</v>
      </c>
      <c r="E24" s="74">
        <v>283</v>
      </c>
      <c r="F24" s="74">
        <v>300</v>
      </c>
      <c r="G24" s="74">
        <v>292</v>
      </c>
      <c r="H24" s="74">
        <v>281</v>
      </c>
      <c r="I24" s="74">
        <v>180</v>
      </c>
      <c r="J24" s="74">
        <v>158</v>
      </c>
      <c r="K24" s="74">
        <v>172</v>
      </c>
      <c r="L24" s="74">
        <v>161</v>
      </c>
      <c r="M24" s="74">
        <v>157</v>
      </c>
      <c r="N24" s="74">
        <v>231</v>
      </c>
      <c r="O24" s="74">
        <v>103</v>
      </c>
      <c r="P24" s="74">
        <v>125</v>
      </c>
      <c r="Q24" s="74">
        <v>164</v>
      </c>
      <c r="R24" s="74">
        <v>147</v>
      </c>
      <c r="S24" s="74">
        <v>157</v>
      </c>
    </row>
    <row r="25" spans="1:19" ht="15" customHeight="1">
      <c r="A25" s="1" t="s">
        <v>526</v>
      </c>
      <c r="B25" s="1" t="s">
        <v>432</v>
      </c>
      <c r="C25" s="74">
        <v>303</v>
      </c>
      <c r="D25" s="74">
        <v>263</v>
      </c>
      <c r="E25" s="74">
        <v>275</v>
      </c>
      <c r="F25" s="74">
        <v>284</v>
      </c>
      <c r="G25" s="74">
        <v>233</v>
      </c>
      <c r="H25" s="74">
        <v>263</v>
      </c>
      <c r="I25" s="74">
        <v>219</v>
      </c>
      <c r="J25" s="74">
        <v>236</v>
      </c>
      <c r="K25" s="74">
        <v>69</v>
      </c>
      <c r="L25" s="74">
        <v>3</v>
      </c>
      <c r="M25" s="74">
        <v>14</v>
      </c>
      <c r="N25" s="74">
        <v>7</v>
      </c>
      <c r="O25" s="74">
        <v>8</v>
      </c>
      <c r="P25" s="74">
        <v>4</v>
      </c>
      <c r="Q25" s="74">
        <v>4</v>
      </c>
      <c r="R25" s="74">
        <v>5</v>
      </c>
      <c r="S25" s="74">
        <v>2</v>
      </c>
    </row>
    <row r="26" spans="1:19" ht="15" customHeight="1">
      <c r="A26" s="1" t="s">
        <v>527</v>
      </c>
      <c r="B26" s="1" t="s">
        <v>562</v>
      </c>
      <c r="C26" s="74">
        <v>2</v>
      </c>
      <c r="D26" s="74">
        <v>5</v>
      </c>
      <c r="E26" s="74">
        <v>0</v>
      </c>
      <c r="F26" s="74">
        <v>0</v>
      </c>
      <c r="G26" s="74">
        <v>1</v>
      </c>
      <c r="H26" s="74">
        <v>1</v>
      </c>
      <c r="I26" s="74">
        <v>10</v>
      </c>
      <c r="J26" s="74">
        <v>25</v>
      </c>
      <c r="K26" s="74">
        <v>5</v>
      </c>
      <c r="L26" s="74">
        <v>0</v>
      </c>
      <c r="M26" s="74">
        <v>0</v>
      </c>
      <c r="N26" s="74">
        <v>0</v>
      </c>
      <c r="O26" s="74">
        <v>0</v>
      </c>
      <c r="P26" s="74">
        <v>1</v>
      </c>
      <c r="Q26" s="74">
        <v>0</v>
      </c>
      <c r="R26" s="74">
        <v>0</v>
      </c>
      <c r="S26" s="74">
        <v>0</v>
      </c>
    </row>
    <row r="27" spans="1:19" ht="15" customHeight="1">
      <c r="A27" s="1" t="s">
        <v>528</v>
      </c>
      <c r="B27" s="1" t="s">
        <v>563</v>
      </c>
      <c r="C27" s="74">
        <v>3</v>
      </c>
      <c r="D27" s="74">
        <v>0</v>
      </c>
      <c r="E27" s="74">
        <v>1</v>
      </c>
      <c r="F27" s="74">
        <v>0</v>
      </c>
      <c r="G27" s="74">
        <v>2</v>
      </c>
      <c r="H27" s="74">
        <v>0</v>
      </c>
      <c r="I27" s="74">
        <v>11</v>
      </c>
      <c r="J27" s="74">
        <v>6</v>
      </c>
      <c r="K27" s="74">
        <v>4</v>
      </c>
      <c r="L27" s="74">
        <v>5</v>
      </c>
      <c r="M27" s="74">
        <v>0</v>
      </c>
      <c r="N27" s="74">
        <v>17</v>
      </c>
      <c r="O27" s="74">
        <v>2</v>
      </c>
      <c r="P27" s="74">
        <v>13</v>
      </c>
      <c r="Q27" s="74">
        <v>16</v>
      </c>
      <c r="R27" s="74">
        <v>11</v>
      </c>
      <c r="S27" s="74">
        <v>2</v>
      </c>
    </row>
    <row r="28" spans="1:19" ht="15" customHeight="1">
      <c r="A28" s="1" t="s">
        <v>529</v>
      </c>
      <c r="B28" s="1" t="s">
        <v>538</v>
      </c>
      <c r="C28" s="74">
        <v>28</v>
      </c>
      <c r="D28" s="74">
        <v>0</v>
      </c>
      <c r="E28" s="74">
        <v>5</v>
      </c>
      <c r="F28" s="74">
        <v>5</v>
      </c>
      <c r="G28" s="74">
        <v>2</v>
      </c>
      <c r="H28" s="74">
        <v>2</v>
      </c>
      <c r="I28" s="74">
        <v>46</v>
      </c>
      <c r="J28" s="74">
        <v>65</v>
      </c>
      <c r="K28" s="74">
        <v>60</v>
      </c>
      <c r="L28" s="74">
        <v>61</v>
      </c>
      <c r="M28" s="74">
        <v>56</v>
      </c>
      <c r="N28" s="74">
        <v>66</v>
      </c>
      <c r="O28" s="74">
        <v>67</v>
      </c>
      <c r="P28" s="74">
        <v>118</v>
      </c>
      <c r="Q28" s="74">
        <v>87</v>
      </c>
      <c r="R28" s="74">
        <v>89</v>
      </c>
      <c r="S28" s="74">
        <v>106</v>
      </c>
    </row>
    <row r="29" spans="1:19">
      <c r="A29" s="1" t="s">
        <v>530</v>
      </c>
      <c r="B29" s="1" t="s">
        <v>541</v>
      </c>
      <c r="C29" s="74">
        <v>299</v>
      </c>
      <c r="D29" s="74">
        <v>314</v>
      </c>
      <c r="E29" s="74">
        <v>367</v>
      </c>
      <c r="F29" s="74">
        <v>383</v>
      </c>
      <c r="G29" s="74">
        <v>375</v>
      </c>
      <c r="H29" s="74">
        <v>330</v>
      </c>
      <c r="I29" s="74">
        <v>295</v>
      </c>
      <c r="J29" s="74">
        <v>309</v>
      </c>
      <c r="K29" s="74">
        <v>259</v>
      </c>
      <c r="L29" s="74">
        <v>307</v>
      </c>
      <c r="M29" s="74">
        <v>319</v>
      </c>
      <c r="N29" s="74">
        <v>498</v>
      </c>
      <c r="O29" s="74">
        <v>323</v>
      </c>
      <c r="P29" s="74">
        <v>439</v>
      </c>
      <c r="Q29" s="74">
        <v>433</v>
      </c>
      <c r="R29" s="74">
        <v>446</v>
      </c>
      <c r="S29" s="74">
        <v>421</v>
      </c>
    </row>
    <row r="30" spans="1:19" ht="15" customHeight="1">
      <c r="A30" s="1" t="s">
        <v>531</v>
      </c>
      <c r="B30" s="1" t="s">
        <v>539</v>
      </c>
      <c r="C30" s="74">
        <v>0</v>
      </c>
      <c r="D30" s="74">
        <v>0</v>
      </c>
      <c r="E30" s="74">
        <v>0</v>
      </c>
      <c r="F30" s="74">
        <v>0</v>
      </c>
      <c r="G30" s="74">
        <v>0</v>
      </c>
      <c r="H30" s="74">
        <v>0</v>
      </c>
      <c r="I30" s="74">
        <v>0</v>
      </c>
      <c r="J30" s="74">
        <v>0</v>
      </c>
      <c r="K30" s="74">
        <v>0</v>
      </c>
      <c r="L30" s="74">
        <v>0</v>
      </c>
      <c r="M30" s="74">
        <v>0</v>
      </c>
      <c r="N30" s="74">
        <v>0</v>
      </c>
      <c r="O30" s="74">
        <v>0</v>
      </c>
      <c r="P30" s="74">
        <v>0</v>
      </c>
      <c r="Q30" s="74">
        <v>0</v>
      </c>
      <c r="R30" s="74">
        <v>0</v>
      </c>
      <c r="S30" s="74">
        <v>0</v>
      </c>
    </row>
    <row r="31" spans="1:19">
      <c r="A31" s="1" t="s">
        <v>532</v>
      </c>
      <c r="B31" s="34" t="s">
        <v>564</v>
      </c>
      <c r="C31" s="74">
        <v>225</v>
      </c>
      <c r="D31" s="74">
        <v>172</v>
      </c>
      <c r="E31" s="74">
        <v>225</v>
      </c>
      <c r="F31" s="74">
        <v>279</v>
      </c>
      <c r="G31" s="74">
        <v>202</v>
      </c>
      <c r="H31" s="74">
        <v>233</v>
      </c>
      <c r="I31" s="74">
        <v>188</v>
      </c>
      <c r="J31" s="74">
        <v>193</v>
      </c>
      <c r="K31" s="74">
        <v>65</v>
      </c>
      <c r="L31" s="74">
        <v>21</v>
      </c>
      <c r="M31" s="74">
        <v>20</v>
      </c>
      <c r="N31" s="74">
        <v>25</v>
      </c>
      <c r="O31" s="74">
        <v>7</v>
      </c>
      <c r="P31" s="74">
        <v>16</v>
      </c>
      <c r="Q31" s="74">
        <v>9</v>
      </c>
      <c r="R31" s="74">
        <v>24</v>
      </c>
      <c r="S31" s="74">
        <v>46</v>
      </c>
    </row>
    <row r="32" spans="1:19" s="55" customFormat="1" ht="12.75" customHeight="1"/>
    <row r="33" spans="1:14" s="1" customFormat="1">
      <c r="A33" s="67" t="s">
        <v>601</v>
      </c>
      <c r="B33" s="68"/>
      <c r="C33" s="69"/>
      <c r="E33" s="70"/>
      <c r="G33" s="71"/>
    </row>
    <row r="34" spans="1:14" s="1" customFormat="1"/>
    <row r="35" spans="1:14" s="1" customFormat="1">
      <c r="A35" s="72" t="s">
        <v>602</v>
      </c>
      <c r="C35" s="63"/>
    </row>
    <row r="36" spans="1:14" s="36" customFormat="1">
      <c r="A36" s="36" t="s">
        <v>422</v>
      </c>
      <c r="L36" s="38"/>
      <c r="M36" s="38"/>
      <c r="N36" s="38"/>
    </row>
    <row r="38" spans="1:14" s="90" customFormat="1">
      <c r="A38" s="90" t="s">
        <v>488</v>
      </c>
    </row>
    <row r="39" spans="1:14">
      <c r="A39" s="33" t="s">
        <v>540</v>
      </c>
    </row>
    <row r="40" spans="1:14">
      <c r="A40" s="33" t="s">
        <v>433</v>
      </c>
    </row>
    <row r="41" spans="1:14">
      <c r="A41" s="33" t="s">
        <v>558</v>
      </c>
    </row>
    <row r="42" spans="1:14">
      <c r="A42" s="33" t="s">
        <v>511</v>
      </c>
    </row>
  </sheetData>
  <hyperlinks>
    <hyperlink ref="A4" location="Inhalt!A1" display="&lt;&lt;&lt; Inhalt" xr:uid="{8B557D46-B335-4E24-9DA4-0F1FE029F45D}"/>
    <hyperlink ref="A33" location="Metadaten!A1" display="Metadaten &lt;&lt;&lt;" xr:uid="{4DA59550-C589-4C42-AC1A-11342179FDA8}"/>
  </hyperlinks>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18">
    <outlinePr summaryBelow="0"/>
    <pageSetUpPr fitToPage="1"/>
  </sheetPr>
  <dimension ref="A1:N740"/>
  <sheetViews>
    <sheetView zoomScaleNormal="100" workbookViewId="0">
      <pane ySplit="9" topLeftCell="A10" activePane="bottomLeft" state="frozen"/>
      <selection sqref="A1:XFD1048576"/>
      <selection pane="bottomLeft" activeCell="A4" sqref="A4"/>
    </sheetView>
  </sheetViews>
  <sheetFormatPr baseColWidth="10" defaultColWidth="15.5703125" defaultRowHeight="12.75" customHeight="1" outlineLevelRow="1"/>
  <cols>
    <col min="1" max="1" width="33" style="8" customWidth="1"/>
    <col min="2" max="3" width="6.140625" style="8" bestFit="1" customWidth="1"/>
    <col min="4" max="4" width="7.140625" style="8" bestFit="1" customWidth="1"/>
    <col min="5" max="5" width="5.42578125" style="8" bestFit="1" customWidth="1"/>
    <col min="6" max="6" width="4.7109375" style="8" bestFit="1" customWidth="1"/>
    <col min="7" max="7" width="4" style="8" bestFit="1" customWidth="1"/>
    <col min="8" max="8" width="4.42578125" style="8" bestFit="1" customWidth="1"/>
    <col min="9" max="9" width="4" style="8" bestFit="1" customWidth="1"/>
    <col min="10" max="10" width="6.42578125" style="8" bestFit="1" customWidth="1"/>
    <col min="11" max="11" width="9.85546875" style="8" bestFit="1" customWidth="1"/>
    <col min="12" max="12" width="7.5703125" style="8" bestFit="1" customWidth="1"/>
    <col min="13" max="13" width="9.42578125" style="8" bestFit="1" customWidth="1"/>
    <col min="14" max="14" width="9.140625" style="8" bestFit="1" customWidth="1"/>
    <col min="15" max="16384" width="15.5703125" style="8"/>
  </cols>
  <sheetData>
    <row r="1" spans="1:14" s="55" customFormat="1" ht="15.75">
      <c r="A1" s="53" t="s">
        <v>360</v>
      </c>
    </row>
    <row r="2" spans="1:14" s="55" customFormat="1" ht="12.75" customHeight="1">
      <c r="A2" s="55" t="s">
        <v>721</v>
      </c>
    </row>
    <row r="3" spans="1:14" s="55" customFormat="1"/>
    <row r="4" spans="1:14" s="55" customFormat="1">
      <c r="A4" s="62" t="s">
        <v>599</v>
      </c>
    </row>
    <row r="5" spans="1:14" s="55" customFormat="1">
      <c r="A5" s="63"/>
    </row>
    <row r="6" spans="1:14" s="55" customFormat="1">
      <c r="A6" s="64" t="s">
        <v>644</v>
      </c>
    </row>
    <row r="7" spans="1:14" s="55" customFormat="1"/>
    <row r="8" spans="1:14" s="3" customFormat="1">
      <c r="A8" s="3" t="s">
        <v>157</v>
      </c>
      <c r="C8" s="3" t="s">
        <v>158</v>
      </c>
    </row>
    <row r="9" spans="1:14" s="3" customFormat="1">
      <c r="B9" s="3" t="s">
        <v>0</v>
      </c>
      <c r="C9" s="3" t="s">
        <v>732</v>
      </c>
      <c r="D9" s="3" t="s">
        <v>733</v>
      </c>
      <c r="E9" s="3" t="s">
        <v>159</v>
      </c>
      <c r="F9" s="3" t="s">
        <v>160</v>
      </c>
      <c r="G9" s="3" t="s">
        <v>161</v>
      </c>
      <c r="H9" s="3" t="s">
        <v>162</v>
      </c>
      <c r="I9" s="3" t="s">
        <v>163</v>
      </c>
      <c r="J9" s="3" t="s">
        <v>734</v>
      </c>
      <c r="K9" s="3" t="s">
        <v>735</v>
      </c>
      <c r="L9" s="3" t="s">
        <v>736</v>
      </c>
      <c r="M9" s="3" t="s">
        <v>737</v>
      </c>
      <c r="N9" s="3" t="s">
        <v>738</v>
      </c>
    </row>
    <row r="10" spans="1:14" collapsed="1">
      <c r="A10" s="30" t="s">
        <v>164</v>
      </c>
      <c r="B10" s="74">
        <v>933</v>
      </c>
      <c r="C10" s="74">
        <v>63</v>
      </c>
      <c r="D10" s="74">
        <v>154</v>
      </c>
      <c r="E10" s="74">
        <v>83</v>
      </c>
      <c r="F10" s="74">
        <v>135</v>
      </c>
      <c r="G10" s="74">
        <v>52</v>
      </c>
      <c r="H10" s="74">
        <v>33</v>
      </c>
      <c r="I10" s="74">
        <v>43</v>
      </c>
      <c r="J10" s="74">
        <v>39</v>
      </c>
      <c r="K10" s="74">
        <v>54</v>
      </c>
      <c r="L10" s="74">
        <v>53</v>
      </c>
      <c r="M10" s="74">
        <v>68</v>
      </c>
      <c r="N10" s="74">
        <v>156</v>
      </c>
    </row>
    <row r="11" spans="1:14" hidden="1" outlineLevel="1">
      <c r="A11" s="8" t="s">
        <v>165</v>
      </c>
      <c r="B11" s="74">
        <v>10</v>
      </c>
      <c r="C11" s="74">
        <v>0</v>
      </c>
      <c r="D11" s="74">
        <v>0</v>
      </c>
      <c r="E11" s="74">
        <v>0</v>
      </c>
      <c r="F11" s="74">
        <v>4</v>
      </c>
      <c r="G11" s="74">
        <v>3</v>
      </c>
      <c r="H11" s="74">
        <v>1</v>
      </c>
      <c r="I11" s="74">
        <v>2</v>
      </c>
      <c r="J11" s="74">
        <v>0</v>
      </c>
      <c r="K11" s="74">
        <v>0</v>
      </c>
      <c r="L11" s="74">
        <v>0</v>
      </c>
      <c r="M11" s="74">
        <v>0</v>
      </c>
      <c r="N11" s="74">
        <v>0</v>
      </c>
    </row>
    <row r="12" spans="1:14" hidden="1" outlineLevel="1">
      <c r="A12" s="8" t="s">
        <v>166</v>
      </c>
      <c r="B12" s="74">
        <v>55</v>
      </c>
      <c r="C12" s="74">
        <v>12</v>
      </c>
      <c r="D12" s="74">
        <v>9</v>
      </c>
      <c r="E12" s="74">
        <v>4</v>
      </c>
      <c r="F12" s="74">
        <v>5</v>
      </c>
      <c r="G12" s="74">
        <v>0</v>
      </c>
      <c r="H12" s="74">
        <v>4</v>
      </c>
      <c r="I12" s="74">
        <v>12</v>
      </c>
      <c r="J12" s="74">
        <v>1</v>
      </c>
      <c r="K12" s="74">
        <v>4</v>
      </c>
      <c r="L12" s="74">
        <v>1</v>
      </c>
      <c r="M12" s="74">
        <v>2</v>
      </c>
      <c r="N12" s="74">
        <v>1</v>
      </c>
    </row>
    <row r="13" spans="1:14" hidden="1" outlineLevel="1">
      <c r="A13" s="8" t="s">
        <v>167</v>
      </c>
      <c r="B13" s="74">
        <v>8</v>
      </c>
      <c r="C13" s="74">
        <v>0</v>
      </c>
      <c r="D13" s="74">
        <v>0</v>
      </c>
      <c r="E13" s="74">
        <v>0</v>
      </c>
      <c r="F13" s="74">
        <v>6</v>
      </c>
      <c r="G13" s="74">
        <v>0</v>
      </c>
      <c r="H13" s="74">
        <v>2</v>
      </c>
      <c r="I13" s="74">
        <v>0</v>
      </c>
      <c r="J13" s="74">
        <v>0</v>
      </c>
      <c r="K13" s="74">
        <v>0</v>
      </c>
      <c r="L13" s="74">
        <v>0</v>
      </c>
      <c r="M13" s="74">
        <v>0</v>
      </c>
      <c r="N13" s="74">
        <v>0</v>
      </c>
    </row>
    <row r="14" spans="1:14" hidden="1" outlineLevel="1">
      <c r="A14" s="8" t="s">
        <v>168</v>
      </c>
      <c r="B14" s="74">
        <v>153</v>
      </c>
      <c r="C14" s="74">
        <v>18</v>
      </c>
      <c r="D14" s="74">
        <v>9</v>
      </c>
      <c r="E14" s="74">
        <v>25</v>
      </c>
      <c r="F14" s="74">
        <v>22</v>
      </c>
      <c r="G14" s="74">
        <v>34</v>
      </c>
      <c r="H14" s="74">
        <v>7</v>
      </c>
      <c r="I14" s="74">
        <v>8</v>
      </c>
      <c r="J14" s="74">
        <v>7</v>
      </c>
      <c r="K14" s="74">
        <v>0</v>
      </c>
      <c r="L14" s="74">
        <v>5</v>
      </c>
      <c r="M14" s="74">
        <v>4</v>
      </c>
      <c r="N14" s="74">
        <v>12</v>
      </c>
    </row>
    <row r="15" spans="1:14" hidden="1" outlineLevel="1">
      <c r="A15" s="8" t="s">
        <v>169</v>
      </c>
      <c r="B15" s="74">
        <v>0</v>
      </c>
      <c r="C15" s="74">
        <v>0</v>
      </c>
      <c r="D15" s="74">
        <v>0</v>
      </c>
      <c r="E15" s="74">
        <v>0</v>
      </c>
      <c r="F15" s="74">
        <v>0</v>
      </c>
      <c r="G15" s="74">
        <v>0</v>
      </c>
      <c r="H15" s="74">
        <v>0</v>
      </c>
      <c r="I15" s="74">
        <v>0</v>
      </c>
      <c r="J15" s="74">
        <v>0</v>
      </c>
      <c r="K15" s="74">
        <v>0</v>
      </c>
      <c r="L15" s="74">
        <v>0</v>
      </c>
      <c r="M15" s="74">
        <v>0</v>
      </c>
      <c r="N15" s="74">
        <v>0</v>
      </c>
    </row>
    <row r="16" spans="1:14" hidden="1" outlineLevel="1">
      <c r="A16" s="8" t="s">
        <v>170</v>
      </c>
      <c r="B16" s="74">
        <v>43</v>
      </c>
      <c r="C16" s="74">
        <v>0</v>
      </c>
      <c r="D16" s="74">
        <v>2</v>
      </c>
      <c r="E16" s="74">
        <v>0</v>
      </c>
      <c r="F16" s="74">
        <v>2</v>
      </c>
      <c r="G16" s="74">
        <v>1</v>
      </c>
      <c r="H16" s="74">
        <v>1</v>
      </c>
      <c r="I16" s="74">
        <v>0</v>
      </c>
      <c r="J16" s="74">
        <v>5</v>
      </c>
      <c r="K16" s="74">
        <v>5</v>
      </c>
      <c r="L16" s="74">
        <v>2</v>
      </c>
      <c r="M16" s="74">
        <v>3</v>
      </c>
      <c r="N16" s="74">
        <v>22</v>
      </c>
    </row>
    <row r="17" spans="1:14" hidden="1" outlineLevel="1">
      <c r="A17" s="8" t="s">
        <v>171</v>
      </c>
      <c r="B17" s="74">
        <v>7</v>
      </c>
      <c r="C17" s="74">
        <v>0</v>
      </c>
      <c r="D17" s="74">
        <v>0</v>
      </c>
      <c r="E17" s="74">
        <v>0</v>
      </c>
      <c r="F17" s="74">
        <v>1</v>
      </c>
      <c r="G17" s="74">
        <v>0</v>
      </c>
      <c r="H17" s="74">
        <v>0</v>
      </c>
      <c r="I17" s="74">
        <v>3</v>
      </c>
      <c r="J17" s="74">
        <v>1</v>
      </c>
      <c r="K17" s="74">
        <v>1</v>
      </c>
      <c r="L17" s="74">
        <v>1</v>
      </c>
      <c r="M17" s="74">
        <v>0</v>
      </c>
      <c r="N17" s="74">
        <v>0</v>
      </c>
    </row>
    <row r="18" spans="1:14" hidden="1" outlineLevel="1">
      <c r="A18" s="8" t="s">
        <v>172</v>
      </c>
      <c r="B18" s="74">
        <v>66</v>
      </c>
      <c r="C18" s="74">
        <v>1</v>
      </c>
      <c r="D18" s="74">
        <v>21</v>
      </c>
      <c r="E18" s="74">
        <v>8</v>
      </c>
      <c r="F18" s="74">
        <v>2</v>
      </c>
      <c r="G18" s="74">
        <v>1</v>
      </c>
      <c r="H18" s="74">
        <v>10</v>
      </c>
      <c r="I18" s="74">
        <v>6</v>
      </c>
      <c r="J18" s="74">
        <v>5</v>
      </c>
      <c r="K18" s="74">
        <v>3</v>
      </c>
      <c r="L18" s="74">
        <v>4</v>
      </c>
      <c r="M18" s="74">
        <v>4</v>
      </c>
      <c r="N18" s="74">
        <v>1</v>
      </c>
    </row>
    <row r="19" spans="1:14" hidden="1" outlineLevel="1">
      <c r="A19" s="8" t="s">
        <v>739</v>
      </c>
      <c r="B19" s="74">
        <v>558</v>
      </c>
      <c r="C19" s="74">
        <v>32</v>
      </c>
      <c r="D19" s="74">
        <v>111</v>
      </c>
      <c r="E19" s="74">
        <v>42</v>
      </c>
      <c r="F19" s="74">
        <v>87</v>
      </c>
      <c r="G19" s="74">
        <v>12</v>
      </c>
      <c r="H19" s="74">
        <v>5</v>
      </c>
      <c r="I19" s="74">
        <v>11</v>
      </c>
      <c r="J19" s="74">
        <v>15</v>
      </c>
      <c r="K19" s="74">
        <v>34</v>
      </c>
      <c r="L19" s="74">
        <v>39</v>
      </c>
      <c r="M19" s="74">
        <v>53</v>
      </c>
      <c r="N19" s="74">
        <v>117</v>
      </c>
    </row>
    <row r="20" spans="1:14" hidden="1" outlineLevel="1">
      <c r="A20" s="8" t="s">
        <v>174</v>
      </c>
      <c r="B20" s="74">
        <v>4</v>
      </c>
      <c r="C20" s="74">
        <v>0</v>
      </c>
      <c r="D20" s="74">
        <v>0</v>
      </c>
      <c r="E20" s="74">
        <v>0</v>
      </c>
      <c r="F20" s="74">
        <v>0</v>
      </c>
      <c r="G20" s="74">
        <v>0</v>
      </c>
      <c r="H20" s="74">
        <v>0</v>
      </c>
      <c r="I20" s="74">
        <v>0</v>
      </c>
      <c r="J20" s="74">
        <v>2</v>
      </c>
      <c r="K20" s="74">
        <v>2</v>
      </c>
      <c r="L20" s="74">
        <v>0</v>
      </c>
      <c r="M20" s="74">
        <v>0</v>
      </c>
      <c r="N20" s="74">
        <v>0</v>
      </c>
    </row>
    <row r="21" spans="1:14" hidden="1" outlineLevel="1">
      <c r="A21" s="8" t="s">
        <v>175</v>
      </c>
      <c r="B21" s="74">
        <v>21</v>
      </c>
      <c r="C21" s="74">
        <v>0</v>
      </c>
      <c r="D21" s="74">
        <v>2</v>
      </c>
      <c r="E21" s="74">
        <v>3</v>
      </c>
      <c r="F21" s="74">
        <v>4</v>
      </c>
      <c r="G21" s="74">
        <v>0</v>
      </c>
      <c r="H21" s="74">
        <v>2</v>
      </c>
      <c r="I21" s="74">
        <v>1</v>
      </c>
      <c r="J21" s="74">
        <v>3</v>
      </c>
      <c r="K21" s="74">
        <v>3</v>
      </c>
      <c r="L21" s="74">
        <v>1</v>
      </c>
      <c r="M21" s="74">
        <v>1</v>
      </c>
      <c r="N21" s="74">
        <v>1</v>
      </c>
    </row>
    <row r="22" spans="1:14" hidden="1" outlineLevel="1">
      <c r="A22" s="8" t="s">
        <v>176</v>
      </c>
      <c r="B22" s="74">
        <v>5</v>
      </c>
      <c r="C22" s="74">
        <v>0</v>
      </c>
      <c r="D22" s="74">
        <v>0</v>
      </c>
      <c r="E22" s="74">
        <v>0</v>
      </c>
      <c r="F22" s="74">
        <v>2</v>
      </c>
      <c r="G22" s="74">
        <v>1</v>
      </c>
      <c r="H22" s="74">
        <v>0</v>
      </c>
      <c r="I22" s="74">
        <v>0</v>
      </c>
      <c r="J22" s="74">
        <v>0</v>
      </c>
      <c r="K22" s="74">
        <v>0</v>
      </c>
      <c r="L22" s="74">
        <v>0</v>
      </c>
      <c r="M22" s="74">
        <v>1</v>
      </c>
      <c r="N22" s="74">
        <v>1</v>
      </c>
    </row>
    <row r="23" spans="1:14" hidden="1" outlineLevel="1">
      <c r="A23" s="8" t="s">
        <v>177</v>
      </c>
      <c r="B23" s="74">
        <v>0</v>
      </c>
      <c r="C23" s="74">
        <v>0</v>
      </c>
      <c r="D23" s="74">
        <v>0</v>
      </c>
      <c r="E23" s="74">
        <v>0</v>
      </c>
      <c r="F23" s="74">
        <v>0</v>
      </c>
      <c r="G23" s="74">
        <v>0</v>
      </c>
      <c r="H23" s="74">
        <v>0</v>
      </c>
      <c r="I23" s="74">
        <v>0</v>
      </c>
      <c r="J23" s="74">
        <v>0</v>
      </c>
      <c r="K23" s="74">
        <v>0</v>
      </c>
      <c r="L23" s="74">
        <v>0</v>
      </c>
      <c r="M23" s="74">
        <v>0</v>
      </c>
      <c r="N23" s="74">
        <v>0</v>
      </c>
    </row>
    <row r="24" spans="1:14" hidden="1" outlineLevel="1">
      <c r="A24" s="8" t="s">
        <v>178</v>
      </c>
      <c r="B24" s="74">
        <v>3</v>
      </c>
      <c r="C24" s="74">
        <v>0</v>
      </c>
      <c r="D24" s="74">
        <v>0</v>
      </c>
      <c r="E24" s="74">
        <v>1</v>
      </c>
      <c r="F24" s="74">
        <v>0</v>
      </c>
      <c r="G24" s="74">
        <v>0</v>
      </c>
      <c r="H24" s="74">
        <v>1</v>
      </c>
      <c r="I24" s="74">
        <v>0</v>
      </c>
      <c r="J24" s="74">
        <v>0</v>
      </c>
      <c r="K24" s="74">
        <v>0</v>
      </c>
      <c r="L24" s="74">
        <v>0</v>
      </c>
      <c r="M24" s="74">
        <v>0</v>
      </c>
      <c r="N24" s="74">
        <v>1</v>
      </c>
    </row>
    <row r="25" spans="1:14" hidden="1" outlineLevel="1">
      <c r="A25" s="8" t="s">
        <v>179</v>
      </c>
      <c r="B25" s="74">
        <v>0</v>
      </c>
      <c r="C25" s="74">
        <v>0</v>
      </c>
      <c r="D25" s="74">
        <v>0</v>
      </c>
      <c r="E25" s="74">
        <v>0</v>
      </c>
      <c r="F25" s="74">
        <v>0</v>
      </c>
      <c r="G25" s="74">
        <v>0</v>
      </c>
      <c r="H25" s="74">
        <v>0</v>
      </c>
      <c r="I25" s="74">
        <v>0</v>
      </c>
      <c r="J25" s="74">
        <v>0</v>
      </c>
      <c r="K25" s="74">
        <v>0</v>
      </c>
      <c r="L25" s="74">
        <v>0</v>
      </c>
      <c r="M25" s="74">
        <v>0</v>
      </c>
      <c r="N25" s="74">
        <v>0</v>
      </c>
    </row>
    <row r="26" spans="1:14" hidden="1" outlineLevel="1">
      <c r="A26" s="8" t="s">
        <v>180</v>
      </c>
      <c r="B26" s="74">
        <v>0</v>
      </c>
      <c r="C26" s="74">
        <v>0</v>
      </c>
      <c r="D26" s="74">
        <v>0</v>
      </c>
      <c r="E26" s="74">
        <v>0</v>
      </c>
      <c r="F26" s="74">
        <v>0</v>
      </c>
      <c r="G26" s="74">
        <v>0</v>
      </c>
      <c r="H26" s="74">
        <v>0</v>
      </c>
      <c r="I26" s="74">
        <v>0</v>
      </c>
      <c r="J26" s="74">
        <v>0</v>
      </c>
      <c r="K26" s="74">
        <v>0</v>
      </c>
      <c r="L26" s="74">
        <v>0</v>
      </c>
      <c r="M26" s="74">
        <v>0</v>
      </c>
      <c r="N26" s="74">
        <v>0</v>
      </c>
    </row>
    <row r="27" spans="1:14" collapsed="1">
      <c r="A27" s="30" t="s">
        <v>181</v>
      </c>
      <c r="B27" s="74">
        <v>1009</v>
      </c>
      <c r="C27" s="74">
        <v>136</v>
      </c>
      <c r="D27" s="74">
        <v>122</v>
      </c>
      <c r="E27" s="74">
        <v>79</v>
      </c>
      <c r="F27" s="74">
        <v>43</v>
      </c>
      <c r="G27" s="74">
        <v>81</v>
      </c>
      <c r="H27" s="74">
        <v>97</v>
      </c>
      <c r="I27" s="74">
        <v>56</v>
      </c>
      <c r="J27" s="74">
        <v>38</v>
      </c>
      <c r="K27" s="74">
        <v>34</v>
      </c>
      <c r="L27" s="74">
        <v>83</v>
      </c>
      <c r="M27" s="74">
        <v>130</v>
      </c>
      <c r="N27" s="74">
        <v>110</v>
      </c>
    </row>
    <row r="28" spans="1:14" hidden="1" outlineLevel="1">
      <c r="A28" s="8" t="s">
        <v>165</v>
      </c>
      <c r="B28" s="74">
        <v>0</v>
      </c>
      <c r="C28" s="74">
        <v>0</v>
      </c>
      <c r="D28" s="74">
        <v>0</v>
      </c>
      <c r="E28" s="74">
        <v>0</v>
      </c>
      <c r="F28" s="74">
        <v>0</v>
      </c>
      <c r="G28" s="74">
        <v>0</v>
      </c>
      <c r="H28" s="74">
        <v>0</v>
      </c>
      <c r="I28" s="74">
        <v>0</v>
      </c>
      <c r="J28" s="74">
        <v>0</v>
      </c>
      <c r="K28" s="74">
        <v>0</v>
      </c>
      <c r="L28" s="74">
        <v>0</v>
      </c>
      <c r="M28" s="74">
        <v>0</v>
      </c>
      <c r="N28" s="74">
        <v>0</v>
      </c>
    </row>
    <row r="29" spans="1:14" hidden="1" outlineLevel="1">
      <c r="A29" s="8" t="s">
        <v>166</v>
      </c>
      <c r="B29" s="74">
        <v>34</v>
      </c>
      <c r="C29" s="74">
        <v>0</v>
      </c>
      <c r="D29" s="74">
        <v>1</v>
      </c>
      <c r="E29" s="74">
        <v>0</v>
      </c>
      <c r="F29" s="74">
        <v>3</v>
      </c>
      <c r="G29" s="74">
        <v>3</v>
      </c>
      <c r="H29" s="74">
        <v>5</v>
      </c>
      <c r="I29" s="74">
        <v>0</v>
      </c>
      <c r="J29" s="74">
        <v>1</v>
      </c>
      <c r="K29" s="74">
        <v>0</v>
      </c>
      <c r="L29" s="74">
        <v>1</v>
      </c>
      <c r="M29" s="74">
        <v>16</v>
      </c>
      <c r="N29" s="74">
        <v>4</v>
      </c>
    </row>
    <row r="30" spans="1:14" hidden="1" outlineLevel="1">
      <c r="A30" s="8" t="s">
        <v>167</v>
      </c>
      <c r="B30" s="74">
        <v>46</v>
      </c>
      <c r="C30" s="74">
        <v>1</v>
      </c>
      <c r="D30" s="74">
        <v>0</v>
      </c>
      <c r="E30" s="74">
        <v>1</v>
      </c>
      <c r="F30" s="74">
        <v>8</v>
      </c>
      <c r="G30" s="74">
        <v>33</v>
      </c>
      <c r="H30" s="74">
        <v>0</v>
      </c>
      <c r="I30" s="74">
        <v>2</v>
      </c>
      <c r="J30" s="74">
        <v>0</v>
      </c>
      <c r="K30" s="74">
        <v>0</v>
      </c>
      <c r="L30" s="74">
        <v>0</v>
      </c>
      <c r="M30" s="74">
        <v>0</v>
      </c>
      <c r="N30" s="74">
        <v>1</v>
      </c>
    </row>
    <row r="31" spans="1:14" hidden="1" outlineLevel="1">
      <c r="A31" s="8" t="s">
        <v>168</v>
      </c>
      <c r="B31" s="74">
        <v>97</v>
      </c>
      <c r="C31" s="74">
        <v>8</v>
      </c>
      <c r="D31" s="74">
        <v>7</v>
      </c>
      <c r="E31" s="74">
        <v>1</v>
      </c>
      <c r="F31" s="74">
        <v>6</v>
      </c>
      <c r="G31" s="74">
        <v>11</v>
      </c>
      <c r="H31" s="74">
        <v>12</v>
      </c>
      <c r="I31" s="74">
        <v>2</v>
      </c>
      <c r="J31" s="74">
        <v>0</v>
      </c>
      <c r="K31" s="74">
        <v>1</v>
      </c>
      <c r="L31" s="74">
        <v>7</v>
      </c>
      <c r="M31" s="74">
        <v>15</v>
      </c>
      <c r="N31" s="74">
        <v>27</v>
      </c>
    </row>
    <row r="32" spans="1:14" hidden="1" outlineLevel="1">
      <c r="A32" s="8" t="s">
        <v>169</v>
      </c>
      <c r="B32" s="74">
        <v>0</v>
      </c>
      <c r="C32" s="74">
        <v>0</v>
      </c>
      <c r="D32" s="74">
        <v>0</v>
      </c>
      <c r="E32" s="74">
        <v>0</v>
      </c>
      <c r="F32" s="74">
        <v>0</v>
      </c>
      <c r="G32" s="74">
        <v>0</v>
      </c>
      <c r="H32" s="74">
        <v>0</v>
      </c>
      <c r="I32" s="74">
        <v>0</v>
      </c>
      <c r="J32" s="74">
        <v>0</v>
      </c>
      <c r="K32" s="74">
        <v>0</v>
      </c>
      <c r="L32" s="74">
        <v>0</v>
      </c>
      <c r="M32" s="74">
        <v>0</v>
      </c>
      <c r="N32" s="74">
        <v>0</v>
      </c>
    </row>
    <row r="33" spans="1:14" hidden="1" outlineLevel="1">
      <c r="A33" s="8" t="s">
        <v>170</v>
      </c>
      <c r="B33" s="74">
        <v>95</v>
      </c>
      <c r="C33" s="74">
        <v>7</v>
      </c>
      <c r="D33" s="74">
        <v>0</v>
      </c>
      <c r="E33" s="74">
        <v>0</v>
      </c>
      <c r="F33" s="74">
        <v>1</v>
      </c>
      <c r="G33" s="74">
        <v>3</v>
      </c>
      <c r="H33" s="74">
        <v>59</v>
      </c>
      <c r="I33" s="74">
        <v>17</v>
      </c>
      <c r="J33" s="74">
        <v>1</v>
      </c>
      <c r="K33" s="74">
        <v>1</v>
      </c>
      <c r="L33" s="74">
        <v>1</v>
      </c>
      <c r="M33" s="74">
        <v>4</v>
      </c>
      <c r="N33" s="74">
        <v>1</v>
      </c>
    </row>
    <row r="34" spans="1:14" hidden="1" outlineLevel="1">
      <c r="A34" s="8" t="s">
        <v>171</v>
      </c>
      <c r="B34" s="74">
        <v>4</v>
      </c>
      <c r="C34" s="74">
        <v>0</v>
      </c>
      <c r="D34" s="74">
        <v>0</v>
      </c>
      <c r="E34" s="74">
        <v>0</v>
      </c>
      <c r="F34" s="74">
        <v>0</v>
      </c>
      <c r="G34" s="74">
        <v>0</v>
      </c>
      <c r="H34" s="74">
        <v>0</v>
      </c>
      <c r="I34" s="74">
        <v>1</v>
      </c>
      <c r="J34" s="74">
        <v>1</v>
      </c>
      <c r="K34" s="74">
        <v>0</v>
      </c>
      <c r="L34" s="74">
        <v>0</v>
      </c>
      <c r="M34" s="74">
        <v>1</v>
      </c>
      <c r="N34" s="74">
        <v>1</v>
      </c>
    </row>
    <row r="35" spans="1:14" hidden="1" outlineLevel="1">
      <c r="A35" s="8" t="s">
        <v>172</v>
      </c>
      <c r="B35" s="74">
        <v>46</v>
      </c>
      <c r="C35" s="74">
        <v>2</v>
      </c>
      <c r="D35" s="74">
        <v>2</v>
      </c>
      <c r="E35" s="74">
        <v>0</v>
      </c>
      <c r="F35" s="74">
        <v>4</v>
      </c>
      <c r="G35" s="74">
        <v>2</v>
      </c>
      <c r="H35" s="74">
        <v>5</v>
      </c>
      <c r="I35" s="74">
        <v>6</v>
      </c>
      <c r="J35" s="74">
        <v>0</v>
      </c>
      <c r="K35" s="74">
        <v>22</v>
      </c>
      <c r="L35" s="74">
        <v>2</v>
      </c>
      <c r="M35" s="74">
        <v>1</v>
      </c>
      <c r="N35" s="74">
        <v>0</v>
      </c>
    </row>
    <row r="36" spans="1:14" hidden="1" outlineLevel="1">
      <c r="A36" s="8" t="s">
        <v>739</v>
      </c>
      <c r="B36" s="74">
        <v>672</v>
      </c>
      <c r="C36" s="74">
        <v>118</v>
      </c>
      <c r="D36" s="74">
        <v>112</v>
      </c>
      <c r="E36" s="74">
        <v>73</v>
      </c>
      <c r="F36" s="74">
        <v>20</v>
      </c>
      <c r="G36" s="74">
        <v>27</v>
      </c>
      <c r="H36" s="74">
        <v>15</v>
      </c>
      <c r="I36" s="74">
        <v>26</v>
      </c>
      <c r="J36" s="74">
        <v>33</v>
      </c>
      <c r="K36" s="74">
        <v>9</v>
      </c>
      <c r="L36" s="74">
        <v>71</v>
      </c>
      <c r="M36" s="74">
        <v>93</v>
      </c>
      <c r="N36" s="74">
        <v>75</v>
      </c>
    </row>
    <row r="37" spans="1:14" hidden="1" outlineLevel="1">
      <c r="A37" s="8" t="s">
        <v>174</v>
      </c>
      <c r="B37" s="74">
        <v>0</v>
      </c>
      <c r="C37" s="74">
        <v>0</v>
      </c>
      <c r="D37" s="74">
        <v>0</v>
      </c>
      <c r="E37" s="74">
        <v>0</v>
      </c>
      <c r="F37" s="74">
        <v>0</v>
      </c>
      <c r="G37" s="74">
        <v>0</v>
      </c>
      <c r="H37" s="74">
        <v>0</v>
      </c>
      <c r="I37" s="74">
        <v>0</v>
      </c>
      <c r="J37" s="74">
        <v>0</v>
      </c>
      <c r="K37" s="74">
        <v>0</v>
      </c>
      <c r="L37" s="74">
        <v>0</v>
      </c>
      <c r="M37" s="74">
        <v>0</v>
      </c>
      <c r="N37" s="74">
        <v>0</v>
      </c>
    </row>
    <row r="38" spans="1:14" hidden="1" outlineLevel="1">
      <c r="A38" s="8" t="s">
        <v>182</v>
      </c>
      <c r="B38" s="74">
        <v>10</v>
      </c>
      <c r="C38" s="74">
        <v>0</v>
      </c>
      <c r="D38" s="74">
        <v>0</v>
      </c>
      <c r="E38" s="74">
        <v>3</v>
      </c>
      <c r="F38" s="74">
        <v>1</v>
      </c>
      <c r="G38" s="74">
        <v>1</v>
      </c>
      <c r="H38" s="74">
        <v>1</v>
      </c>
      <c r="I38" s="74">
        <v>1</v>
      </c>
      <c r="J38" s="74">
        <v>1</v>
      </c>
      <c r="K38" s="74">
        <v>1</v>
      </c>
      <c r="L38" s="74">
        <v>1</v>
      </c>
      <c r="M38" s="74">
        <v>0</v>
      </c>
      <c r="N38" s="74">
        <v>0</v>
      </c>
    </row>
    <row r="39" spans="1:14" hidden="1" outlineLevel="1">
      <c r="A39" s="8" t="s">
        <v>176</v>
      </c>
      <c r="B39" s="74">
        <v>4</v>
      </c>
      <c r="C39" s="74">
        <v>0</v>
      </c>
      <c r="D39" s="74">
        <v>0</v>
      </c>
      <c r="E39" s="74">
        <v>1</v>
      </c>
      <c r="F39" s="74">
        <v>0</v>
      </c>
      <c r="G39" s="74">
        <v>1</v>
      </c>
      <c r="H39" s="74">
        <v>0</v>
      </c>
      <c r="I39" s="74">
        <v>1</v>
      </c>
      <c r="J39" s="74">
        <v>1</v>
      </c>
      <c r="K39" s="74">
        <v>0</v>
      </c>
      <c r="L39" s="74">
        <v>0</v>
      </c>
      <c r="M39" s="74">
        <v>0</v>
      </c>
      <c r="N39" s="74">
        <v>0</v>
      </c>
    </row>
    <row r="40" spans="1:14" hidden="1" outlineLevel="1">
      <c r="A40" s="8" t="s">
        <v>177</v>
      </c>
      <c r="B40" s="74">
        <v>0</v>
      </c>
      <c r="C40" s="74">
        <v>0</v>
      </c>
      <c r="D40" s="74">
        <v>0</v>
      </c>
      <c r="E40" s="74">
        <v>0</v>
      </c>
      <c r="F40" s="74">
        <v>0</v>
      </c>
      <c r="G40" s="74">
        <v>0</v>
      </c>
      <c r="H40" s="74">
        <v>0</v>
      </c>
      <c r="I40" s="74">
        <v>0</v>
      </c>
      <c r="J40" s="74">
        <v>0</v>
      </c>
      <c r="K40" s="74">
        <v>0</v>
      </c>
      <c r="L40" s="74">
        <v>0</v>
      </c>
      <c r="M40" s="74">
        <v>0</v>
      </c>
      <c r="N40" s="74">
        <v>0</v>
      </c>
    </row>
    <row r="41" spans="1:14" hidden="1" outlineLevel="1">
      <c r="A41" s="8" t="s">
        <v>178</v>
      </c>
      <c r="B41" s="74">
        <v>0</v>
      </c>
      <c r="C41" s="74">
        <v>0</v>
      </c>
      <c r="D41" s="74">
        <v>0</v>
      </c>
      <c r="E41" s="74">
        <v>0</v>
      </c>
      <c r="F41" s="74">
        <v>0</v>
      </c>
      <c r="G41" s="74">
        <v>0</v>
      </c>
      <c r="H41" s="74">
        <v>0</v>
      </c>
      <c r="I41" s="74">
        <v>0</v>
      </c>
      <c r="J41" s="74">
        <v>0</v>
      </c>
      <c r="K41" s="74">
        <v>0</v>
      </c>
      <c r="L41" s="74">
        <v>0</v>
      </c>
      <c r="M41" s="74">
        <v>0</v>
      </c>
      <c r="N41" s="74">
        <v>0</v>
      </c>
    </row>
    <row r="42" spans="1:14" hidden="1" outlineLevel="1">
      <c r="A42" s="8" t="s">
        <v>179</v>
      </c>
      <c r="B42" s="74">
        <v>0</v>
      </c>
      <c r="C42" s="74">
        <v>0</v>
      </c>
      <c r="D42" s="74">
        <v>0</v>
      </c>
      <c r="E42" s="74">
        <v>0</v>
      </c>
      <c r="F42" s="74">
        <v>0</v>
      </c>
      <c r="G42" s="74">
        <v>0</v>
      </c>
      <c r="H42" s="74">
        <v>0</v>
      </c>
      <c r="I42" s="74">
        <v>0</v>
      </c>
      <c r="J42" s="74">
        <v>0</v>
      </c>
      <c r="K42" s="74">
        <v>0</v>
      </c>
      <c r="L42" s="74">
        <v>0</v>
      </c>
      <c r="M42" s="74">
        <v>0</v>
      </c>
      <c r="N42" s="74">
        <v>0</v>
      </c>
    </row>
    <row r="43" spans="1:14" hidden="1" outlineLevel="1">
      <c r="A43" s="8" t="s">
        <v>180</v>
      </c>
      <c r="B43" s="74">
        <v>0</v>
      </c>
      <c r="C43" s="74">
        <v>0</v>
      </c>
      <c r="D43" s="74">
        <v>0</v>
      </c>
      <c r="E43" s="74">
        <v>0</v>
      </c>
      <c r="F43" s="74">
        <v>0</v>
      </c>
      <c r="G43" s="74">
        <v>0</v>
      </c>
      <c r="H43" s="74">
        <v>0</v>
      </c>
      <c r="I43" s="74">
        <v>0</v>
      </c>
      <c r="J43" s="74">
        <v>0</v>
      </c>
      <c r="K43" s="74">
        <v>0</v>
      </c>
      <c r="L43" s="74">
        <v>0</v>
      </c>
      <c r="M43" s="74">
        <v>0</v>
      </c>
      <c r="N43" s="74">
        <v>0</v>
      </c>
    </row>
    <row r="44" spans="1:14" hidden="1" outlineLevel="1">
      <c r="A44" s="8" t="s">
        <v>183</v>
      </c>
      <c r="B44" s="74">
        <v>1</v>
      </c>
      <c r="C44" s="74">
        <v>0</v>
      </c>
      <c r="D44" s="74">
        <v>0</v>
      </c>
      <c r="E44" s="74">
        <v>0</v>
      </c>
      <c r="F44" s="74">
        <v>0</v>
      </c>
      <c r="G44" s="74">
        <v>0</v>
      </c>
      <c r="H44" s="74">
        <v>0</v>
      </c>
      <c r="I44" s="74">
        <v>0</v>
      </c>
      <c r="J44" s="74">
        <v>0</v>
      </c>
      <c r="K44" s="74">
        <v>0</v>
      </c>
      <c r="L44" s="74">
        <v>0</v>
      </c>
      <c r="M44" s="74">
        <v>0</v>
      </c>
      <c r="N44" s="74">
        <v>1</v>
      </c>
    </row>
    <row r="45" spans="1:14" collapsed="1">
      <c r="A45" s="30" t="s">
        <v>184</v>
      </c>
      <c r="B45" s="74">
        <v>911</v>
      </c>
      <c r="C45" s="74">
        <v>113</v>
      </c>
      <c r="D45" s="74">
        <v>134</v>
      </c>
      <c r="E45" s="74">
        <v>224</v>
      </c>
      <c r="F45" s="74">
        <v>53</v>
      </c>
      <c r="G45" s="74">
        <v>84</v>
      </c>
      <c r="H45" s="74">
        <v>19</v>
      </c>
      <c r="I45" s="74">
        <v>22</v>
      </c>
      <c r="J45" s="74">
        <v>24</v>
      </c>
      <c r="K45" s="74">
        <v>26</v>
      </c>
      <c r="L45" s="74">
        <v>30</v>
      </c>
      <c r="M45" s="74">
        <v>33</v>
      </c>
      <c r="N45" s="74">
        <v>149</v>
      </c>
    </row>
    <row r="46" spans="1:14" hidden="1" outlineLevel="1">
      <c r="A46" s="8" t="s">
        <v>176</v>
      </c>
      <c r="B46" s="74">
        <v>2</v>
      </c>
      <c r="C46" s="74">
        <v>0</v>
      </c>
      <c r="D46" s="74">
        <v>0</v>
      </c>
      <c r="E46" s="74">
        <v>0</v>
      </c>
      <c r="F46" s="74">
        <v>0</v>
      </c>
      <c r="G46" s="74">
        <v>0</v>
      </c>
      <c r="H46" s="74">
        <v>0</v>
      </c>
      <c r="I46" s="74">
        <v>0</v>
      </c>
      <c r="J46" s="74">
        <v>0</v>
      </c>
      <c r="K46" s="74">
        <v>0</v>
      </c>
      <c r="L46" s="74">
        <v>0</v>
      </c>
      <c r="M46" s="74">
        <v>0</v>
      </c>
      <c r="N46" s="74">
        <v>2</v>
      </c>
    </row>
    <row r="47" spans="1:14" hidden="1" outlineLevel="1">
      <c r="A47" s="8" t="s">
        <v>185</v>
      </c>
      <c r="B47" s="74">
        <v>14</v>
      </c>
      <c r="C47" s="74">
        <v>0</v>
      </c>
      <c r="D47" s="74">
        <v>1</v>
      </c>
      <c r="E47" s="74">
        <v>4</v>
      </c>
      <c r="F47" s="74">
        <v>1</v>
      </c>
      <c r="G47" s="74">
        <v>1</v>
      </c>
      <c r="H47" s="74">
        <v>1</v>
      </c>
      <c r="I47" s="74">
        <v>4</v>
      </c>
      <c r="J47" s="74">
        <v>0</v>
      </c>
      <c r="K47" s="74">
        <v>0</v>
      </c>
      <c r="L47" s="74">
        <v>0</v>
      </c>
      <c r="M47" s="74">
        <v>2</v>
      </c>
      <c r="N47" s="74">
        <v>0</v>
      </c>
    </row>
    <row r="48" spans="1:14" hidden="1" outlineLevel="1">
      <c r="A48" s="8" t="s">
        <v>186</v>
      </c>
      <c r="B48" s="74">
        <v>275</v>
      </c>
      <c r="C48" s="74">
        <v>46</v>
      </c>
      <c r="D48" s="74">
        <v>89</v>
      </c>
      <c r="E48" s="74">
        <v>72</v>
      </c>
      <c r="F48" s="74">
        <v>21</v>
      </c>
      <c r="G48" s="74">
        <v>19</v>
      </c>
      <c r="H48" s="74">
        <v>8</v>
      </c>
      <c r="I48" s="74">
        <v>1</v>
      </c>
      <c r="J48" s="74">
        <v>0</v>
      </c>
      <c r="K48" s="74">
        <v>3</v>
      </c>
      <c r="L48" s="74">
        <v>6</v>
      </c>
      <c r="M48" s="74">
        <v>3</v>
      </c>
      <c r="N48" s="74">
        <v>7</v>
      </c>
    </row>
    <row r="49" spans="1:14" hidden="1" outlineLevel="1">
      <c r="A49" s="8" t="s">
        <v>187</v>
      </c>
      <c r="B49" s="74">
        <v>1</v>
      </c>
      <c r="C49" s="74">
        <v>0</v>
      </c>
      <c r="D49" s="74">
        <v>1</v>
      </c>
      <c r="E49" s="74">
        <v>0</v>
      </c>
      <c r="F49" s="74">
        <v>0</v>
      </c>
      <c r="G49" s="74">
        <v>0</v>
      </c>
      <c r="H49" s="74">
        <v>0</v>
      </c>
      <c r="I49" s="74">
        <v>0</v>
      </c>
      <c r="J49" s="74">
        <v>0</v>
      </c>
      <c r="K49" s="74">
        <v>0</v>
      </c>
      <c r="L49" s="74">
        <v>0</v>
      </c>
      <c r="M49" s="74">
        <v>0</v>
      </c>
      <c r="N49" s="74">
        <v>0</v>
      </c>
    </row>
    <row r="50" spans="1:14" hidden="1" outlineLevel="1">
      <c r="A50" s="8" t="s">
        <v>188</v>
      </c>
      <c r="B50" s="74">
        <v>22</v>
      </c>
      <c r="C50" s="74">
        <v>4</v>
      </c>
      <c r="D50" s="74">
        <v>2</v>
      </c>
      <c r="E50" s="74">
        <v>6</v>
      </c>
      <c r="F50" s="74">
        <v>2</v>
      </c>
      <c r="G50" s="74">
        <v>0</v>
      </c>
      <c r="H50" s="74">
        <v>2</v>
      </c>
      <c r="I50" s="74">
        <v>0</v>
      </c>
      <c r="J50" s="74">
        <v>1</v>
      </c>
      <c r="K50" s="74">
        <v>1</v>
      </c>
      <c r="L50" s="74">
        <v>2</v>
      </c>
      <c r="M50" s="74">
        <v>2</v>
      </c>
      <c r="N50" s="74">
        <v>0</v>
      </c>
    </row>
    <row r="51" spans="1:14" hidden="1" outlineLevel="1">
      <c r="A51" s="8" t="s">
        <v>189</v>
      </c>
      <c r="B51" s="74">
        <v>29</v>
      </c>
      <c r="C51" s="74">
        <v>3</v>
      </c>
      <c r="D51" s="74">
        <v>1</v>
      </c>
      <c r="E51" s="74">
        <v>2</v>
      </c>
      <c r="F51" s="74">
        <v>1</v>
      </c>
      <c r="G51" s="74">
        <v>0</v>
      </c>
      <c r="H51" s="74">
        <v>2</v>
      </c>
      <c r="I51" s="74">
        <v>7</v>
      </c>
      <c r="J51" s="74">
        <v>3</v>
      </c>
      <c r="K51" s="74">
        <v>7</v>
      </c>
      <c r="L51" s="74">
        <v>2</v>
      </c>
      <c r="M51" s="74">
        <v>1</v>
      </c>
      <c r="N51" s="74">
        <v>0</v>
      </c>
    </row>
    <row r="52" spans="1:14" hidden="1" outlineLevel="1">
      <c r="A52" s="8" t="s">
        <v>190</v>
      </c>
      <c r="B52" s="74">
        <v>527</v>
      </c>
      <c r="C52" s="74">
        <v>55</v>
      </c>
      <c r="D52" s="74">
        <v>38</v>
      </c>
      <c r="E52" s="74">
        <v>138</v>
      </c>
      <c r="F52" s="74">
        <v>28</v>
      </c>
      <c r="G52" s="74">
        <v>53</v>
      </c>
      <c r="H52" s="74">
        <v>4</v>
      </c>
      <c r="I52" s="74">
        <v>7</v>
      </c>
      <c r="J52" s="74">
        <v>14</v>
      </c>
      <c r="K52" s="74">
        <v>12</v>
      </c>
      <c r="L52" s="74">
        <v>18</v>
      </c>
      <c r="M52" s="74">
        <v>24</v>
      </c>
      <c r="N52" s="74">
        <v>136</v>
      </c>
    </row>
    <row r="53" spans="1:14" hidden="1" outlineLevel="1">
      <c r="A53" s="8" t="s">
        <v>174</v>
      </c>
      <c r="B53" s="74">
        <v>1</v>
      </c>
      <c r="C53" s="74">
        <v>0</v>
      </c>
      <c r="D53" s="74">
        <v>0</v>
      </c>
      <c r="E53" s="74">
        <v>0</v>
      </c>
      <c r="F53" s="74">
        <v>0</v>
      </c>
      <c r="G53" s="74">
        <v>0</v>
      </c>
      <c r="H53" s="74">
        <v>0</v>
      </c>
      <c r="I53" s="74">
        <v>0</v>
      </c>
      <c r="J53" s="74">
        <v>0</v>
      </c>
      <c r="K53" s="74">
        <v>0</v>
      </c>
      <c r="L53" s="74">
        <v>0</v>
      </c>
      <c r="M53" s="74">
        <v>0</v>
      </c>
      <c r="N53" s="74">
        <v>1</v>
      </c>
    </row>
    <row r="54" spans="1:14" hidden="1" outlineLevel="1">
      <c r="A54" s="8" t="s">
        <v>191</v>
      </c>
      <c r="B54" s="74">
        <v>33</v>
      </c>
      <c r="C54" s="74">
        <v>2</v>
      </c>
      <c r="D54" s="74">
        <v>2</v>
      </c>
      <c r="E54" s="74">
        <v>2</v>
      </c>
      <c r="F54" s="74">
        <v>0</v>
      </c>
      <c r="G54" s="74">
        <v>10</v>
      </c>
      <c r="H54" s="74">
        <v>2</v>
      </c>
      <c r="I54" s="74">
        <v>2</v>
      </c>
      <c r="J54" s="74">
        <v>5</v>
      </c>
      <c r="K54" s="74">
        <v>2</v>
      </c>
      <c r="L54" s="74">
        <v>2</v>
      </c>
      <c r="M54" s="74">
        <v>1</v>
      </c>
      <c r="N54" s="74">
        <v>3</v>
      </c>
    </row>
    <row r="55" spans="1:14" hidden="1" outlineLevel="1">
      <c r="A55" s="8" t="s">
        <v>192</v>
      </c>
      <c r="B55" s="74">
        <v>2</v>
      </c>
      <c r="C55" s="74">
        <v>0</v>
      </c>
      <c r="D55" s="74">
        <v>0</v>
      </c>
      <c r="E55" s="74">
        <v>0</v>
      </c>
      <c r="F55" s="74">
        <v>0</v>
      </c>
      <c r="G55" s="74">
        <v>1</v>
      </c>
      <c r="H55" s="74">
        <v>0</v>
      </c>
      <c r="I55" s="74">
        <v>0</v>
      </c>
      <c r="J55" s="74">
        <v>0</v>
      </c>
      <c r="K55" s="74">
        <v>1</v>
      </c>
      <c r="L55" s="74">
        <v>0</v>
      </c>
      <c r="M55" s="74">
        <v>0</v>
      </c>
      <c r="N55" s="74">
        <v>0</v>
      </c>
    </row>
    <row r="56" spans="1:14" hidden="1" outlineLevel="1">
      <c r="A56" s="8" t="s">
        <v>193</v>
      </c>
      <c r="B56" s="74">
        <v>1</v>
      </c>
      <c r="C56" s="74">
        <v>0</v>
      </c>
      <c r="D56" s="74">
        <v>0</v>
      </c>
      <c r="E56" s="74">
        <v>0</v>
      </c>
      <c r="F56" s="74">
        <v>0</v>
      </c>
      <c r="G56" s="74">
        <v>0</v>
      </c>
      <c r="H56" s="74">
        <v>0</v>
      </c>
      <c r="I56" s="74">
        <v>0</v>
      </c>
      <c r="J56" s="74">
        <v>1</v>
      </c>
      <c r="K56" s="74">
        <v>0</v>
      </c>
      <c r="L56" s="74">
        <v>0</v>
      </c>
      <c r="M56" s="74">
        <v>0</v>
      </c>
      <c r="N56" s="74">
        <v>0</v>
      </c>
    </row>
    <row r="57" spans="1:14" hidden="1" outlineLevel="1">
      <c r="A57" s="8" t="s">
        <v>194</v>
      </c>
      <c r="B57" s="74">
        <v>4</v>
      </c>
      <c r="C57" s="74">
        <v>3</v>
      </c>
      <c r="D57" s="74">
        <v>0</v>
      </c>
      <c r="E57" s="74">
        <v>0</v>
      </c>
      <c r="F57" s="74">
        <v>0</v>
      </c>
      <c r="G57" s="74">
        <v>0</v>
      </c>
      <c r="H57" s="74">
        <v>0</v>
      </c>
      <c r="I57" s="74">
        <v>1</v>
      </c>
      <c r="J57" s="74">
        <v>0</v>
      </c>
      <c r="K57" s="74">
        <v>0</v>
      </c>
      <c r="L57" s="74">
        <v>0</v>
      </c>
      <c r="M57" s="74">
        <v>0</v>
      </c>
      <c r="N57" s="74">
        <v>0</v>
      </c>
    </row>
    <row r="58" spans="1:14" collapsed="1">
      <c r="A58" s="30" t="s">
        <v>195</v>
      </c>
      <c r="B58" s="74">
        <v>541</v>
      </c>
      <c r="C58" s="74">
        <v>171</v>
      </c>
      <c r="D58" s="74">
        <v>70</v>
      </c>
      <c r="E58" s="74">
        <v>43</v>
      </c>
      <c r="F58" s="74">
        <v>31</v>
      </c>
      <c r="G58" s="74">
        <v>35</v>
      </c>
      <c r="H58" s="74">
        <v>20</v>
      </c>
      <c r="I58" s="74">
        <v>14</v>
      </c>
      <c r="J58" s="74">
        <v>9</v>
      </c>
      <c r="K58" s="74">
        <v>14</v>
      </c>
      <c r="L58" s="74">
        <v>35</v>
      </c>
      <c r="M58" s="74">
        <v>29</v>
      </c>
      <c r="N58" s="74">
        <v>72</v>
      </c>
    </row>
    <row r="59" spans="1:14" hidden="1" outlineLevel="1">
      <c r="A59" s="8" t="s">
        <v>176</v>
      </c>
      <c r="B59" s="74">
        <v>1</v>
      </c>
      <c r="C59" s="74">
        <v>1</v>
      </c>
      <c r="D59" s="74">
        <v>0</v>
      </c>
      <c r="E59" s="74">
        <v>0</v>
      </c>
      <c r="F59" s="74">
        <v>0</v>
      </c>
      <c r="G59" s="74">
        <v>0</v>
      </c>
      <c r="H59" s="74">
        <v>0</v>
      </c>
      <c r="I59" s="74">
        <v>0</v>
      </c>
      <c r="J59" s="74">
        <v>0</v>
      </c>
      <c r="K59" s="74">
        <v>0</v>
      </c>
      <c r="L59" s="74">
        <v>0</v>
      </c>
      <c r="M59" s="74">
        <v>0</v>
      </c>
      <c r="N59" s="74">
        <v>0</v>
      </c>
    </row>
    <row r="60" spans="1:14" hidden="1" outlineLevel="1">
      <c r="A60" s="8" t="s">
        <v>185</v>
      </c>
      <c r="B60" s="74">
        <v>18</v>
      </c>
      <c r="C60" s="74">
        <v>3</v>
      </c>
      <c r="D60" s="74">
        <v>0</v>
      </c>
      <c r="E60" s="74">
        <v>4</v>
      </c>
      <c r="F60" s="74">
        <v>2</v>
      </c>
      <c r="G60" s="74">
        <v>1</v>
      </c>
      <c r="H60" s="74">
        <v>0</v>
      </c>
      <c r="I60" s="74">
        <v>0</v>
      </c>
      <c r="J60" s="74">
        <v>0</v>
      </c>
      <c r="K60" s="74">
        <v>1</v>
      </c>
      <c r="L60" s="74">
        <v>0</v>
      </c>
      <c r="M60" s="74">
        <v>0</v>
      </c>
      <c r="N60" s="74">
        <v>7</v>
      </c>
    </row>
    <row r="61" spans="1:14" hidden="1" outlineLevel="1">
      <c r="A61" s="8" t="s">
        <v>186</v>
      </c>
      <c r="B61" s="74">
        <v>61</v>
      </c>
      <c r="C61" s="74">
        <v>11</v>
      </c>
      <c r="D61" s="74">
        <v>0</v>
      </c>
      <c r="E61" s="74">
        <v>6</v>
      </c>
      <c r="F61" s="74">
        <v>5</v>
      </c>
      <c r="G61" s="74">
        <v>21</v>
      </c>
      <c r="H61" s="74">
        <v>13</v>
      </c>
      <c r="I61" s="74">
        <v>5</v>
      </c>
      <c r="J61" s="74">
        <v>0</v>
      </c>
      <c r="K61" s="74">
        <v>0</v>
      </c>
      <c r="L61" s="74">
        <v>0</v>
      </c>
      <c r="M61" s="74">
        <v>0</v>
      </c>
      <c r="N61" s="74">
        <v>0</v>
      </c>
    </row>
    <row r="62" spans="1:14" hidden="1" outlineLevel="1">
      <c r="A62" s="8" t="s">
        <v>187</v>
      </c>
      <c r="B62" s="74">
        <v>3</v>
      </c>
      <c r="C62" s="74">
        <v>1</v>
      </c>
      <c r="D62" s="74">
        <v>0</v>
      </c>
      <c r="E62" s="74">
        <v>0</v>
      </c>
      <c r="F62" s="74">
        <v>0</v>
      </c>
      <c r="G62" s="74">
        <v>0</v>
      </c>
      <c r="H62" s="74">
        <v>0</v>
      </c>
      <c r="I62" s="74">
        <v>0</v>
      </c>
      <c r="J62" s="74">
        <v>2</v>
      </c>
      <c r="K62" s="74">
        <v>0</v>
      </c>
      <c r="L62" s="74">
        <v>0</v>
      </c>
      <c r="M62" s="74">
        <v>0</v>
      </c>
      <c r="N62" s="74">
        <v>0</v>
      </c>
    </row>
    <row r="63" spans="1:14" hidden="1" outlineLevel="1">
      <c r="A63" s="8" t="s">
        <v>189</v>
      </c>
      <c r="B63" s="74">
        <v>19</v>
      </c>
      <c r="C63" s="74">
        <v>2</v>
      </c>
      <c r="D63" s="74">
        <v>1</v>
      </c>
      <c r="E63" s="74">
        <v>1</v>
      </c>
      <c r="F63" s="74">
        <v>1</v>
      </c>
      <c r="G63" s="74">
        <v>2</v>
      </c>
      <c r="H63" s="74">
        <v>2</v>
      </c>
      <c r="I63" s="74">
        <v>2</v>
      </c>
      <c r="J63" s="74">
        <v>3</v>
      </c>
      <c r="K63" s="74">
        <v>4</v>
      </c>
      <c r="L63" s="74">
        <v>0</v>
      </c>
      <c r="M63" s="74">
        <v>1</v>
      </c>
      <c r="N63" s="74">
        <v>0</v>
      </c>
    </row>
    <row r="64" spans="1:14" hidden="1" outlineLevel="1">
      <c r="A64" s="8" t="s">
        <v>190</v>
      </c>
      <c r="B64" s="74">
        <v>407</v>
      </c>
      <c r="C64" s="74">
        <v>151</v>
      </c>
      <c r="D64" s="74">
        <v>68</v>
      </c>
      <c r="E64" s="74">
        <v>30</v>
      </c>
      <c r="F64" s="74">
        <v>20</v>
      </c>
      <c r="G64" s="74">
        <v>10</v>
      </c>
      <c r="H64" s="74">
        <v>5</v>
      </c>
      <c r="I64" s="74">
        <v>0</v>
      </c>
      <c r="J64" s="74">
        <v>0</v>
      </c>
      <c r="K64" s="74">
        <v>4</v>
      </c>
      <c r="L64" s="74">
        <v>31</v>
      </c>
      <c r="M64" s="74">
        <v>28</v>
      </c>
      <c r="N64" s="74">
        <v>60</v>
      </c>
    </row>
    <row r="65" spans="1:14" hidden="1" outlineLevel="1">
      <c r="A65" s="8" t="s">
        <v>183</v>
      </c>
      <c r="B65" s="74">
        <v>2</v>
      </c>
      <c r="C65" s="74">
        <v>1</v>
      </c>
      <c r="D65" s="74">
        <v>1</v>
      </c>
      <c r="E65" s="74">
        <v>0</v>
      </c>
      <c r="F65" s="74">
        <v>0</v>
      </c>
      <c r="G65" s="74">
        <v>0</v>
      </c>
      <c r="H65" s="74">
        <v>0</v>
      </c>
      <c r="I65" s="74">
        <v>0</v>
      </c>
      <c r="J65" s="74">
        <v>0</v>
      </c>
      <c r="K65" s="74">
        <v>0</v>
      </c>
      <c r="L65" s="74">
        <v>0</v>
      </c>
      <c r="M65" s="74">
        <v>0</v>
      </c>
      <c r="N65" s="74">
        <v>0</v>
      </c>
    </row>
    <row r="66" spans="1:14" hidden="1" outlineLevel="1">
      <c r="A66" s="8" t="s">
        <v>191</v>
      </c>
      <c r="B66" s="74">
        <v>27</v>
      </c>
      <c r="C66" s="74">
        <v>1</v>
      </c>
      <c r="D66" s="74">
        <v>0</v>
      </c>
      <c r="E66" s="74">
        <v>2</v>
      </c>
      <c r="F66" s="74">
        <v>2</v>
      </c>
      <c r="G66" s="74">
        <v>1</v>
      </c>
      <c r="H66" s="74">
        <v>0</v>
      </c>
      <c r="I66" s="74">
        <v>6</v>
      </c>
      <c r="J66" s="74">
        <v>3</v>
      </c>
      <c r="K66" s="74">
        <v>3</v>
      </c>
      <c r="L66" s="74">
        <v>4</v>
      </c>
      <c r="M66" s="74">
        <v>0</v>
      </c>
      <c r="N66" s="74">
        <v>5</v>
      </c>
    </row>
    <row r="67" spans="1:14" hidden="1" outlineLevel="1">
      <c r="A67" s="8" t="s">
        <v>192</v>
      </c>
      <c r="B67" s="74">
        <v>1</v>
      </c>
      <c r="C67" s="74">
        <v>0</v>
      </c>
      <c r="D67" s="74">
        <v>0</v>
      </c>
      <c r="E67" s="74">
        <v>0</v>
      </c>
      <c r="F67" s="74">
        <v>1</v>
      </c>
      <c r="G67" s="74">
        <v>0</v>
      </c>
      <c r="H67" s="74">
        <v>0</v>
      </c>
      <c r="I67" s="74">
        <v>0</v>
      </c>
      <c r="J67" s="74">
        <v>0</v>
      </c>
      <c r="K67" s="74">
        <v>0</v>
      </c>
      <c r="L67" s="74">
        <v>0</v>
      </c>
      <c r="M67" s="74">
        <v>0</v>
      </c>
      <c r="N67" s="74">
        <v>0</v>
      </c>
    </row>
    <row r="68" spans="1:14" hidden="1" outlineLevel="1">
      <c r="A68" s="8" t="s">
        <v>196</v>
      </c>
      <c r="B68" s="74">
        <v>1</v>
      </c>
      <c r="C68" s="74">
        <v>0</v>
      </c>
      <c r="D68" s="74">
        <v>0</v>
      </c>
      <c r="E68" s="74">
        <v>0</v>
      </c>
      <c r="F68" s="74">
        <v>0</v>
      </c>
      <c r="G68" s="74">
        <v>0</v>
      </c>
      <c r="H68" s="74">
        <v>0</v>
      </c>
      <c r="I68" s="74">
        <v>1</v>
      </c>
      <c r="J68" s="74">
        <v>0</v>
      </c>
      <c r="K68" s="74">
        <v>0</v>
      </c>
      <c r="L68" s="74">
        <v>0</v>
      </c>
      <c r="M68" s="74">
        <v>0</v>
      </c>
      <c r="N68" s="74">
        <v>0</v>
      </c>
    </row>
    <row r="69" spans="1:14" hidden="1" outlineLevel="1">
      <c r="A69" s="8" t="s">
        <v>197</v>
      </c>
      <c r="B69" s="74">
        <v>1</v>
      </c>
      <c r="C69" s="74">
        <v>0</v>
      </c>
      <c r="D69" s="74">
        <v>0</v>
      </c>
      <c r="E69" s="74">
        <v>0</v>
      </c>
      <c r="F69" s="74">
        <v>0</v>
      </c>
      <c r="G69" s="74">
        <v>0</v>
      </c>
      <c r="H69" s="74">
        <v>0</v>
      </c>
      <c r="I69" s="74">
        <v>0</v>
      </c>
      <c r="J69" s="74">
        <v>1</v>
      </c>
      <c r="K69" s="74">
        <v>0</v>
      </c>
      <c r="L69" s="74">
        <v>0</v>
      </c>
      <c r="M69" s="74">
        <v>0</v>
      </c>
      <c r="N69" s="74">
        <v>0</v>
      </c>
    </row>
    <row r="70" spans="1:14" collapsed="1">
      <c r="A70" s="30" t="s">
        <v>198</v>
      </c>
      <c r="B70" s="74">
        <v>598</v>
      </c>
      <c r="C70" s="74">
        <v>108</v>
      </c>
      <c r="D70" s="74">
        <v>114</v>
      </c>
      <c r="E70" s="74">
        <v>45</v>
      </c>
      <c r="F70" s="74">
        <v>46</v>
      </c>
      <c r="G70" s="74">
        <v>34</v>
      </c>
      <c r="H70" s="74">
        <v>33</v>
      </c>
      <c r="I70" s="74">
        <v>87</v>
      </c>
      <c r="J70" s="74">
        <v>14</v>
      </c>
      <c r="K70" s="74">
        <v>19</v>
      </c>
      <c r="L70" s="74">
        <v>35</v>
      </c>
      <c r="M70" s="74">
        <v>33</v>
      </c>
      <c r="N70" s="74">
        <v>30</v>
      </c>
    </row>
    <row r="71" spans="1:14" hidden="1" outlineLevel="1">
      <c r="A71" s="8" t="s">
        <v>199</v>
      </c>
      <c r="B71" s="74">
        <v>40</v>
      </c>
      <c r="C71" s="74">
        <v>0</v>
      </c>
      <c r="D71" s="74">
        <v>2</v>
      </c>
      <c r="E71" s="74">
        <v>3</v>
      </c>
      <c r="F71" s="74">
        <v>6</v>
      </c>
      <c r="G71" s="74">
        <v>7</v>
      </c>
      <c r="H71" s="74">
        <v>7</v>
      </c>
      <c r="I71" s="74">
        <v>10</v>
      </c>
      <c r="J71" s="74">
        <v>0</v>
      </c>
      <c r="K71" s="74">
        <v>2</v>
      </c>
      <c r="L71" s="74">
        <v>2</v>
      </c>
      <c r="M71" s="74">
        <v>0</v>
      </c>
      <c r="N71" s="74">
        <v>1</v>
      </c>
    </row>
    <row r="72" spans="1:14" hidden="1" outlineLevel="1">
      <c r="A72" s="8" t="s">
        <v>200</v>
      </c>
      <c r="B72" s="74">
        <v>123</v>
      </c>
      <c r="C72" s="74">
        <v>8</v>
      </c>
      <c r="D72" s="74">
        <v>12</v>
      </c>
      <c r="E72" s="74">
        <v>10</v>
      </c>
      <c r="F72" s="74">
        <v>12</v>
      </c>
      <c r="G72" s="74">
        <v>3</v>
      </c>
      <c r="H72" s="74">
        <v>4</v>
      </c>
      <c r="I72" s="74">
        <v>19</v>
      </c>
      <c r="J72" s="74">
        <v>3</v>
      </c>
      <c r="K72" s="74">
        <v>2</v>
      </c>
      <c r="L72" s="74">
        <v>18</v>
      </c>
      <c r="M72" s="74">
        <v>15</v>
      </c>
      <c r="N72" s="74">
        <v>17</v>
      </c>
    </row>
    <row r="73" spans="1:14" hidden="1" outlineLevel="1">
      <c r="A73" s="8" t="s">
        <v>201</v>
      </c>
      <c r="B73" s="74">
        <v>1</v>
      </c>
      <c r="C73" s="74">
        <v>0</v>
      </c>
      <c r="D73" s="74">
        <v>0</v>
      </c>
      <c r="E73" s="74">
        <v>1</v>
      </c>
      <c r="F73" s="74">
        <v>0</v>
      </c>
      <c r="G73" s="74">
        <v>0</v>
      </c>
      <c r="H73" s="74">
        <v>0</v>
      </c>
      <c r="I73" s="74">
        <v>0</v>
      </c>
      <c r="J73" s="74">
        <v>0</v>
      </c>
      <c r="K73" s="74">
        <v>0</v>
      </c>
      <c r="L73" s="74">
        <v>0</v>
      </c>
      <c r="M73" s="74">
        <v>0</v>
      </c>
      <c r="N73" s="74">
        <v>0</v>
      </c>
    </row>
    <row r="74" spans="1:14" hidden="1" outlineLevel="1">
      <c r="A74" s="8" t="s">
        <v>202</v>
      </c>
      <c r="B74" s="74">
        <v>15</v>
      </c>
      <c r="C74" s="74">
        <v>0</v>
      </c>
      <c r="D74" s="74">
        <v>0</v>
      </c>
      <c r="E74" s="74">
        <v>1</v>
      </c>
      <c r="F74" s="74">
        <v>0</v>
      </c>
      <c r="G74" s="74">
        <v>0</v>
      </c>
      <c r="H74" s="74">
        <v>0</v>
      </c>
      <c r="I74" s="74">
        <v>14</v>
      </c>
      <c r="J74" s="74">
        <v>0</v>
      </c>
      <c r="K74" s="74">
        <v>0</v>
      </c>
      <c r="L74" s="74">
        <v>0</v>
      </c>
      <c r="M74" s="74">
        <v>0</v>
      </c>
      <c r="N74" s="74">
        <v>0</v>
      </c>
    </row>
    <row r="75" spans="1:14" hidden="1" outlineLevel="1">
      <c r="A75" s="8" t="s">
        <v>203</v>
      </c>
      <c r="B75" s="74">
        <v>2</v>
      </c>
      <c r="C75" s="74">
        <v>0</v>
      </c>
      <c r="D75" s="74">
        <v>0</v>
      </c>
      <c r="E75" s="74">
        <v>0</v>
      </c>
      <c r="F75" s="74">
        <v>0</v>
      </c>
      <c r="G75" s="74">
        <v>0</v>
      </c>
      <c r="H75" s="74">
        <v>0</v>
      </c>
      <c r="I75" s="74">
        <v>0</v>
      </c>
      <c r="J75" s="74">
        <v>0</v>
      </c>
      <c r="K75" s="74">
        <v>0</v>
      </c>
      <c r="L75" s="74">
        <v>1</v>
      </c>
      <c r="M75" s="74">
        <v>1</v>
      </c>
      <c r="N75" s="74">
        <v>0</v>
      </c>
    </row>
    <row r="76" spans="1:14" hidden="1" outlineLevel="1">
      <c r="A76" s="8" t="s">
        <v>204</v>
      </c>
      <c r="B76" s="74">
        <v>118</v>
      </c>
      <c r="C76" s="74">
        <v>3</v>
      </c>
      <c r="D76" s="74">
        <v>10</v>
      </c>
      <c r="E76" s="74">
        <v>5</v>
      </c>
      <c r="F76" s="74">
        <v>12</v>
      </c>
      <c r="G76" s="74">
        <v>18</v>
      </c>
      <c r="H76" s="74">
        <v>14</v>
      </c>
      <c r="I76" s="74">
        <v>38</v>
      </c>
      <c r="J76" s="74">
        <v>6</v>
      </c>
      <c r="K76" s="74">
        <v>3</v>
      </c>
      <c r="L76" s="74">
        <v>0</v>
      </c>
      <c r="M76" s="74">
        <v>8</v>
      </c>
      <c r="N76" s="74">
        <v>1</v>
      </c>
    </row>
    <row r="77" spans="1:14" hidden="1" outlineLevel="1">
      <c r="A77" s="8" t="s">
        <v>176</v>
      </c>
      <c r="B77" s="74">
        <v>4</v>
      </c>
      <c r="C77" s="74">
        <v>0</v>
      </c>
      <c r="D77" s="74">
        <v>0</v>
      </c>
      <c r="E77" s="74">
        <v>1</v>
      </c>
      <c r="F77" s="74">
        <v>0</v>
      </c>
      <c r="G77" s="74">
        <v>1</v>
      </c>
      <c r="H77" s="74">
        <v>0</v>
      </c>
      <c r="I77" s="74">
        <v>0</v>
      </c>
      <c r="J77" s="74">
        <v>0</v>
      </c>
      <c r="K77" s="74">
        <v>1</v>
      </c>
      <c r="L77" s="74">
        <v>1</v>
      </c>
      <c r="M77" s="74">
        <v>0</v>
      </c>
      <c r="N77" s="74">
        <v>0</v>
      </c>
    </row>
    <row r="78" spans="1:14" hidden="1" outlineLevel="1">
      <c r="A78" s="8" t="s">
        <v>189</v>
      </c>
      <c r="B78" s="74">
        <v>32</v>
      </c>
      <c r="C78" s="74">
        <v>1</v>
      </c>
      <c r="D78" s="74">
        <v>1</v>
      </c>
      <c r="E78" s="74">
        <v>2</v>
      </c>
      <c r="F78" s="74">
        <v>5</v>
      </c>
      <c r="G78" s="74">
        <v>0</v>
      </c>
      <c r="H78" s="74">
        <v>1</v>
      </c>
      <c r="I78" s="74">
        <v>5</v>
      </c>
      <c r="J78" s="74">
        <v>4</v>
      </c>
      <c r="K78" s="74">
        <v>6</v>
      </c>
      <c r="L78" s="74">
        <v>5</v>
      </c>
      <c r="M78" s="74">
        <v>1</v>
      </c>
      <c r="N78" s="74">
        <v>1</v>
      </c>
    </row>
    <row r="79" spans="1:14" hidden="1" outlineLevel="1">
      <c r="A79" s="8" t="s">
        <v>205</v>
      </c>
      <c r="B79" s="74">
        <v>1</v>
      </c>
      <c r="C79" s="74">
        <v>0</v>
      </c>
      <c r="D79" s="74">
        <v>0</v>
      </c>
      <c r="E79" s="74">
        <v>0</v>
      </c>
      <c r="F79" s="74">
        <v>0</v>
      </c>
      <c r="G79" s="74">
        <v>0</v>
      </c>
      <c r="H79" s="74">
        <v>0</v>
      </c>
      <c r="I79" s="74">
        <v>0</v>
      </c>
      <c r="J79" s="74">
        <v>0</v>
      </c>
      <c r="K79" s="74">
        <v>0</v>
      </c>
      <c r="L79" s="74">
        <v>0</v>
      </c>
      <c r="M79" s="74">
        <v>1</v>
      </c>
      <c r="N79" s="74">
        <v>0</v>
      </c>
    </row>
    <row r="80" spans="1:14" hidden="1" outlineLevel="1">
      <c r="A80" s="8" t="s">
        <v>191</v>
      </c>
      <c r="B80" s="74">
        <v>32</v>
      </c>
      <c r="C80" s="74">
        <v>0</v>
      </c>
      <c r="D80" s="74">
        <v>1</v>
      </c>
      <c r="E80" s="74">
        <v>0</v>
      </c>
      <c r="F80" s="74">
        <v>7</v>
      </c>
      <c r="G80" s="74">
        <v>4</v>
      </c>
      <c r="H80" s="74">
        <v>6</v>
      </c>
      <c r="I80" s="74">
        <v>0</v>
      </c>
      <c r="J80" s="74">
        <v>1</v>
      </c>
      <c r="K80" s="74">
        <v>5</v>
      </c>
      <c r="L80" s="74">
        <v>6</v>
      </c>
      <c r="M80" s="74">
        <v>2</v>
      </c>
      <c r="N80" s="74">
        <v>0</v>
      </c>
    </row>
    <row r="81" spans="1:14" hidden="1" outlineLevel="1">
      <c r="A81" s="8" t="s">
        <v>190</v>
      </c>
      <c r="B81" s="74">
        <v>219</v>
      </c>
      <c r="C81" s="74">
        <v>95</v>
      </c>
      <c r="D81" s="74">
        <v>87</v>
      </c>
      <c r="E81" s="74">
        <v>20</v>
      </c>
      <c r="F81" s="74">
        <v>2</v>
      </c>
      <c r="G81" s="74">
        <v>0</v>
      </c>
      <c r="H81" s="74">
        <v>0</v>
      </c>
      <c r="I81" s="74">
        <v>1</v>
      </c>
      <c r="J81" s="74">
        <v>0</v>
      </c>
      <c r="K81" s="74">
        <v>0</v>
      </c>
      <c r="L81" s="74">
        <v>0</v>
      </c>
      <c r="M81" s="74">
        <v>4</v>
      </c>
      <c r="N81" s="74">
        <v>10</v>
      </c>
    </row>
    <row r="82" spans="1:14" hidden="1" outlineLevel="1">
      <c r="A82" s="8" t="s">
        <v>196</v>
      </c>
      <c r="B82" s="74">
        <v>2</v>
      </c>
      <c r="C82" s="74">
        <v>0</v>
      </c>
      <c r="D82" s="74">
        <v>0</v>
      </c>
      <c r="E82" s="74">
        <v>1</v>
      </c>
      <c r="F82" s="74">
        <v>1</v>
      </c>
      <c r="G82" s="74">
        <v>0</v>
      </c>
      <c r="H82" s="74">
        <v>0</v>
      </c>
      <c r="I82" s="74">
        <v>0</v>
      </c>
      <c r="J82" s="74">
        <v>0</v>
      </c>
      <c r="K82" s="74">
        <v>0</v>
      </c>
      <c r="L82" s="74">
        <v>0</v>
      </c>
      <c r="M82" s="74">
        <v>0</v>
      </c>
      <c r="N82" s="74">
        <v>0</v>
      </c>
    </row>
    <row r="83" spans="1:14" hidden="1" outlineLevel="1">
      <c r="A83" s="8" t="s">
        <v>206</v>
      </c>
      <c r="B83" s="74">
        <v>2</v>
      </c>
      <c r="C83" s="74">
        <v>0</v>
      </c>
      <c r="D83" s="74">
        <v>0</v>
      </c>
      <c r="E83" s="74">
        <v>0</v>
      </c>
      <c r="F83" s="74">
        <v>0</v>
      </c>
      <c r="G83" s="74">
        <v>1</v>
      </c>
      <c r="H83" s="74">
        <v>1</v>
      </c>
      <c r="I83" s="74">
        <v>0</v>
      </c>
      <c r="J83" s="74">
        <v>0</v>
      </c>
      <c r="K83" s="74">
        <v>0</v>
      </c>
      <c r="L83" s="74">
        <v>0</v>
      </c>
      <c r="M83" s="74">
        <v>0</v>
      </c>
      <c r="N83" s="74">
        <v>0</v>
      </c>
    </row>
    <row r="84" spans="1:14" hidden="1" outlineLevel="1">
      <c r="A84" s="8" t="s">
        <v>207</v>
      </c>
      <c r="B84" s="74">
        <v>1</v>
      </c>
      <c r="C84" s="74">
        <v>0</v>
      </c>
      <c r="D84" s="74">
        <v>0</v>
      </c>
      <c r="E84" s="74">
        <v>0</v>
      </c>
      <c r="F84" s="74">
        <v>0</v>
      </c>
      <c r="G84" s="74">
        <v>0</v>
      </c>
      <c r="H84" s="74">
        <v>0</v>
      </c>
      <c r="I84" s="74">
        <v>0</v>
      </c>
      <c r="J84" s="74">
        <v>0</v>
      </c>
      <c r="K84" s="74">
        <v>0</v>
      </c>
      <c r="L84" s="74">
        <v>0</v>
      </c>
      <c r="M84" s="74">
        <v>1</v>
      </c>
      <c r="N84" s="74">
        <v>0</v>
      </c>
    </row>
    <row r="85" spans="1:14" hidden="1" outlineLevel="1">
      <c r="A85" s="8" t="s">
        <v>197</v>
      </c>
      <c r="B85" s="74">
        <v>3</v>
      </c>
      <c r="C85" s="74">
        <v>0</v>
      </c>
      <c r="D85" s="74">
        <v>0</v>
      </c>
      <c r="E85" s="74">
        <v>0</v>
      </c>
      <c r="F85" s="74">
        <v>1</v>
      </c>
      <c r="G85" s="74">
        <v>0</v>
      </c>
      <c r="H85" s="74">
        <v>0</v>
      </c>
      <c r="I85" s="74">
        <v>0</v>
      </c>
      <c r="J85" s="74">
        <v>0</v>
      </c>
      <c r="K85" s="74">
        <v>0</v>
      </c>
      <c r="L85" s="74">
        <v>2</v>
      </c>
      <c r="M85" s="74">
        <v>0</v>
      </c>
      <c r="N85" s="74">
        <v>0</v>
      </c>
    </row>
    <row r="86" spans="1:14" hidden="1" outlineLevel="1">
      <c r="A86" s="8" t="s">
        <v>194</v>
      </c>
      <c r="B86" s="74">
        <v>3</v>
      </c>
      <c r="C86" s="74">
        <v>1</v>
      </c>
      <c r="D86" s="74">
        <v>1</v>
      </c>
      <c r="E86" s="74">
        <v>1</v>
      </c>
      <c r="F86" s="74">
        <v>0</v>
      </c>
      <c r="G86" s="74">
        <v>0</v>
      </c>
      <c r="H86" s="74">
        <v>0</v>
      </c>
      <c r="I86" s="74">
        <v>0</v>
      </c>
      <c r="J86" s="74">
        <v>0</v>
      </c>
      <c r="K86" s="74">
        <v>0</v>
      </c>
      <c r="L86" s="74">
        <v>0</v>
      </c>
      <c r="M86" s="74">
        <v>0</v>
      </c>
      <c r="N86" s="74">
        <v>0</v>
      </c>
    </row>
    <row r="87" spans="1:14" collapsed="1">
      <c r="A87" s="30" t="s">
        <v>208</v>
      </c>
      <c r="B87" s="74">
        <v>706</v>
      </c>
      <c r="C87" s="74">
        <v>46</v>
      </c>
      <c r="D87" s="74">
        <v>137</v>
      </c>
      <c r="E87" s="74">
        <v>169</v>
      </c>
      <c r="F87" s="74">
        <v>30</v>
      </c>
      <c r="G87" s="74">
        <v>37</v>
      </c>
      <c r="H87" s="74">
        <v>28</v>
      </c>
      <c r="I87" s="74">
        <v>18</v>
      </c>
      <c r="J87" s="74">
        <v>22</v>
      </c>
      <c r="K87" s="74">
        <v>32</v>
      </c>
      <c r="L87" s="74">
        <v>69</v>
      </c>
      <c r="M87" s="74">
        <v>51</v>
      </c>
      <c r="N87" s="74">
        <v>67</v>
      </c>
    </row>
    <row r="88" spans="1:14" hidden="1" outlineLevel="1">
      <c r="A88" s="8" t="s">
        <v>199</v>
      </c>
      <c r="B88" s="74">
        <v>64</v>
      </c>
      <c r="C88" s="74">
        <v>1</v>
      </c>
      <c r="D88" s="74">
        <v>3</v>
      </c>
      <c r="E88" s="74">
        <v>11</v>
      </c>
      <c r="F88" s="74">
        <v>2</v>
      </c>
      <c r="G88" s="74">
        <v>2</v>
      </c>
      <c r="H88" s="74">
        <v>5</v>
      </c>
      <c r="I88" s="74">
        <v>1</v>
      </c>
      <c r="J88" s="74">
        <v>6</v>
      </c>
      <c r="K88" s="74">
        <v>9</v>
      </c>
      <c r="L88" s="74">
        <v>11</v>
      </c>
      <c r="M88" s="74">
        <v>8</v>
      </c>
      <c r="N88" s="74">
        <v>5</v>
      </c>
    </row>
    <row r="89" spans="1:14" hidden="1" outlineLevel="1">
      <c r="A89" s="8" t="s">
        <v>200</v>
      </c>
      <c r="B89" s="74">
        <v>249</v>
      </c>
      <c r="C89" s="74">
        <v>29</v>
      </c>
      <c r="D89" s="74">
        <v>68</v>
      </c>
      <c r="E89" s="74">
        <v>30</v>
      </c>
      <c r="F89" s="74">
        <v>15</v>
      </c>
      <c r="G89" s="74">
        <v>19</v>
      </c>
      <c r="H89" s="74">
        <v>16</v>
      </c>
      <c r="I89" s="74">
        <v>9</v>
      </c>
      <c r="J89" s="74">
        <v>8</v>
      </c>
      <c r="K89" s="74">
        <v>12</v>
      </c>
      <c r="L89" s="74">
        <v>11</v>
      </c>
      <c r="M89" s="74">
        <v>16</v>
      </c>
      <c r="N89" s="74">
        <v>16</v>
      </c>
    </row>
    <row r="90" spans="1:14" hidden="1" outlineLevel="1">
      <c r="A90" s="8" t="s">
        <v>204</v>
      </c>
      <c r="B90" s="74">
        <v>13</v>
      </c>
      <c r="C90" s="74">
        <v>1</v>
      </c>
      <c r="D90" s="74">
        <v>6</v>
      </c>
      <c r="E90" s="74">
        <v>0</v>
      </c>
      <c r="F90" s="74">
        <v>1</v>
      </c>
      <c r="G90" s="74">
        <v>3</v>
      </c>
      <c r="H90" s="74">
        <v>2</v>
      </c>
      <c r="I90" s="74">
        <v>0</v>
      </c>
      <c r="J90" s="74">
        <v>0</v>
      </c>
      <c r="K90" s="74">
        <v>0</v>
      </c>
      <c r="L90" s="74">
        <v>0</v>
      </c>
      <c r="M90" s="74">
        <v>0</v>
      </c>
      <c r="N90" s="74">
        <v>0</v>
      </c>
    </row>
    <row r="91" spans="1:14" hidden="1" outlineLevel="1">
      <c r="A91" s="8" t="s">
        <v>176</v>
      </c>
      <c r="B91" s="74">
        <v>7</v>
      </c>
      <c r="C91" s="74">
        <v>0</v>
      </c>
      <c r="D91" s="74">
        <v>0</v>
      </c>
      <c r="E91" s="74">
        <v>1</v>
      </c>
      <c r="F91" s="74">
        <v>0</v>
      </c>
      <c r="G91" s="74">
        <v>2</v>
      </c>
      <c r="H91" s="74">
        <v>0</v>
      </c>
      <c r="I91" s="74">
        <v>0</v>
      </c>
      <c r="J91" s="74">
        <v>0</v>
      </c>
      <c r="K91" s="74">
        <v>0</v>
      </c>
      <c r="L91" s="74">
        <v>1</v>
      </c>
      <c r="M91" s="74">
        <v>0</v>
      </c>
      <c r="N91" s="74">
        <v>3</v>
      </c>
    </row>
    <row r="92" spans="1:14" hidden="1" outlineLevel="1">
      <c r="A92" s="8" t="s">
        <v>189</v>
      </c>
      <c r="B92" s="74">
        <v>35</v>
      </c>
      <c r="C92" s="74">
        <v>1</v>
      </c>
      <c r="D92" s="74">
        <v>0</v>
      </c>
      <c r="E92" s="74">
        <v>6</v>
      </c>
      <c r="F92" s="74">
        <v>1</v>
      </c>
      <c r="G92" s="74">
        <v>2</v>
      </c>
      <c r="H92" s="74">
        <v>2</v>
      </c>
      <c r="I92" s="74">
        <v>5</v>
      </c>
      <c r="J92" s="74">
        <v>3</v>
      </c>
      <c r="K92" s="74">
        <v>5</v>
      </c>
      <c r="L92" s="74">
        <v>4</v>
      </c>
      <c r="M92" s="74">
        <v>0</v>
      </c>
      <c r="N92" s="74">
        <v>6</v>
      </c>
    </row>
    <row r="93" spans="1:14" hidden="1" outlineLevel="1">
      <c r="A93" s="8" t="s">
        <v>205</v>
      </c>
      <c r="B93" s="74">
        <v>1</v>
      </c>
      <c r="C93" s="74">
        <v>0</v>
      </c>
      <c r="D93" s="74">
        <v>0</v>
      </c>
      <c r="E93" s="74">
        <v>0</v>
      </c>
      <c r="F93" s="74">
        <v>0</v>
      </c>
      <c r="G93" s="74">
        <v>0</v>
      </c>
      <c r="H93" s="74">
        <v>0</v>
      </c>
      <c r="I93" s="74">
        <v>0</v>
      </c>
      <c r="J93" s="74">
        <v>1</v>
      </c>
      <c r="K93" s="74">
        <v>0</v>
      </c>
      <c r="L93" s="74">
        <v>0</v>
      </c>
      <c r="M93" s="74">
        <v>0</v>
      </c>
      <c r="N93" s="74">
        <v>0</v>
      </c>
    </row>
    <row r="94" spans="1:14" hidden="1" outlineLevel="1">
      <c r="A94" s="8" t="s">
        <v>191</v>
      </c>
      <c r="B94" s="74">
        <v>30</v>
      </c>
      <c r="C94" s="74">
        <v>3</v>
      </c>
      <c r="D94" s="74">
        <v>0</v>
      </c>
      <c r="E94" s="74">
        <v>5</v>
      </c>
      <c r="F94" s="74">
        <v>3</v>
      </c>
      <c r="G94" s="74">
        <v>0</v>
      </c>
      <c r="H94" s="74">
        <v>3</v>
      </c>
      <c r="I94" s="74">
        <v>2</v>
      </c>
      <c r="J94" s="74">
        <v>3</v>
      </c>
      <c r="K94" s="74">
        <v>1</v>
      </c>
      <c r="L94" s="74">
        <v>1</v>
      </c>
      <c r="M94" s="74">
        <v>4</v>
      </c>
      <c r="N94" s="74">
        <v>5</v>
      </c>
    </row>
    <row r="95" spans="1:14" hidden="1" outlineLevel="1">
      <c r="A95" s="8" t="s">
        <v>190</v>
      </c>
      <c r="B95" s="74">
        <v>296</v>
      </c>
      <c r="C95" s="74">
        <v>10</v>
      </c>
      <c r="D95" s="74">
        <v>59</v>
      </c>
      <c r="E95" s="74">
        <v>113</v>
      </c>
      <c r="F95" s="74">
        <v>8</v>
      </c>
      <c r="G95" s="74">
        <v>8</v>
      </c>
      <c r="H95" s="74">
        <v>0</v>
      </c>
      <c r="I95" s="74">
        <v>1</v>
      </c>
      <c r="J95" s="74">
        <v>0</v>
      </c>
      <c r="K95" s="74">
        <v>3</v>
      </c>
      <c r="L95" s="74">
        <v>41</v>
      </c>
      <c r="M95" s="74">
        <v>23</v>
      </c>
      <c r="N95" s="74">
        <v>30</v>
      </c>
    </row>
    <row r="96" spans="1:14" hidden="1" outlineLevel="1">
      <c r="A96" s="8" t="s">
        <v>183</v>
      </c>
      <c r="B96" s="74">
        <v>1</v>
      </c>
      <c r="C96" s="74">
        <v>0</v>
      </c>
      <c r="D96" s="74">
        <v>1</v>
      </c>
      <c r="E96" s="74">
        <v>0</v>
      </c>
      <c r="F96" s="74">
        <v>0</v>
      </c>
      <c r="G96" s="74">
        <v>0</v>
      </c>
      <c r="H96" s="74">
        <v>0</v>
      </c>
      <c r="I96" s="74">
        <v>0</v>
      </c>
      <c r="J96" s="74">
        <v>0</v>
      </c>
      <c r="K96" s="74">
        <v>0</v>
      </c>
      <c r="L96" s="74">
        <v>0</v>
      </c>
      <c r="M96" s="74">
        <v>0</v>
      </c>
      <c r="N96" s="74">
        <v>0</v>
      </c>
    </row>
    <row r="97" spans="1:14" hidden="1" outlineLevel="1">
      <c r="A97" s="8" t="s">
        <v>206</v>
      </c>
      <c r="B97" s="74">
        <v>1</v>
      </c>
      <c r="C97" s="74">
        <v>0</v>
      </c>
      <c r="D97" s="74">
        <v>0</v>
      </c>
      <c r="E97" s="74">
        <v>0</v>
      </c>
      <c r="F97" s="74">
        <v>0</v>
      </c>
      <c r="G97" s="74">
        <v>0</v>
      </c>
      <c r="H97" s="74">
        <v>0</v>
      </c>
      <c r="I97" s="74">
        <v>0</v>
      </c>
      <c r="J97" s="74">
        <v>1</v>
      </c>
      <c r="K97" s="74">
        <v>0</v>
      </c>
      <c r="L97" s="74">
        <v>0</v>
      </c>
      <c r="M97" s="74">
        <v>0</v>
      </c>
      <c r="N97" s="74">
        <v>0</v>
      </c>
    </row>
    <row r="98" spans="1:14" hidden="1" outlineLevel="1">
      <c r="A98" s="8" t="s">
        <v>207</v>
      </c>
      <c r="B98" s="74">
        <v>3</v>
      </c>
      <c r="C98" s="74">
        <v>1</v>
      </c>
      <c r="D98" s="74">
        <v>0</v>
      </c>
      <c r="E98" s="74">
        <v>2</v>
      </c>
      <c r="F98" s="74">
        <v>0</v>
      </c>
      <c r="G98" s="74">
        <v>0</v>
      </c>
      <c r="H98" s="74">
        <v>0</v>
      </c>
      <c r="I98" s="74">
        <v>0</v>
      </c>
      <c r="J98" s="74">
        <v>0</v>
      </c>
      <c r="K98" s="74">
        <v>0</v>
      </c>
      <c r="L98" s="74">
        <v>0</v>
      </c>
      <c r="M98" s="74">
        <v>0</v>
      </c>
      <c r="N98" s="74">
        <v>0</v>
      </c>
    </row>
    <row r="99" spans="1:14" hidden="1" outlineLevel="1">
      <c r="A99" s="8" t="s">
        <v>197</v>
      </c>
      <c r="B99" s="74">
        <v>3</v>
      </c>
      <c r="C99" s="74">
        <v>0</v>
      </c>
      <c r="D99" s="74">
        <v>0</v>
      </c>
      <c r="E99" s="74">
        <v>0</v>
      </c>
      <c r="F99" s="74">
        <v>0</v>
      </c>
      <c r="G99" s="74">
        <v>1</v>
      </c>
      <c r="H99" s="74">
        <v>0</v>
      </c>
      <c r="I99" s="74">
        <v>0</v>
      </c>
      <c r="J99" s="74">
        <v>0</v>
      </c>
      <c r="K99" s="74">
        <v>0</v>
      </c>
      <c r="L99" s="74">
        <v>0</v>
      </c>
      <c r="M99" s="74">
        <v>0</v>
      </c>
      <c r="N99" s="74">
        <v>1</v>
      </c>
    </row>
    <row r="100" spans="1:14" hidden="1" outlineLevel="1">
      <c r="A100" s="8" t="s">
        <v>196</v>
      </c>
      <c r="B100" s="74">
        <v>2</v>
      </c>
      <c r="C100" s="74">
        <v>0</v>
      </c>
      <c r="D100" s="74">
        <v>0</v>
      </c>
      <c r="E100" s="74">
        <v>0</v>
      </c>
      <c r="F100" s="74">
        <v>0</v>
      </c>
      <c r="G100" s="74">
        <v>0</v>
      </c>
      <c r="H100" s="74">
        <v>0</v>
      </c>
      <c r="I100" s="74">
        <v>0</v>
      </c>
      <c r="J100" s="74">
        <v>0</v>
      </c>
      <c r="K100" s="74">
        <v>1</v>
      </c>
      <c r="L100" s="74">
        <v>0</v>
      </c>
      <c r="M100" s="74">
        <v>0</v>
      </c>
      <c r="N100" s="74">
        <v>1</v>
      </c>
    </row>
    <row r="101" spans="1:14" hidden="1" outlineLevel="1">
      <c r="A101" s="8" t="s">
        <v>740</v>
      </c>
      <c r="B101" s="74">
        <v>1</v>
      </c>
      <c r="C101" s="74">
        <v>0</v>
      </c>
      <c r="D101" s="74">
        <v>0</v>
      </c>
      <c r="E101" s="74">
        <v>0</v>
      </c>
      <c r="F101" s="74">
        <v>0</v>
      </c>
      <c r="G101" s="74">
        <v>0</v>
      </c>
      <c r="H101" s="74">
        <v>0</v>
      </c>
      <c r="I101" s="74">
        <v>0</v>
      </c>
      <c r="J101" s="74">
        <v>0</v>
      </c>
      <c r="K101" s="74">
        <v>1</v>
      </c>
      <c r="L101" s="74">
        <v>0</v>
      </c>
      <c r="M101" s="74">
        <v>0</v>
      </c>
      <c r="N101" s="74">
        <v>0</v>
      </c>
    </row>
    <row r="102" spans="1:14" collapsed="1">
      <c r="A102" s="30" t="s">
        <v>210</v>
      </c>
      <c r="B102" s="74">
        <v>1267</v>
      </c>
      <c r="C102" s="74">
        <v>123</v>
      </c>
      <c r="D102" s="74">
        <v>248</v>
      </c>
      <c r="E102" s="74">
        <v>134</v>
      </c>
      <c r="F102" s="74">
        <v>59</v>
      </c>
      <c r="G102" s="74">
        <v>40</v>
      </c>
      <c r="H102" s="74">
        <v>44</v>
      </c>
      <c r="I102" s="74">
        <v>22</v>
      </c>
      <c r="J102" s="74">
        <v>39</v>
      </c>
      <c r="K102" s="74">
        <v>71</v>
      </c>
      <c r="L102" s="74">
        <v>122</v>
      </c>
      <c r="M102" s="74">
        <v>182</v>
      </c>
      <c r="N102" s="74">
        <v>183</v>
      </c>
    </row>
    <row r="103" spans="1:14" hidden="1" outlineLevel="1">
      <c r="A103" s="8" t="s">
        <v>199</v>
      </c>
      <c r="B103" s="74">
        <v>77</v>
      </c>
      <c r="C103" s="74">
        <v>9</v>
      </c>
      <c r="D103" s="74">
        <v>7</v>
      </c>
      <c r="E103" s="74">
        <v>3</v>
      </c>
      <c r="F103" s="74">
        <v>3</v>
      </c>
      <c r="G103" s="74">
        <v>1</v>
      </c>
      <c r="H103" s="74">
        <v>0</v>
      </c>
      <c r="I103" s="74">
        <v>0</v>
      </c>
      <c r="J103" s="74">
        <v>0</v>
      </c>
      <c r="K103" s="74">
        <v>7</v>
      </c>
      <c r="L103" s="74">
        <v>8</v>
      </c>
      <c r="M103" s="74">
        <v>27</v>
      </c>
      <c r="N103" s="74">
        <v>12</v>
      </c>
    </row>
    <row r="104" spans="1:14" hidden="1" outlineLevel="1">
      <c r="A104" s="8" t="s">
        <v>200</v>
      </c>
      <c r="B104" s="74">
        <v>99</v>
      </c>
      <c r="C104" s="74">
        <v>13</v>
      </c>
      <c r="D104" s="74">
        <v>9</v>
      </c>
      <c r="E104" s="74">
        <v>8</v>
      </c>
      <c r="F104" s="74">
        <v>15</v>
      </c>
      <c r="G104" s="74">
        <v>10</v>
      </c>
      <c r="H104" s="74">
        <v>11</v>
      </c>
      <c r="I104" s="74">
        <v>6</v>
      </c>
      <c r="J104" s="74">
        <v>6</v>
      </c>
      <c r="K104" s="74">
        <v>1</v>
      </c>
      <c r="L104" s="74">
        <v>5</v>
      </c>
      <c r="M104" s="74">
        <v>5</v>
      </c>
      <c r="N104" s="74">
        <v>10</v>
      </c>
    </row>
    <row r="105" spans="1:14" hidden="1" outlineLevel="1">
      <c r="A105" s="8" t="s">
        <v>202</v>
      </c>
      <c r="B105" s="74">
        <v>1</v>
      </c>
      <c r="C105" s="74">
        <v>0</v>
      </c>
      <c r="D105" s="74">
        <v>0</v>
      </c>
      <c r="E105" s="74">
        <v>0</v>
      </c>
      <c r="F105" s="74">
        <v>0</v>
      </c>
      <c r="G105" s="74">
        <v>0</v>
      </c>
      <c r="H105" s="74">
        <v>0</v>
      </c>
      <c r="I105" s="74">
        <v>0</v>
      </c>
      <c r="J105" s="74">
        <v>0</v>
      </c>
      <c r="K105" s="74">
        <v>0</v>
      </c>
      <c r="L105" s="74">
        <v>0</v>
      </c>
      <c r="M105" s="74">
        <v>0</v>
      </c>
      <c r="N105" s="74">
        <v>1</v>
      </c>
    </row>
    <row r="106" spans="1:14" hidden="1" outlineLevel="1">
      <c r="A106" s="8" t="s">
        <v>204</v>
      </c>
      <c r="B106" s="74">
        <v>5</v>
      </c>
      <c r="C106" s="74">
        <v>0</v>
      </c>
      <c r="D106" s="74">
        <v>0</v>
      </c>
      <c r="E106" s="74">
        <v>0</v>
      </c>
      <c r="F106" s="74">
        <v>0</v>
      </c>
      <c r="G106" s="74">
        <v>0</v>
      </c>
      <c r="H106" s="74">
        <v>0</v>
      </c>
      <c r="I106" s="74">
        <v>0</v>
      </c>
      <c r="J106" s="74">
        <v>0</v>
      </c>
      <c r="K106" s="74">
        <v>1</v>
      </c>
      <c r="L106" s="74">
        <v>1</v>
      </c>
      <c r="M106" s="74">
        <v>0</v>
      </c>
      <c r="N106" s="74">
        <v>3</v>
      </c>
    </row>
    <row r="107" spans="1:14" hidden="1" outlineLevel="1">
      <c r="A107" s="8" t="s">
        <v>176</v>
      </c>
      <c r="B107" s="74">
        <v>11</v>
      </c>
      <c r="C107" s="74">
        <v>2</v>
      </c>
      <c r="D107" s="74">
        <v>1</v>
      </c>
      <c r="E107" s="74">
        <v>0</v>
      </c>
      <c r="F107" s="74">
        <v>2</v>
      </c>
      <c r="G107" s="74">
        <v>0</v>
      </c>
      <c r="H107" s="74">
        <v>0</v>
      </c>
      <c r="I107" s="74">
        <v>1</v>
      </c>
      <c r="J107" s="74">
        <v>0</v>
      </c>
      <c r="K107" s="74">
        <v>2</v>
      </c>
      <c r="L107" s="74">
        <v>1</v>
      </c>
      <c r="M107" s="74">
        <v>0</v>
      </c>
      <c r="N107" s="74">
        <v>2</v>
      </c>
    </row>
    <row r="108" spans="1:14" hidden="1" outlineLevel="1">
      <c r="A108" s="8" t="s">
        <v>189</v>
      </c>
      <c r="B108" s="74">
        <v>31</v>
      </c>
      <c r="C108" s="74">
        <v>2</v>
      </c>
      <c r="D108" s="74">
        <v>0</v>
      </c>
      <c r="E108" s="74">
        <v>0</v>
      </c>
      <c r="F108" s="74">
        <v>0</v>
      </c>
      <c r="G108" s="74">
        <v>1</v>
      </c>
      <c r="H108" s="74">
        <v>4</v>
      </c>
      <c r="I108" s="74">
        <v>3</v>
      </c>
      <c r="J108" s="74">
        <v>9</v>
      </c>
      <c r="K108" s="74">
        <v>4</v>
      </c>
      <c r="L108" s="74">
        <v>5</v>
      </c>
      <c r="M108" s="74">
        <v>2</v>
      </c>
      <c r="N108" s="74">
        <v>1</v>
      </c>
    </row>
    <row r="109" spans="1:14" hidden="1" outlineLevel="1">
      <c r="A109" s="8" t="s">
        <v>205</v>
      </c>
      <c r="B109" s="74">
        <v>4</v>
      </c>
      <c r="C109" s="74">
        <v>0</v>
      </c>
      <c r="D109" s="74">
        <v>0</v>
      </c>
      <c r="E109" s="74">
        <v>0</v>
      </c>
      <c r="F109" s="74">
        <v>0</v>
      </c>
      <c r="G109" s="74">
        <v>0</v>
      </c>
      <c r="H109" s="74">
        <v>1</v>
      </c>
      <c r="I109" s="74">
        <v>1</v>
      </c>
      <c r="J109" s="74">
        <v>0</v>
      </c>
      <c r="K109" s="74">
        <v>1</v>
      </c>
      <c r="L109" s="74">
        <v>0</v>
      </c>
      <c r="M109" s="74">
        <v>0</v>
      </c>
      <c r="N109" s="74">
        <v>1</v>
      </c>
    </row>
    <row r="110" spans="1:14" hidden="1" outlineLevel="1">
      <c r="A110" s="8" t="s">
        <v>191</v>
      </c>
      <c r="B110" s="74">
        <v>21</v>
      </c>
      <c r="C110" s="74">
        <v>2</v>
      </c>
      <c r="D110" s="74">
        <v>2</v>
      </c>
      <c r="E110" s="74">
        <v>0</v>
      </c>
      <c r="F110" s="74">
        <v>0</v>
      </c>
      <c r="G110" s="74">
        <v>0</v>
      </c>
      <c r="H110" s="74">
        <v>1</v>
      </c>
      <c r="I110" s="74">
        <v>3</v>
      </c>
      <c r="J110" s="74">
        <v>3</v>
      </c>
      <c r="K110" s="74">
        <v>3</v>
      </c>
      <c r="L110" s="74">
        <v>3</v>
      </c>
      <c r="M110" s="74">
        <v>3</v>
      </c>
      <c r="N110" s="74">
        <v>1</v>
      </c>
    </row>
    <row r="111" spans="1:14" hidden="1" outlineLevel="1">
      <c r="A111" s="8" t="s">
        <v>190</v>
      </c>
      <c r="B111" s="74">
        <v>991</v>
      </c>
      <c r="C111" s="74">
        <v>95</v>
      </c>
      <c r="D111" s="74">
        <v>226</v>
      </c>
      <c r="E111" s="74">
        <v>122</v>
      </c>
      <c r="F111" s="74">
        <v>36</v>
      </c>
      <c r="G111" s="74">
        <v>25</v>
      </c>
      <c r="H111" s="74">
        <v>22</v>
      </c>
      <c r="I111" s="74">
        <v>7</v>
      </c>
      <c r="J111" s="74">
        <v>21</v>
      </c>
      <c r="K111" s="74">
        <v>49</v>
      </c>
      <c r="L111" s="74">
        <v>95</v>
      </c>
      <c r="M111" s="74">
        <v>142</v>
      </c>
      <c r="N111" s="74">
        <v>151</v>
      </c>
    </row>
    <row r="112" spans="1:14" hidden="1" outlineLevel="1">
      <c r="A112" s="8" t="s">
        <v>197</v>
      </c>
      <c r="B112" s="74">
        <v>5</v>
      </c>
      <c r="C112" s="74">
        <v>0</v>
      </c>
      <c r="D112" s="74">
        <v>0</v>
      </c>
      <c r="E112" s="74">
        <v>0</v>
      </c>
      <c r="F112" s="74">
        <v>0</v>
      </c>
      <c r="G112" s="74">
        <v>2</v>
      </c>
      <c r="H112" s="74">
        <v>1</v>
      </c>
      <c r="I112" s="74">
        <v>0</v>
      </c>
      <c r="J112" s="74">
        <v>0</v>
      </c>
      <c r="K112" s="74">
        <v>1</v>
      </c>
      <c r="L112" s="74">
        <v>1</v>
      </c>
      <c r="M112" s="74">
        <v>0</v>
      </c>
      <c r="N112" s="74">
        <v>0</v>
      </c>
    </row>
    <row r="113" spans="1:14" hidden="1" outlineLevel="1">
      <c r="A113" s="8" t="s">
        <v>194</v>
      </c>
      <c r="B113" s="74">
        <v>4</v>
      </c>
      <c r="C113" s="74">
        <v>0</v>
      </c>
      <c r="D113" s="74">
        <v>0</v>
      </c>
      <c r="E113" s="74">
        <v>0</v>
      </c>
      <c r="F113" s="74">
        <v>0</v>
      </c>
      <c r="G113" s="74">
        <v>0</v>
      </c>
      <c r="H113" s="74">
        <v>3</v>
      </c>
      <c r="I113" s="74">
        <v>1</v>
      </c>
      <c r="J113" s="74">
        <v>0</v>
      </c>
      <c r="K113" s="74">
        <v>0</v>
      </c>
      <c r="L113" s="74">
        <v>0</v>
      </c>
      <c r="M113" s="74">
        <v>0</v>
      </c>
      <c r="N113" s="74">
        <v>0</v>
      </c>
    </row>
    <row r="114" spans="1:14" hidden="1" outlineLevel="1">
      <c r="A114" s="8" t="s">
        <v>211</v>
      </c>
      <c r="B114" s="74">
        <v>11</v>
      </c>
      <c r="C114" s="74">
        <v>0</v>
      </c>
      <c r="D114" s="74">
        <v>3</v>
      </c>
      <c r="E114" s="74">
        <v>1</v>
      </c>
      <c r="F114" s="74">
        <v>2</v>
      </c>
      <c r="G114" s="74">
        <v>0</v>
      </c>
      <c r="H114" s="74">
        <v>1</v>
      </c>
      <c r="I114" s="74">
        <v>0</v>
      </c>
      <c r="J114" s="74">
        <v>0</v>
      </c>
      <c r="K114" s="74">
        <v>0</v>
      </c>
      <c r="L114" s="74">
        <v>1</v>
      </c>
      <c r="M114" s="74">
        <v>3</v>
      </c>
      <c r="N114" s="74">
        <v>0</v>
      </c>
    </row>
    <row r="115" spans="1:14" hidden="1" outlineLevel="1">
      <c r="A115" s="8" t="s">
        <v>212</v>
      </c>
      <c r="B115" s="74">
        <v>2</v>
      </c>
      <c r="C115" s="74">
        <v>0</v>
      </c>
      <c r="D115" s="74">
        <v>0</v>
      </c>
      <c r="E115" s="74">
        <v>0</v>
      </c>
      <c r="F115" s="74">
        <v>1</v>
      </c>
      <c r="G115" s="74">
        <v>1</v>
      </c>
      <c r="H115" s="74">
        <v>0</v>
      </c>
      <c r="I115" s="74">
        <v>0</v>
      </c>
      <c r="J115" s="74">
        <v>0</v>
      </c>
      <c r="K115" s="74">
        <v>0</v>
      </c>
      <c r="L115" s="74">
        <v>0</v>
      </c>
      <c r="M115" s="74">
        <v>0</v>
      </c>
      <c r="N115" s="74">
        <v>0</v>
      </c>
    </row>
    <row r="116" spans="1:14" hidden="1" outlineLevel="1">
      <c r="A116" s="8" t="s">
        <v>213</v>
      </c>
      <c r="B116" s="74">
        <v>4</v>
      </c>
      <c r="C116" s="74">
        <v>0</v>
      </c>
      <c r="D116" s="74">
        <v>0</v>
      </c>
      <c r="E116" s="74">
        <v>0</v>
      </c>
      <c r="F116" s="74">
        <v>0</v>
      </c>
      <c r="G116" s="74">
        <v>0</v>
      </c>
      <c r="H116" s="74">
        <v>0</v>
      </c>
      <c r="I116" s="74">
        <v>0</v>
      </c>
      <c r="J116" s="74">
        <v>0</v>
      </c>
      <c r="K116" s="74">
        <v>2</v>
      </c>
      <c r="L116" s="74">
        <v>1</v>
      </c>
      <c r="M116" s="74">
        <v>0</v>
      </c>
      <c r="N116" s="74">
        <v>1</v>
      </c>
    </row>
    <row r="117" spans="1:14" hidden="1" outlineLevel="1">
      <c r="A117" s="8" t="s">
        <v>214</v>
      </c>
      <c r="B117" s="74">
        <v>1</v>
      </c>
      <c r="C117" s="74">
        <v>0</v>
      </c>
      <c r="D117" s="74">
        <v>0</v>
      </c>
      <c r="E117" s="74">
        <v>0</v>
      </c>
      <c r="F117" s="74">
        <v>0</v>
      </c>
      <c r="G117" s="74">
        <v>0</v>
      </c>
      <c r="H117" s="74">
        <v>0</v>
      </c>
      <c r="I117" s="74">
        <v>0</v>
      </c>
      <c r="J117" s="74">
        <v>0</v>
      </c>
      <c r="K117" s="74">
        <v>0</v>
      </c>
      <c r="L117" s="74">
        <v>1</v>
      </c>
      <c r="M117" s="74">
        <v>0</v>
      </c>
      <c r="N117" s="74">
        <v>0</v>
      </c>
    </row>
    <row r="118" spans="1:14" collapsed="1">
      <c r="A118" s="30" t="s">
        <v>215</v>
      </c>
      <c r="B118" s="74">
        <v>1138</v>
      </c>
      <c r="C118" s="74">
        <v>203</v>
      </c>
      <c r="D118" s="74">
        <v>142</v>
      </c>
      <c r="E118" s="74">
        <v>133</v>
      </c>
      <c r="F118" s="74">
        <v>114</v>
      </c>
      <c r="G118" s="74">
        <v>87</v>
      </c>
      <c r="H118" s="74">
        <v>100</v>
      </c>
      <c r="I118" s="74">
        <v>86</v>
      </c>
      <c r="J118" s="74">
        <v>40</v>
      </c>
      <c r="K118" s="74">
        <v>46</v>
      </c>
      <c r="L118" s="74">
        <v>42</v>
      </c>
      <c r="M118" s="74">
        <v>73</v>
      </c>
      <c r="N118" s="74">
        <v>72</v>
      </c>
    </row>
    <row r="119" spans="1:14" hidden="1" outlineLevel="1">
      <c r="A119" s="8" t="s">
        <v>216</v>
      </c>
      <c r="B119" s="74"/>
      <c r="C119" s="74"/>
      <c r="D119" s="74"/>
      <c r="E119" s="74"/>
      <c r="F119" s="74"/>
      <c r="G119" s="74"/>
      <c r="H119" s="74"/>
      <c r="I119" s="74"/>
      <c r="J119" s="74"/>
      <c r="K119" s="74"/>
      <c r="L119" s="74"/>
      <c r="M119" s="74"/>
      <c r="N119" s="74"/>
    </row>
    <row r="120" spans="1:14" hidden="1" outlineLevel="1">
      <c r="A120" s="8" t="s">
        <v>217</v>
      </c>
      <c r="B120" s="74">
        <v>0</v>
      </c>
      <c r="C120" s="74">
        <v>0</v>
      </c>
      <c r="D120" s="74">
        <v>0</v>
      </c>
      <c r="E120" s="74">
        <v>0</v>
      </c>
      <c r="F120" s="74">
        <v>0</v>
      </c>
      <c r="G120" s="74">
        <v>0</v>
      </c>
      <c r="H120" s="74">
        <v>0</v>
      </c>
      <c r="I120" s="74">
        <v>0</v>
      </c>
      <c r="J120" s="74">
        <v>0</v>
      </c>
      <c r="K120" s="74">
        <v>0</v>
      </c>
      <c r="L120" s="74">
        <v>0</v>
      </c>
      <c r="M120" s="74">
        <v>0</v>
      </c>
      <c r="N120" s="74">
        <v>0</v>
      </c>
    </row>
    <row r="121" spans="1:14" hidden="1" outlineLevel="1">
      <c r="A121" s="8" t="s">
        <v>218</v>
      </c>
      <c r="B121" s="74">
        <v>563</v>
      </c>
      <c r="C121" s="74">
        <v>174</v>
      </c>
      <c r="D121" s="74">
        <v>80</v>
      </c>
      <c r="E121" s="74">
        <v>45</v>
      </c>
      <c r="F121" s="74">
        <v>35</v>
      </c>
      <c r="G121" s="74">
        <v>17</v>
      </c>
      <c r="H121" s="74">
        <v>22</v>
      </c>
      <c r="I121" s="74">
        <v>39</v>
      </c>
      <c r="J121" s="74">
        <v>15</v>
      </c>
      <c r="K121" s="74">
        <v>19</v>
      </c>
      <c r="L121" s="74">
        <v>18</v>
      </c>
      <c r="M121" s="74">
        <v>43</v>
      </c>
      <c r="N121" s="74">
        <v>56</v>
      </c>
    </row>
    <row r="122" spans="1:14" hidden="1" outlineLevel="1">
      <c r="A122" s="8" t="s">
        <v>219</v>
      </c>
      <c r="B122" s="74">
        <v>0</v>
      </c>
      <c r="C122" s="74">
        <v>0</v>
      </c>
      <c r="D122" s="74">
        <v>0</v>
      </c>
      <c r="E122" s="74">
        <v>0</v>
      </c>
      <c r="F122" s="74">
        <v>0</v>
      </c>
      <c r="G122" s="74">
        <v>0</v>
      </c>
      <c r="H122" s="74">
        <v>0</v>
      </c>
      <c r="I122" s="74">
        <v>0</v>
      </c>
      <c r="J122" s="74">
        <v>0</v>
      </c>
      <c r="K122" s="74">
        <v>0</v>
      </c>
      <c r="L122" s="74">
        <v>0</v>
      </c>
      <c r="M122" s="74">
        <v>0</v>
      </c>
      <c r="N122" s="74">
        <v>0</v>
      </c>
    </row>
    <row r="123" spans="1:14" hidden="1" outlineLevel="1">
      <c r="A123" s="8" t="s">
        <v>220</v>
      </c>
      <c r="B123" s="74">
        <v>3</v>
      </c>
      <c r="C123" s="74">
        <v>0</v>
      </c>
      <c r="D123" s="74">
        <v>0</v>
      </c>
      <c r="E123" s="74">
        <v>0</v>
      </c>
      <c r="F123" s="74">
        <v>0</v>
      </c>
      <c r="G123" s="74">
        <v>0</v>
      </c>
      <c r="H123" s="74">
        <v>1</v>
      </c>
      <c r="I123" s="74">
        <v>0</v>
      </c>
      <c r="J123" s="74">
        <v>0</v>
      </c>
      <c r="K123" s="74">
        <v>1</v>
      </c>
      <c r="L123" s="74">
        <v>0</v>
      </c>
      <c r="M123" s="74">
        <v>0</v>
      </c>
      <c r="N123" s="74">
        <v>1</v>
      </c>
    </row>
    <row r="124" spans="1:14" hidden="1" outlineLevel="1">
      <c r="A124" s="8" t="s">
        <v>221</v>
      </c>
      <c r="B124" s="74">
        <v>0</v>
      </c>
      <c r="C124" s="74">
        <v>0</v>
      </c>
      <c r="D124" s="74">
        <v>0</v>
      </c>
      <c r="E124" s="74">
        <v>0</v>
      </c>
      <c r="F124" s="74">
        <v>0</v>
      </c>
      <c r="G124" s="74">
        <v>0</v>
      </c>
      <c r="H124" s="74">
        <v>0</v>
      </c>
      <c r="I124" s="74">
        <v>0</v>
      </c>
      <c r="J124" s="74">
        <v>0</v>
      </c>
      <c r="K124" s="74">
        <v>0</v>
      </c>
      <c r="L124" s="74">
        <v>0</v>
      </c>
      <c r="M124" s="74">
        <v>0</v>
      </c>
      <c r="N124" s="74">
        <v>0</v>
      </c>
    </row>
    <row r="125" spans="1:14" hidden="1" outlineLevel="1">
      <c r="A125" s="8" t="s">
        <v>201</v>
      </c>
      <c r="B125" s="74">
        <v>3</v>
      </c>
      <c r="C125" s="74">
        <v>0</v>
      </c>
      <c r="D125" s="74">
        <v>0</v>
      </c>
      <c r="E125" s="74">
        <v>0</v>
      </c>
      <c r="F125" s="74">
        <v>0</v>
      </c>
      <c r="G125" s="74">
        <v>0</v>
      </c>
      <c r="H125" s="74">
        <v>0</v>
      </c>
      <c r="I125" s="74">
        <v>0</v>
      </c>
      <c r="J125" s="74">
        <v>0</v>
      </c>
      <c r="K125" s="74">
        <v>0</v>
      </c>
      <c r="L125" s="74">
        <v>0</v>
      </c>
      <c r="M125" s="74">
        <v>0</v>
      </c>
      <c r="N125" s="74">
        <v>3</v>
      </c>
    </row>
    <row r="126" spans="1:14" hidden="1" outlineLevel="1">
      <c r="A126" s="8" t="s">
        <v>183</v>
      </c>
      <c r="B126" s="74">
        <v>5</v>
      </c>
      <c r="C126" s="74">
        <v>1</v>
      </c>
      <c r="D126" s="74">
        <v>2</v>
      </c>
      <c r="E126" s="74">
        <v>2</v>
      </c>
      <c r="F126" s="74">
        <v>0</v>
      </c>
      <c r="G126" s="74">
        <v>0</v>
      </c>
      <c r="H126" s="74">
        <v>0</v>
      </c>
      <c r="I126" s="74">
        <v>0</v>
      </c>
      <c r="J126" s="74">
        <v>0</v>
      </c>
      <c r="K126" s="74">
        <v>0</v>
      </c>
      <c r="L126" s="74">
        <v>0</v>
      </c>
      <c r="M126" s="74">
        <v>0</v>
      </c>
      <c r="N126" s="74">
        <v>0</v>
      </c>
    </row>
    <row r="127" spans="1:14" hidden="1" outlineLevel="1">
      <c r="A127" s="8" t="s">
        <v>188</v>
      </c>
      <c r="B127" s="74">
        <v>7</v>
      </c>
      <c r="C127" s="74">
        <v>4</v>
      </c>
      <c r="D127" s="74">
        <v>0</v>
      </c>
      <c r="E127" s="74">
        <v>1</v>
      </c>
      <c r="F127" s="74">
        <v>0</v>
      </c>
      <c r="G127" s="74">
        <v>0</v>
      </c>
      <c r="H127" s="74">
        <v>0</v>
      </c>
      <c r="I127" s="74">
        <v>0</v>
      </c>
      <c r="J127" s="74">
        <v>0</v>
      </c>
      <c r="K127" s="74">
        <v>2</v>
      </c>
      <c r="L127" s="74">
        <v>0</v>
      </c>
      <c r="M127" s="74">
        <v>0</v>
      </c>
      <c r="N127" s="74">
        <v>0</v>
      </c>
    </row>
    <row r="128" spans="1:14" hidden="1" outlineLevel="1">
      <c r="A128" s="8" t="s">
        <v>222</v>
      </c>
      <c r="B128" s="74">
        <v>1</v>
      </c>
      <c r="C128" s="74">
        <v>0</v>
      </c>
      <c r="D128" s="74">
        <v>0</v>
      </c>
      <c r="E128" s="74">
        <v>0</v>
      </c>
      <c r="F128" s="74">
        <v>0</v>
      </c>
      <c r="G128" s="74">
        <v>0</v>
      </c>
      <c r="H128" s="74">
        <v>0</v>
      </c>
      <c r="I128" s="74">
        <v>0</v>
      </c>
      <c r="J128" s="74">
        <v>0</v>
      </c>
      <c r="K128" s="74">
        <v>0</v>
      </c>
      <c r="L128" s="74">
        <v>0</v>
      </c>
      <c r="M128" s="74">
        <v>0</v>
      </c>
      <c r="N128" s="74">
        <v>1</v>
      </c>
    </row>
    <row r="129" spans="1:14" hidden="1" outlineLevel="1">
      <c r="A129" s="8" t="s">
        <v>223</v>
      </c>
      <c r="B129" s="74">
        <v>0</v>
      </c>
      <c r="C129" s="74">
        <v>0</v>
      </c>
      <c r="D129" s="74">
        <v>0</v>
      </c>
      <c r="E129" s="74">
        <v>0</v>
      </c>
      <c r="F129" s="74">
        <v>0</v>
      </c>
      <c r="G129" s="74">
        <v>0</v>
      </c>
      <c r="H129" s="74">
        <v>0</v>
      </c>
      <c r="I129" s="74">
        <v>0</v>
      </c>
      <c r="J129" s="74">
        <v>0</v>
      </c>
      <c r="K129" s="74">
        <v>0</v>
      </c>
      <c r="L129" s="74">
        <v>0</v>
      </c>
      <c r="M129" s="74">
        <v>0</v>
      </c>
      <c r="N129" s="74">
        <v>0</v>
      </c>
    </row>
    <row r="130" spans="1:14" hidden="1" outlineLevel="1">
      <c r="A130" s="8" t="s">
        <v>741</v>
      </c>
      <c r="B130" s="74">
        <v>0</v>
      </c>
      <c r="C130" s="74">
        <v>0</v>
      </c>
      <c r="D130" s="74">
        <v>0</v>
      </c>
      <c r="E130" s="74">
        <v>0</v>
      </c>
      <c r="F130" s="74">
        <v>0</v>
      </c>
      <c r="G130" s="74">
        <v>0</v>
      </c>
      <c r="H130" s="74">
        <v>0</v>
      </c>
      <c r="I130" s="74">
        <v>0</v>
      </c>
      <c r="J130" s="74">
        <v>0</v>
      </c>
      <c r="K130" s="74">
        <v>0</v>
      </c>
      <c r="L130" s="74">
        <v>0</v>
      </c>
      <c r="M130" s="74">
        <v>0</v>
      </c>
      <c r="N130" s="74">
        <v>0</v>
      </c>
    </row>
    <row r="131" spans="1:14" hidden="1" outlineLevel="1">
      <c r="A131" s="8" t="s">
        <v>202</v>
      </c>
      <c r="B131" s="74">
        <v>8</v>
      </c>
      <c r="C131" s="74">
        <v>0</v>
      </c>
      <c r="D131" s="74">
        <v>2</v>
      </c>
      <c r="E131" s="74">
        <v>0</v>
      </c>
      <c r="F131" s="74">
        <v>2</v>
      </c>
      <c r="G131" s="74">
        <v>0</v>
      </c>
      <c r="H131" s="74">
        <v>3</v>
      </c>
      <c r="I131" s="74">
        <v>0</v>
      </c>
      <c r="J131" s="74">
        <v>1</v>
      </c>
      <c r="K131" s="74">
        <v>0</v>
      </c>
      <c r="L131" s="74">
        <v>0</v>
      </c>
      <c r="M131" s="74">
        <v>0</v>
      </c>
      <c r="N131" s="74">
        <v>0</v>
      </c>
    </row>
    <row r="132" spans="1:14" hidden="1" outlineLevel="1">
      <c r="A132" s="8" t="s">
        <v>171</v>
      </c>
      <c r="B132" s="74">
        <v>3</v>
      </c>
      <c r="C132" s="74">
        <v>1</v>
      </c>
      <c r="D132" s="74">
        <v>1</v>
      </c>
      <c r="E132" s="74">
        <v>0</v>
      </c>
      <c r="F132" s="74">
        <v>0</v>
      </c>
      <c r="G132" s="74">
        <v>0</v>
      </c>
      <c r="H132" s="74">
        <v>1</v>
      </c>
      <c r="I132" s="74">
        <v>0</v>
      </c>
      <c r="J132" s="74">
        <v>0</v>
      </c>
      <c r="K132" s="74">
        <v>0</v>
      </c>
      <c r="L132" s="74">
        <v>0</v>
      </c>
      <c r="M132" s="74">
        <v>0</v>
      </c>
      <c r="N132" s="74">
        <v>0</v>
      </c>
    </row>
    <row r="133" spans="1:14" hidden="1" outlineLevel="1">
      <c r="A133" s="8" t="s">
        <v>224</v>
      </c>
      <c r="B133" s="74"/>
      <c r="C133" s="74"/>
      <c r="D133" s="74"/>
      <c r="E133" s="74"/>
      <c r="F133" s="74"/>
      <c r="G133" s="74"/>
      <c r="H133" s="74"/>
      <c r="I133" s="74"/>
      <c r="J133" s="74"/>
      <c r="K133" s="74"/>
      <c r="L133" s="74"/>
      <c r="M133" s="74"/>
      <c r="N133" s="74"/>
    </row>
    <row r="134" spans="1:14" hidden="1" outlineLevel="1">
      <c r="A134" s="8" t="s">
        <v>225</v>
      </c>
      <c r="B134" s="74">
        <v>0</v>
      </c>
      <c r="C134" s="74">
        <v>0</v>
      </c>
      <c r="D134" s="74">
        <v>0</v>
      </c>
      <c r="E134" s="74">
        <v>0</v>
      </c>
      <c r="F134" s="74">
        <v>0</v>
      </c>
      <c r="G134" s="74">
        <v>0</v>
      </c>
      <c r="H134" s="74">
        <v>0</v>
      </c>
      <c r="I134" s="74">
        <v>0</v>
      </c>
      <c r="J134" s="74">
        <v>0</v>
      </c>
      <c r="K134" s="74">
        <v>0</v>
      </c>
      <c r="L134" s="74">
        <v>0</v>
      </c>
      <c r="M134" s="74">
        <v>0</v>
      </c>
      <c r="N134" s="74">
        <v>0</v>
      </c>
    </row>
    <row r="135" spans="1:14" hidden="1" outlineLevel="1">
      <c r="A135" s="8" t="s">
        <v>226</v>
      </c>
      <c r="B135" s="74">
        <v>0</v>
      </c>
      <c r="C135" s="74">
        <v>0</v>
      </c>
      <c r="D135" s="74">
        <v>0</v>
      </c>
      <c r="E135" s="74">
        <v>0</v>
      </c>
      <c r="F135" s="74">
        <v>0</v>
      </c>
      <c r="G135" s="74">
        <v>0</v>
      </c>
      <c r="H135" s="74">
        <v>0</v>
      </c>
      <c r="I135" s="74">
        <v>0</v>
      </c>
      <c r="J135" s="74">
        <v>0</v>
      </c>
      <c r="K135" s="74">
        <v>0</v>
      </c>
      <c r="L135" s="74">
        <v>0</v>
      </c>
      <c r="M135" s="74">
        <v>0</v>
      </c>
      <c r="N135" s="74">
        <v>0</v>
      </c>
    </row>
    <row r="136" spans="1:14" hidden="1" outlineLevel="1">
      <c r="A136" s="8" t="s">
        <v>191</v>
      </c>
      <c r="B136" s="74">
        <v>41</v>
      </c>
      <c r="C136" s="74">
        <v>2</v>
      </c>
      <c r="D136" s="74">
        <v>1</v>
      </c>
      <c r="E136" s="74">
        <v>3</v>
      </c>
      <c r="F136" s="74">
        <v>1</v>
      </c>
      <c r="G136" s="74">
        <v>1</v>
      </c>
      <c r="H136" s="74">
        <v>7</v>
      </c>
      <c r="I136" s="74">
        <v>2</v>
      </c>
      <c r="J136" s="74">
        <v>11</v>
      </c>
      <c r="K136" s="74">
        <v>2</v>
      </c>
      <c r="L136" s="74">
        <v>4</v>
      </c>
      <c r="M136" s="74">
        <v>4</v>
      </c>
      <c r="N136" s="74">
        <v>3</v>
      </c>
    </row>
    <row r="137" spans="1:14" hidden="1" outlineLevel="1">
      <c r="A137" s="8" t="s">
        <v>227</v>
      </c>
      <c r="B137" s="74">
        <v>0</v>
      </c>
      <c r="C137" s="74">
        <v>0</v>
      </c>
      <c r="D137" s="74">
        <v>0</v>
      </c>
      <c r="E137" s="74">
        <v>0</v>
      </c>
      <c r="F137" s="74">
        <v>0</v>
      </c>
      <c r="G137" s="74">
        <v>0</v>
      </c>
      <c r="H137" s="74">
        <v>0</v>
      </c>
      <c r="I137" s="74">
        <v>0</v>
      </c>
      <c r="J137" s="74">
        <v>0</v>
      </c>
      <c r="K137" s="74">
        <v>0</v>
      </c>
      <c r="L137" s="74">
        <v>0</v>
      </c>
      <c r="M137" s="74">
        <v>0</v>
      </c>
      <c r="N137" s="74">
        <v>0</v>
      </c>
    </row>
    <row r="138" spans="1:14" ht="15" hidden="1" outlineLevel="1">
      <c r="A138" s="8" t="s">
        <v>580</v>
      </c>
      <c r="B138" s="74">
        <v>8</v>
      </c>
      <c r="C138" s="74">
        <v>2</v>
      </c>
      <c r="D138" s="74">
        <v>0</v>
      </c>
      <c r="E138" s="74">
        <v>0</v>
      </c>
      <c r="F138" s="74">
        <v>0</v>
      </c>
      <c r="G138" s="74">
        <v>1</v>
      </c>
      <c r="H138" s="74">
        <v>1</v>
      </c>
      <c r="I138" s="74">
        <v>1</v>
      </c>
      <c r="J138" s="74">
        <v>1</v>
      </c>
      <c r="K138" s="74">
        <v>2</v>
      </c>
      <c r="L138" s="74">
        <v>0</v>
      </c>
      <c r="M138" s="74">
        <v>0</v>
      </c>
      <c r="N138" s="74">
        <v>0</v>
      </c>
    </row>
    <row r="139" spans="1:14" hidden="1" outlineLevel="1">
      <c r="A139" s="8" t="s">
        <v>228</v>
      </c>
      <c r="B139" s="74">
        <v>0</v>
      </c>
      <c r="C139" s="74">
        <v>0</v>
      </c>
      <c r="D139" s="74">
        <v>0</v>
      </c>
      <c r="E139" s="74">
        <v>0</v>
      </c>
      <c r="F139" s="74">
        <v>0</v>
      </c>
      <c r="G139" s="74">
        <v>0</v>
      </c>
      <c r="H139" s="74">
        <v>0</v>
      </c>
      <c r="I139" s="74">
        <v>0</v>
      </c>
      <c r="J139" s="74">
        <v>0</v>
      </c>
      <c r="K139" s="74">
        <v>0</v>
      </c>
      <c r="L139" s="74">
        <v>0</v>
      </c>
      <c r="M139" s="74">
        <v>0</v>
      </c>
      <c r="N139" s="74">
        <v>0</v>
      </c>
    </row>
    <row r="140" spans="1:14" hidden="1" outlineLevel="1">
      <c r="A140" s="8" t="s">
        <v>229</v>
      </c>
      <c r="B140" s="74">
        <v>0</v>
      </c>
      <c r="C140" s="74">
        <v>0</v>
      </c>
      <c r="D140" s="74">
        <v>0</v>
      </c>
      <c r="E140" s="74">
        <v>0</v>
      </c>
      <c r="F140" s="74">
        <v>0</v>
      </c>
      <c r="G140" s="74">
        <v>0</v>
      </c>
      <c r="H140" s="74">
        <v>0</v>
      </c>
      <c r="I140" s="74">
        <v>0</v>
      </c>
      <c r="J140" s="74">
        <v>0</v>
      </c>
      <c r="K140" s="74">
        <v>0</v>
      </c>
      <c r="L140" s="74">
        <v>0</v>
      </c>
      <c r="M140" s="74">
        <v>0</v>
      </c>
      <c r="N140" s="74">
        <v>0</v>
      </c>
    </row>
    <row r="141" spans="1:14" hidden="1" outlineLevel="1">
      <c r="A141" s="8" t="s">
        <v>230</v>
      </c>
      <c r="B141" s="74">
        <v>35</v>
      </c>
      <c r="C141" s="74">
        <v>0</v>
      </c>
      <c r="D141" s="74">
        <v>1</v>
      </c>
      <c r="E141" s="74">
        <v>3</v>
      </c>
      <c r="F141" s="74">
        <v>4</v>
      </c>
      <c r="G141" s="74">
        <v>2</v>
      </c>
      <c r="H141" s="74">
        <v>2</v>
      </c>
      <c r="I141" s="74">
        <v>10</v>
      </c>
      <c r="J141" s="74">
        <v>2</v>
      </c>
      <c r="K141" s="74">
        <v>1</v>
      </c>
      <c r="L141" s="74">
        <v>4</v>
      </c>
      <c r="M141" s="74">
        <v>4</v>
      </c>
      <c r="N141" s="74">
        <v>2</v>
      </c>
    </row>
    <row r="142" spans="1:14" hidden="1" outlineLevel="1">
      <c r="A142" s="8" t="s">
        <v>231</v>
      </c>
      <c r="B142" s="74">
        <v>0</v>
      </c>
      <c r="C142" s="74">
        <v>0</v>
      </c>
      <c r="D142" s="74">
        <v>0</v>
      </c>
      <c r="E142" s="74">
        <v>0</v>
      </c>
      <c r="F142" s="74">
        <v>0</v>
      </c>
      <c r="G142" s="74">
        <v>0</v>
      </c>
      <c r="H142" s="74">
        <v>0</v>
      </c>
      <c r="I142" s="74">
        <v>0</v>
      </c>
      <c r="J142" s="74">
        <v>0</v>
      </c>
      <c r="K142" s="74">
        <v>0</v>
      </c>
      <c r="L142" s="74">
        <v>0</v>
      </c>
      <c r="M142" s="74">
        <v>0</v>
      </c>
      <c r="N142" s="74">
        <v>0</v>
      </c>
    </row>
    <row r="143" spans="1:14" hidden="1" outlineLevel="1">
      <c r="A143" s="8" t="s">
        <v>205</v>
      </c>
      <c r="B143" s="74">
        <v>1</v>
      </c>
      <c r="C143" s="74">
        <v>1</v>
      </c>
      <c r="D143" s="74">
        <v>0</v>
      </c>
      <c r="E143" s="74">
        <v>0</v>
      </c>
      <c r="F143" s="74">
        <v>0</v>
      </c>
      <c r="G143" s="74">
        <v>0</v>
      </c>
      <c r="H143" s="74">
        <v>0</v>
      </c>
      <c r="I143" s="74">
        <v>0</v>
      </c>
      <c r="J143" s="74">
        <v>0</v>
      </c>
      <c r="K143" s="74">
        <v>0</v>
      </c>
      <c r="L143" s="74">
        <v>0</v>
      </c>
      <c r="M143" s="74">
        <v>0</v>
      </c>
      <c r="N143" s="74">
        <v>0</v>
      </c>
    </row>
    <row r="144" spans="1:14" hidden="1" outlineLevel="1">
      <c r="A144" s="8" t="s">
        <v>232</v>
      </c>
      <c r="B144" s="74">
        <v>0</v>
      </c>
      <c r="C144" s="74">
        <v>0</v>
      </c>
      <c r="D144" s="74">
        <v>0</v>
      </c>
      <c r="E144" s="74">
        <v>0</v>
      </c>
      <c r="F144" s="74">
        <v>0</v>
      </c>
      <c r="G144" s="74">
        <v>0</v>
      </c>
      <c r="H144" s="74">
        <v>0</v>
      </c>
      <c r="I144" s="74">
        <v>0</v>
      </c>
      <c r="J144" s="74">
        <v>0</v>
      </c>
      <c r="K144" s="74">
        <v>0</v>
      </c>
      <c r="L144" s="74">
        <v>0</v>
      </c>
      <c r="M144" s="74">
        <v>0</v>
      </c>
      <c r="N144" s="74">
        <v>0</v>
      </c>
    </row>
    <row r="145" spans="1:14" hidden="1" outlineLevel="1">
      <c r="A145" s="8" t="s">
        <v>233</v>
      </c>
      <c r="B145" s="74">
        <v>0</v>
      </c>
      <c r="C145" s="74">
        <v>0</v>
      </c>
      <c r="D145" s="74">
        <v>0</v>
      </c>
      <c r="E145" s="74">
        <v>0</v>
      </c>
      <c r="F145" s="74">
        <v>0</v>
      </c>
      <c r="G145" s="74">
        <v>0</v>
      </c>
      <c r="H145" s="74">
        <v>0</v>
      </c>
      <c r="I145" s="74">
        <v>0</v>
      </c>
      <c r="J145" s="74">
        <v>0</v>
      </c>
      <c r="K145" s="74">
        <v>0</v>
      </c>
      <c r="L145" s="74">
        <v>0</v>
      </c>
      <c r="M145" s="74">
        <v>0</v>
      </c>
      <c r="N145" s="74">
        <v>0</v>
      </c>
    </row>
    <row r="146" spans="1:14" hidden="1" outlineLevel="1">
      <c r="A146" s="8" t="s">
        <v>234</v>
      </c>
      <c r="B146" s="74"/>
      <c r="C146" s="74"/>
      <c r="D146" s="74"/>
      <c r="E146" s="74"/>
      <c r="F146" s="74"/>
      <c r="G146" s="74"/>
      <c r="H146" s="74"/>
      <c r="I146" s="74"/>
      <c r="J146" s="74"/>
      <c r="K146" s="74"/>
      <c r="L146" s="74"/>
      <c r="M146" s="74"/>
      <c r="N146" s="74"/>
    </row>
    <row r="147" spans="1:14" hidden="1" outlineLevel="1">
      <c r="A147" s="8" t="s">
        <v>235</v>
      </c>
      <c r="B147" s="74">
        <v>0</v>
      </c>
      <c r="C147" s="74">
        <v>0</v>
      </c>
      <c r="D147" s="74">
        <v>0</v>
      </c>
      <c r="E147" s="74">
        <v>0</v>
      </c>
      <c r="F147" s="74">
        <v>0</v>
      </c>
      <c r="G147" s="74">
        <v>0</v>
      </c>
      <c r="H147" s="74">
        <v>0</v>
      </c>
      <c r="I147" s="74">
        <v>0</v>
      </c>
      <c r="J147" s="74">
        <v>0</v>
      </c>
      <c r="K147" s="74">
        <v>0</v>
      </c>
      <c r="L147" s="74">
        <v>0</v>
      </c>
      <c r="M147" s="74">
        <v>0</v>
      </c>
      <c r="N147" s="74">
        <v>0</v>
      </c>
    </row>
    <row r="148" spans="1:14" hidden="1" outlineLevel="1">
      <c r="A148" s="8" t="s">
        <v>236</v>
      </c>
      <c r="B148" s="74">
        <v>21</v>
      </c>
      <c r="C148" s="74">
        <v>2</v>
      </c>
      <c r="D148" s="74">
        <v>2</v>
      </c>
      <c r="E148" s="74">
        <v>2</v>
      </c>
      <c r="F148" s="74">
        <v>3</v>
      </c>
      <c r="G148" s="74">
        <v>0</v>
      </c>
      <c r="H148" s="74">
        <v>1</v>
      </c>
      <c r="I148" s="74">
        <v>1</v>
      </c>
      <c r="J148" s="74">
        <v>2</v>
      </c>
      <c r="K148" s="74">
        <v>2</v>
      </c>
      <c r="L148" s="74">
        <v>2</v>
      </c>
      <c r="M148" s="74">
        <v>4</v>
      </c>
      <c r="N148" s="74">
        <v>0</v>
      </c>
    </row>
    <row r="149" spans="1:14" hidden="1" outlineLevel="1">
      <c r="A149" s="8" t="s">
        <v>742</v>
      </c>
      <c r="B149" s="74">
        <v>0</v>
      </c>
      <c r="C149" s="74">
        <v>0</v>
      </c>
      <c r="D149" s="74">
        <v>0</v>
      </c>
      <c r="E149" s="74">
        <v>0</v>
      </c>
      <c r="F149" s="74">
        <v>0</v>
      </c>
      <c r="G149" s="74">
        <v>0</v>
      </c>
      <c r="H149" s="74">
        <v>0</v>
      </c>
      <c r="I149" s="74">
        <v>0</v>
      </c>
      <c r="J149" s="74">
        <v>0</v>
      </c>
      <c r="K149" s="74">
        <v>0</v>
      </c>
      <c r="L149" s="74">
        <v>0</v>
      </c>
      <c r="M149" s="74">
        <v>0</v>
      </c>
      <c r="N149" s="74">
        <v>0</v>
      </c>
    </row>
    <row r="150" spans="1:14" hidden="1" outlineLevel="1">
      <c r="A150" s="8" t="s">
        <v>238</v>
      </c>
      <c r="B150" s="74">
        <v>1</v>
      </c>
      <c r="C150" s="74">
        <v>0</v>
      </c>
      <c r="D150" s="74">
        <v>0</v>
      </c>
      <c r="E150" s="74">
        <v>0</v>
      </c>
      <c r="F150" s="74">
        <v>0</v>
      </c>
      <c r="G150" s="74">
        <v>0</v>
      </c>
      <c r="H150" s="74">
        <v>0</v>
      </c>
      <c r="I150" s="74">
        <v>1</v>
      </c>
      <c r="J150" s="74">
        <v>0</v>
      </c>
      <c r="K150" s="74">
        <v>0</v>
      </c>
      <c r="L150" s="74">
        <v>0</v>
      </c>
      <c r="M150" s="74">
        <v>0</v>
      </c>
      <c r="N150" s="74">
        <v>0</v>
      </c>
    </row>
    <row r="151" spans="1:14" hidden="1" outlineLevel="1">
      <c r="A151" s="8" t="s">
        <v>174</v>
      </c>
      <c r="B151" s="74">
        <v>1</v>
      </c>
      <c r="C151" s="74">
        <v>0</v>
      </c>
      <c r="D151" s="74">
        <v>1</v>
      </c>
      <c r="E151" s="74">
        <v>0</v>
      </c>
      <c r="F151" s="74">
        <v>0</v>
      </c>
      <c r="G151" s="74">
        <v>0</v>
      </c>
      <c r="H151" s="74">
        <v>0</v>
      </c>
      <c r="I151" s="74">
        <v>0</v>
      </c>
      <c r="J151" s="74">
        <v>0</v>
      </c>
      <c r="K151" s="74">
        <v>0</v>
      </c>
      <c r="L151" s="74">
        <v>0</v>
      </c>
      <c r="M151" s="74">
        <v>0</v>
      </c>
      <c r="N151" s="74">
        <v>0</v>
      </c>
    </row>
    <row r="152" spans="1:14" hidden="1" outlineLevel="1">
      <c r="A152" s="8" t="s">
        <v>239</v>
      </c>
      <c r="B152" s="74">
        <v>0</v>
      </c>
      <c r="C152" s="74">
        <v>0</v>
      </c>
      <c r="D152" s="74">
        <v>0</v>
      </c>
      <c r="E152" s="74">
        <v>0</v>
      </c>
      <c r="F152" s="74">
        <v>0</v>
      </c>
      <c r="G152" s="74">
        <v>0</v>
      </c>
      <c r="H152" s="74">
        <v>0</v>
      </c>
      <c r="I152" s="74">
        <v>0</v>
      </c>
      <c r="J152" s="74">
        <v>0</v>
      </c>
      <c r="K152" s="74">
        <v>0</v>
      </c>
      <c r="L152" s="74">
        <v>0</v>
      </c>
      <c r="M152" s="74">
        <v>0</v>
      </c>
      <c r="N152" s="74">
        <v>0</v>
      </c>
    </row>
    <row r="153" spans="1:14" hidden="1" outlineLevel="1">
      <c r="A153" s="8" t="s">
        <v>240</v>
      </c>
      <c r="B153" s="74">
        <v>0</v>
      </c>
      <c r="C153" s="74">
        <v>0</v>
      </c>
      <c r="D153" s="74">
        <v>0</v>
      </c>
      <c r="E153" s="74">
        <v>0</v>
      </c>
      <c r="F153" s="74">
        <v>0</v>
      </c>
      <c r="G153" s="74">
        <v>0</v>
      </c>
      <c r="H153" s="74">
        <v>0</v>
      </c>
      <c r="I153" s="74">
        <v>0</v>
      </c>
      <c r="J153" s="74">
        <v>0</v>
      </c>
      <c r="K153" s="74">
        <v>0</v>
      </c>
      <c r="L153" s="74">
        <v>0</v>
      </c>
      <c r="M153" s="74">
        <v>0</v>
      </c>
      <c r="N153" s="74">
        <v>0</v>
      </c>
    </row>
    <row r="154" spans="1:14" hidden="1" outlineLevel="1">
      <c r="A154" s="8" t="s">
        <v>241</v>
      </c>
      <c r="B154" s="74">
        <v>0</v>
      </c>
      <c r="C154" s="74">
        <v>0</v>
      </c>
      <c r="D154" s="74">
        <v>0</v>
      </c>
      <c r="E154" s="74">
        <v>0</v>
      </c>
      <c r="F154" s="74">
        <v>0</v>
      </c>
      <c r="G154" s="74">
        <v>0</v>
      </c>
      <c r="H154" s="74">
        <v>0</v>
      </c>
      <c r="I154" s="74">
        <v>0</v>
      </c>
      <c r="J154" s="74">
        <v>0</v>
      </c>
      <c r="K154" s="74">
        <v>0</v>
      </c>
      <c r="L154" s="74">
        <v>0</v>
      </c>
      <c r="M154" s="74">
        <v>0</v>
      </c>
      <c r="N154" s="74">
        <v>0</v>
      </c>
    </row>
    <row r="155" spans="1:14" hidden="1" outlineLevel="1">
      <c r="A155" s="8" t="s">
        <v>242</v>
      </c>
      <c r="B155" s="74">
        <v>0</v>
      </c>
      <c r="C155" s="74">
        <v>0</v>
      </c>
      <c r="D155" s="74">
        <v>0</v>
      </c>
      <c r="E155" s="74">
        <v>0</v>
      </c>
      <c r="F155" s="74">
        <v>0</v>
      </c>
      <c r="G155" s="74">
        <v>0</v>
      </c>
      <c r="H155" s="74">
        <v>0</v>
      </c>
      <c r="I155" s="74">
        <v>0</v>
      </c>
      <c r="J155" s="74">
        <v>0</v>
      </c>
      <c r="K155" s="74">
        <v>0</v>
      </c>
      <c r="L155" s="74">
        <v>0</v>
      </c>
      <c r="M155" s="74">
        <v>0</v>
      </c>
      <c r="N155" s="74">
        <v>0</v>
      </c>
    </row>
    <row r="156" spans="1:14" hidden="1" outlineLevel="1">
      <c r="A156" s="8" t="s">
        <v>243</v>
      </c>
      <c r="B156" s="74">
        <v>0</v>
      </c>
      <c r="C156" s="74">
        <v>0</v>
      </c>
      <c r="D156" s="74">
        <v>0</v>
      </c>
      <c r="E156" s="74">
        <v>0</v>
      </c>
      <c r="F156" s="74">
        <v>0</v>
      </c>
      <c r="G156" s="74">
        <v>0</v>
      </c>
      <c r="H156" s="74">
        <v>0</v>
      </c>
      <c r="I156" s="74">
        <v>0</v>
      </c>
      <c r="J156" s="74">
        <v>0</v>
      </c>
      <c r="K156" s="74">
        <v>0</v>
      </c>
      <c r="L156" s="74">
        <v>0</v>
      </c>
      <c r="M156" s="74">
        <v>0</v>
      </c>
      <c r="N156" s="74">
        <v>0</v>
      </c>
    </row>
    <row r="157" spans="1:14" hidden="1" outlineLevel="1">
      <c r="A157" s="8" t="s">
        <v>244</v>
      </c>
      <c r="B157" s="74">
        <v>0</v>
      </c>
      <c r="C157" s="74">
        <v>0</v>
      </c>
      <c r="D157" s="74">
        <v>0</v>
      </c>
      <c r="E157" s="74">
        <v>0</v>
      </c>
      <c r="F157" s="74">
        <v>0</v>
      </c>
      <c r="G157" s="74">
        <v>0</v>
      </c>
      <c r="H157" s="74">
        <v>0</v>
      </c>
      <c r="I157" s="74">
        <v>0</v>
      </c>
      <c r="J157" s="74">
        <v>0</v>
      </c>
      <c r="K157" s="74">
        <v>0</v>
      </c>
      <c r="L157" s="74">
        <v>0</v>
      </c>
      <c r="M157" s="74">
        <v>0</v>
      </c>
      <c r="N157" s="74">
        <v>0</v>
      </c>
    </row>
    <row r="158" spans="1:14" hidden="1" outlineLevel="1">
      <c r="A158" s="8" t="s">
        <v>245</v>
      </c>
      <c r="B158" s="74">
        <v>0</v>
      </c>
      <c r="C158" s="74">
        <v>0</v>
      </c>
      <c r="D158" s="74">
        <v>0</v>
      </c>
      <c r="E158" s="74">
        <v>0</v>
      </c>
      <c r="F158" s="74">
        <v>0</v>
      </c>
      <c r="G158" s="74">
        <v>0</v>
      </c>
      <c r="H158" s="74">
        <v>0</v>
      </c>
      <c r="I158" s="74">
        <v>0</v>
      </c>
      <c r="J158" s="74">
        <v>0</v>
      </c>
      <c r="K158" s="74">
        <v>0</v>
      </c>
      <c r="L158" s="74">
        <v>0</v>
      </c>
      <c r="M158" s="74">
        <v>0</v>
      </c>
      <c r="N158" s="74">
        <v>0</v>
      </c>
    </row>
    <row r="159" spans="1:14" hidden="1" outlineLevel="1">
      <c r="A159" s="8" t="s">
        <v>196</v>
      </c>
      <c r="B159" s="74">
        <v>5</v>
      </c>
      <c r="C159" s="74">
        <v>0</v>
      </c>
      <c r="D159" s="74">
        <v>0</v>
      </c>
      <c r="E159" s="74">
        <v>1</v>
      </c>
      <c r="F159" s="74">
        <v>1</v>
      </c>
      <c r="G159" s="74">
        <v>1</v>
      </c>
      <c r="H159" s="74">
        <v>1</v>
      </c>
      <c r="I159" s="74">
        <v>0</v>
      </c>
      <c r="J159" s="74">
        <v>0</v>
      </c>
      <c r="K159" s="74">
        <v>1</v>
      </c>
      <c r="L159" s="74">
        <v>0</v>
      </c>
      <c r="M159" s="74">
        <v>0</v>
      </c>
      <c r="N159" s="74">
        <v>0</v>
      </c>
    </row>
    <row r="160" spans="1:14" hidden="1" outlineLevel="1">
      <c r="A160" s="8" t="s">
        <v>246</v>
      </c>
      <c r="B160" s="74">
        <v>0</v>
      </c>
      <c r="C160" s="74">
        <v>0</v>
      </c>
      <c r="D160" s="74">
        <v>0</v>
      </c>
      <c r="E160" s="74">
        <v>0</v>
      </c>
      <c r="F160" s="74">
        <v>0</v>
      </c>
      <c r="G160" s="74">
        <v>0</v>
      </c>
      <c r="H160" s="74">
        <v>0</v>
      </c>
      <c r="I160" s="74">
        <v>0</v>
      </c>
      <c r="J160" s="74">
        <v>0</v>
      </c>
      <c r="K160" s="74">
        <v>0</v>
      </c>
      <c r="L160" s="74">
        <v>0</v>
      </c>
      <c r="M160" s="74">
        <v>0</v>
      </c>
      <c r="N160" s="74">
        <v>0</v>
      </c>
    </row>
    <row r="161" spans="1:14" hidden="1" outlineLevel="1">
      <c r="A161" s="8" t="s">
        <v>247</v>
      </c>
      <c r="B161" s="74">
        <v>0</v>
      </c>
      <c r="C161" s="74">
        <v>0</v>
      </c>
      <c r="D161" s="74">
        <v>0</v>
      </c>
      <c r="E161" s="74">
        <v>0</v>
      </c>
      <c r="F161" s="74">
        <v>0</v>
      </c>
      <c r="G161" s="74">
        <v>0</v>
      </c>
      <c r="H161" s="74">
        <v>0</v>
      </c>
      <c r="I161" s="74">
        <v>0</v>
      </c>
      <c r="J161" s="74">
        <v>0</v>
      </c>
      <c r="K161" s="74">
        <v>0</v>
      </c>
      <c r="L161" s="74">
        <v>0</v>
      </c>
      <c r="M161" s="74">
        <v>0</v>
      </c>
      <c r="N161" s="74">
        <v>0</v>
      </c>
    </row>
    <row r="162" spans="1:14" hidden="1" outlineLevel="1">
      <c r="A162" s="8" t="s">
        <v>248</v>
      </c>
      <c r="B162" s="74">
        <v>0</v>
      </c>
      <c r="C162" s="74">
        <v>0</v>
      </c>
      <c r="D162" s="74">
        <v>0</v>
      </c>
      <c r="E162" s="74">
        <v>0</v>
      </c>
      <c r="F162" s="74">
        <v>0</v>
      </c>
      <c r="G162" s="74">
        <v>0</v>
      </c>
      <c r="H162" s="74">
        <v>0</v>
      </c>
      <c r="I162" s="74">
        <v>0</v>
      </c>
      <c r="J162" s="74">
        <v>0</v>
      </c>
      <c r="K162" s="74">
        <v>0</v>
      </c>
      <c r="L162" s="74">
        <v>0</v>
      </c>
      <c r="M162" s="74">
        <v>0</v>
      </c>
      <c r="N162" s="74">
        <v>0</v>
      </c>
    </row>
    <row r="163" spans="1:14" hidden="1" outlineLevel="1">
      <c r="A163" s="8" t="s">
        <v>249</v>
      </c>
      <c r="B163" s="74">
        <v>0</v>
      </c>
      <c r="C163" s="74">
        <v>0</v>
      </c>
      <c r="D163" s="74">
        <v>0</v>
      </c>
      <c r="E163" s="74">
        <v>0</v>
      </c>
      <c r="F163" s="74">
        <v>0</v>
      </c>
      <c r="G163" s="74">
        <v>0</v>
      </c>
      <c r="H163" s="74">
        <v>0</v>
      </c>
      <c r="I163" s="74">
        <v>0</v>
      </c>
      <c r="J163" s="74">
        <v>0</v>
      </c>
      <c r="K163" s="74">
        <v>0</v>
      </c>
      <c r="L163" s="74">
        <v>0</v>
      </c>
      <c r="M163" s="74">
        <v>0</v>
      </c>
      <c r="N163" s="74">
        <v>0</v>
      </c>
    </row>
    <row r="164" spans="1:14" hidden="1" outlineLevel="1">
      <c r="A164" s="8" t="s">
        <v>250</v>
      </c>
      <c r="B164" s="74">
        <v>107</v>
      </c>
      <c r="C164" s="74">
        <v>4</v>
      </c>
      <c r="D164" s="74">
        <v>10</v>
      </c>
      <c r="E164" s="74">
        <v>2</v>
      </c>
      <c r="F164" s="74">
        <v>11</v>
      </c>
      <c r="G164" s="74">
        <v>15</v>
      </c>
      <c r="H164" s="74">
        <v>14</v>
      </c>
      <c r="I164" s="74">
        <v>5</v>
      </c>
      <c r="J164" s="74">
        <v>2</v>
      </c>
      <c r="K164" s="74">
        <v>12</v>
      </c>
      <c r="L164" s="74">
        <v>12</v>
      </c>
      <c r="M164" s="74">
        <v>15</v>
      </c>
      <c r="N164" s="74">
        <v>5</v>
      </c>
    </row>
    <row r="165" spans="1:14" hidden="1" outlineLevel="1">
      <c r="A165" s="8" t="s">
        <v>251</v>
      </c>
      <c r="B165" s="74">
        <v>0</v>
      </c>
      <c r="C165" s="74">
        <v>0</v>
      </c>
      <c r="D165" s="74">
        <v>0</v>
      </c>
      <c r="E165" s="74">
        <v>0</v>
      </c>
      <c r="F165" s="74">
        <v>0</v>
      </c>
      <c r="G165" s="74">
        <v>0</v>
      </c>
      <c r="H165" s="74">
        <v>0</v>
      </c>
      <c r="I165" s="74">
        <v>0</v>
      </c>
      <c r="J165" s="74">
        <v>0</v>
      </c>
      <c r="K165" s="74">
        <v>0</v>
      </c>
      <c r="L165" s="74">
        <v>0</v>
      </c>
      <c r="M165" s="74">
        <v>0</v>
      </c>
      <c r="N165" s="74">
        <v>0</v>
      </c>
    </row>
    <row r="166" spans="1:14" hidden="1" outlineLevel="1">
      <c r="A166" s="8" t="s">
        <v>252</v>
      </c>
      <c r="B166" s="74">
        <v>0</v>
      </c>
      <c r="C166" s="74">
        <v>0</v>
      </c>
      <c r="D166" s="74">
        <v>0</v>
      </c>
      <c r="E166" s="74">
        <v>0</v>
      </c>
      <c r="F166" s="74">
        <v>0</v>
      </c>
      <c r="G166" s="74">
        <v>0</v>
      </c>
      <c r="H166" s="74">
        <v>0</v>
      </c>
      <c r="I166" s="74">
        <v>0</v>
      </c>
      <c r="J166" s="74">
        <v>0</v>
      </c>
      <c r="K166" s="74">
        <v>0</v>
      </c>
      <c r="L166" s="74">
        <v>0</v>
      </c>
      <c r="M166" s="74">
        <v>0</v>
      </c>
      <c r="N166" s="74">
        <v>0</v>
      </c>
    </row>
    <row r="167" spans="1:14" hidden="1" outlineLevel="1">
      <c r="A167" s="8" t="s">
        <v>200</v>
      </c>
      <c r="B167" s="74">
        <v>325</v>
      </c>
      <c r="C167" s="74">
        <v>12</v>
      </c>
      <c r="D167" s="74">
        <v>42</v>
      </c>
      <c r="E167" s="74">
        <v>74</v>
      </c>
      <c r="F167" s="74">
        <v>57</v>
      </c>
      <c r="G167" s="74">
        <v>50</v>
      </c>
      <c r="H167" s="74">
        <v>47</v>
      </c>
      <c r="I167" s="74">
        <v>27</v>
      </c>
      <c r="J167" s="74">
        <v>6</v>
      </c>
      <c r="K167" s="74">
        <v>4</v>
      </c>
      <c r="L167" s="74">
        <v>2</v>
      </c>
      <c r="M167" s="74">
        <v>3</v>
      </c>
      <c r="N167" s="74">
        <v>1</v>
      </c>
    </row>
    <row r="168" spans="1:14" collapsed="1">
      <c r="A168" s="30" t="s">
        <v>253</v>
      </c>
      <c r="B168" s="74">
        <v>1054</v>
      </c>
      <c r="C168" s="74">
        <v>81</v>
      </c>
      <c r="D168" s="74">
        <v>149</v>
      </c>
      <c r="E168" s="74">
        <v>62</v>
      </c>
      <c r="F168" s="74">
        <v>38</v>
      </c>
      <c r="G168" s="74">
        <v>30</v>
      </c>
      <c r="H168" s="74">
        <v>50</v>
      </c>
      <c r="I168" s="74">
        <v>19</v>
      </c>
      <c r="J168" s="74">
        <v>29</v>
      </c>
      <c r="K168" s="74">
        <v>67</v>
      </c>
      <c r="L168" s="74">
        <v>391</v>
      </c>
      <c r="M168" s="74">
        <v>64</v>
      </c>
      <c r="N168" s="74">
        <v>74</v>
      </c>
    </row>
    <row r="169" spans="1:14" hidden="1" outlineLevel="1">
      <c r="A169" s="8" t="s">
        <v>216</v>
      </c>
      <c r="B169" s="74"/>
      <c r="C169" s="74"/>
      <c r="D169" s="74"/>
      <c r="E169" s="74"/>
      <c r="F169" s="74"/>
      <c r="G169" s="74"/>
      <c r="H169" s="74"/>
      <c r="I169" s="74"/>
      <c r="J169" s="74"/>
      <c r="K169" s="74"/>
      <c r="L169" s="74"/>
      <c r="M169" s="74"/>
      <c r="N169" s="74"/>
    </row>
    <row r="170" spans="1:14" hidden="1" outlineLevel="1">
      <c r="A170" s="8" t="s">
        <v>217</v>
      </c>
      <c r="B170" s="74">
        <v>0</v>
      </c>
      <c r="C170" s="74">
        <v>0</v>
      </c>
      <c r="D170" s="74">
        <v>0</v>
      </c>
      <c r="E170" s="74">
        <v>0</v>
      </c>
      <c r="F170" s="74">
        <v>0</v>
      </c>
      <c r="G170" s="74">
        <v>0</v>
      </c>
      <c r="H170" s="74">
        <v>0</v>
      </c>
      <c r="I170" s="74">
        <v>0</v>
      </c>
      <c r="J170" s="74">
        <v>0</v>
      </c>
      <c r="K170" s="74">
        <v>0</v>
      </c>
      <c r="L170" s="74">
        <v>0</v>
      </c>
      <c r="M170" s="74">
        <v>0</v>
      </c>
      <c r="N170" s="74">
        <v>0</v>
      </c>
    </row>
    <row r="171" spans="1:14" hidden="1" outlineLevel="1">
      <c r="A171" s="8" t="s">
        <v>218</v>
      </c>
      <c r="B171" s="74">
        <v>804</v>
      </c>
      <c r="C171" s="74">
        <v>64</v>
      </c>
      <c r="D171" s="74">
        <v>122</v>
      </c>
      <c r="E171" s="74">
        <v>45</v>
      </c>
      <c r="F171" s="74">
        <v>29</v>
      </c>
      <c r="G171" s="74">
        <v>6</v>
      </c>
      <c r="H171" s="74">
        <v>19</v>
      </c>
      <c r="I171" s="74">
        <v>3</v>
      </c>
      <c r="J171" s="74">
        <v>7</v>
      </c>
      <c r="K171" s="74">
        <v>36</v>
      </c>
      <c r="L171" s="74">
        <v>376</v>
      </c>
      <c r="M171" s="74">
        <v>45</v>
      </c>
      <c r="N171" s="74">
        <v>52</v>
      </c>
    </row>
    <row r="172" spans="1:14" hidden="1" outlineLevel="1">
      <c r="A172" s="8" t="s">
        <v>219</v>
      </c>
      <c r="B172" s="74">
        <v>0</v>
      </c>
      <c r="C172" s="74">
        <v>0</v>
      </c>
      <c r="D172" s="74">
        <v>0</v>
      </c>
      <c r="E172" s="74">
        <v>0</v>
      </c>
      <c r="F172" s="74">
        <v>0</v>
      </c>
      <c r="G172" s="74">
        <v>0</v>
      </c>
      <c r="H172" s="74">
        <v>0</v>
      </c>
      <c r="I172" s="74">
        <v>0</v>
      </c>
      <c r="J172" s="74">
        <v>0</v>
      </c>
      <c r="K172" s="74">
        <v>0</v>
      </c>
      <c r="L172" s="74">
        <v>0</v>
      </c>
      <c r="M172" s="74">
        <v>0</v>
      </c>
      <c r="N172" s="74">
        <v>0</v>
      </c>
    </row>
    <row r="173" spans="1:14" hidden="1" outlineLevel="1">
      <c r="A173" s="8" t="s">
        <v>220</v>
      </c>
      <c r="B173" s="74">
        <v>0</v>
      </c>
      <c r="C173" s="74">
        <v>0</v>
      </c>
      <c r="D173" s="74">
        <v>0</v>
      </c>
      <c r="E173" s="74">
        <v>0</v>
      </c>
      <c r="F173" s="74">
        <v>0</v>
      </c>
      <c r="G173" s="74">
        <v>0</v>
      </c>
      <c r="H173" s="74">
        <v>0</v>
      </c>
      <c r="I173" s="74">
        <v>0</v>
      </c>
      <c r="J173" s="74">
        <v>0</v>
      </c>
      <c r="K173" s="74">
        <v>0</v>
      </c>
      <c r="L173" s="74">
        <v>0</v>
      </c>
      <c r="M173" s="74">
        <v>0</v>
      </c>
      <c r="N173" s="74">
        <v>0</v>
      </c>
    </row>
    <row r="174" spans="1:14" hidden="1" outlineLevel="1">
      <c r="A174" s="8" t="s">
        <v>221</v>
      </c>
      <c r="B174" s="74">
        <v>2</v>
      </c>
      <c r="C174" s="74">
        <v>0</v>
      </c>
      <c r="D174" s="74">
        <v>0</v>
      </c>
      <c r="E174" s="74">
        <v>1</v>
      </c>
      <c r="F174" s="74">
        <v>0</v>
      </c>
      <c r="G174" s="74">
        <v>0</v>
      </c>
      <c r="H174" s="74">
        <v>0</v>
      </c>
      <c r="I174" s="74">
        <v>0</v>
      </c>
      <c r="J174" s="74">
        <v>0</v>
      </c>
      <c r="K174" s="74">
        <v>1</v>
      </c>
      <c r="L174" s="74">
        <v>0</v>
      </c>
      <c r="M174" s="74">
        <v>0</v>
      </c>
      <c r="N174" s="74">
        <v>0</v>
      </c>
    </row>
    <row r="175" spans="1:14" hidden="1" outlineLevel="1">
      <c r="A175" s="8" t="s">
        <v>201</v>
      </c>
      <c r="B175" s="74">
        <v>1</v>
      </c>
      <c r="C175" s="74">
        <v>0</v>
      </c>
      <c r="D175" s="74">
        <v>0</v>
      </c>
      <c r="E175" s="74">
        <v>0</v>
      </c>
      <c r="F175" s="74">
        <v>0</v>
      </c>
      <c r="G175" s="74">
        <v>0</v>
      </c>
      <c r="H175" s="74">
        <v>0</v>
      </c>
      <c r="I175" s="74">
        <v>0</v>
      </c>
      <c r="J175" s="74">
        <v>0</v>
      </c>
      <c r="K175" s="74">
        <v>0</v>
      </c>
      <c r="L175" s="74">
        <v>0</v>
      </c>
      <c r="M175" s="74">
        <v>1</v>
      </c>
      <c r="N175" s="74">
        <v>0</v>
      </c>
    </row>
    <row r="176" spans="1:14" hidden="1" outlineLevel="1">
      <c r="A176" s="8" t="s">
        <v>183</v>
      </c>
      <c r="B176" s="74">
        <v>3</v>
      </c>
      <c r="C176" s="74">
        <v>0</v>
      </c>
      <c r="D176" s="74">
        <v>0</v>
      </c>
      <c r="E176" s="74">
        <v>0</v>
      </c>
      <c r="F176" s="74">
        <v>0</v>
      </c>
      <c r="G176" s="74">
        <v>1</v>
      </c>
      <c r="H176" s="74">
        <v>1</v>
      </c>
      <c r="I176" s="74">
        <v>0</v>
      </c>
      <c r="J176" s="74">
        <v>0</v>
      </c>
      <c r="K176" s="74">
        <v>0</v>
      </c>
      <c r="L176" s="74">
        <v>0</v>
      </c>
      <c r="M176" s="74">
        <v>0</v>
      </c>
      <c r="N176" s="74">
        <v>1</v>
      </c>
    </row>
    <row r="177" spans="1:14" hidden="1" outlineLevel="1">
      <c r="A177" s="8" t="s">
        <v>188</v>
      </c>
      <c r="B177" s="74">
        <v>2</v>
      </c>
      <c r="C177" s="74">
        <v>0</v>
      </c>
      <c r="D177" s="74">
        <v>0</v>
      </c>
      <c r="E177" s="74">
        <v>0</v>
      </c>
      <c r="F177" s="74">
        <v>0</v>
      </c>
      <c r="G177" s="74">
        <v>0</v>
      </c>
      <c r="H177" s="74">
        <v>0</v>
      </c>
      <c r="I177" s="74">
        <v>1</v>
      </c>
      <c r="J177" s="74">
        <v>0</v>
      </c>
      <c r="K177" s="74">
        <v>0</v>
      </c>
      <c r="L177" s="74">
        <v>0</v>
      </c>
      <c r="M177" s="74">
        <v>0</v>
      </c>
      <c r="N177" s="74">
        <v>1</v>
      </c>
    </row>
    <row r="178" spans="1:14" hidden="1" outlineLevel="1">
      <c r="A178" s="8" t="s">
        <v>222</v>
      </c>
      <c r="B178" s="74">
        <v>0</v>
      </c>
      <c r="C178" s="74">
        <v>0</v>
      </c>
      <c r="D178" s="74">
        <v>0</v>
      </c>
      <c r="E178" s="74">
        <v>0</v>
      </c>
      <c r="F178" s="74">
        <v>0</v>
      </c>
      <c r="G178" s="74">
        <v>0</v>
      </c>
      <c r="H178" s="74">
        <v>0</v>
      </c>
      <c r="I178" s="74">
        <v>0</v>
      </c>
      <c r="J178" s="74">
        <v>0</v>
      </c>
      <c r="K178" s="74">
        <v>0</v>
      </c>
      <c r="L178" s="74">
        <v>0</v>
      </c>
      <c r="M178" s="74">
        <v>0</v>
      </c>
      <c r="N178" s="74">
        <v>0</v>
      </c>
    </row>
    <row r="179" spans="1:14" hidden="1" outlineLevel="1">
      <c r="A179" s="8" t="s">
        <v>223</v>
      </c>
      <c r="B179" s="74">
        <v>0</v>
      </c>
      <c r="C179" s="74">
        <v>0</v>
      </c>
      <c r="D179" s="74">
        <v>0</v>
      </c>
      <c r="E179" s="74">
        <v>0</v>
      </c>
      <c r="F179" s="74">
        <v>0</v>
      </c>
      <c r="G179" s="74">
        <v>0</v>
      </c>
      <c r="H179" s="74">
        <v>0</v>
      </c>
      <c r="I179" s="74">
        <v>0</v>
      </c>
      <c r="J179" s="74">
        <v>0</v>
      </c>
      <c r="K179" s="74">
        <v>0</v>
      </c>
      <c r="L179" s="74">
        <v>0</v>
      </c>
      <c r="M179" s="74">
        <v>0</v>
      </c>
      <c r="N179" s="74">
        <v>0</v>
      </c>
    </row>
    <row r="180" spans="1:14" hidden="1" outlineLevel="1">
      <c r="A180" s="8" t="s">
        <v>741</v>
      </c>
      <c r="B180" s="74">
        <v>0</v>
      </c>
      <c r="C180" s="74">
        <v>0</v>
      </c>
      <c r="D180" s="74">
        <v>0</v>
      </c>
      <c r="E180" s="74">
        <v>0</v>
      </c>
      <c r="F180" s="74">
        <v>0</v>
      </c>
      <c r="G180" s="74">
        <v>0</v>
      </c>
      <c r="H180" s="74">
        <v>0</v>
      </c>
      <c r="I180" s="74">
        <v>0</v>
      </c>
      <c r="J180" s="74">
        <v>0</v>
      </c>
      <c r="K180" s="74">
        <v>0</v>
      </c>
      <c r="L180" s="74">
        <v>0</v>
      </c>
      <c r="M180" s="74">
        <v>0</v>
      </c>
      <c r="N180" s="74">
        <v>0</v>
      </c>
    </row>
    <row r="181" spans="1:14" hidden="1" outlineLevel="1">
      <c r="A181" s="8" t="s">
        <v>202</v>
      </c>
      <c r="B181" s="74">
        <v>2</v>
      </c>
      <c r="C181" s="74">
        <v>0</v>
      </c>
      <c r="D181" s="74">
        <v>0</v>
      </c>
      <c r="E181" s="74">
        <v>0</v>
      </c>
      <c r="F181" s="74">
        <v>1</v>
      </c>
      <c r="G181" s="74">
        <v>1</v>
      </c>
      <c r="H181" s="74">
        <v>0</v>
      </c>
      <c r="I181" s="74">
        <v>0</v>
      </c>
      <c r="J181" s="74">
        <v>0</v>
      </c>
      <c r="K181" s="74">
        <v>0</v>
      </c>
      <c r="L181" s="74">
        <v>0</v>
      </c>
      <c r="M181" s="74">
        <v>0</v>
      </c>
      <c r="N181" s="74">
        <v>0</v>
      </c>
    </row>
    <row r="182" spans="1:14" hidden="1" outlineLevel="1">
      <c r="A182" s="8" t="s">
        <v>171</v>
      </c>
      <c r="B182" s="74">
        <v>7</v>
      </c>
      <c r="C182" s="74">
        <v>1</v>
      </c>
      <c r="D182" s="74">
        <v>0</v>
      </c>
      <c r="E182" s="74">
        <v>2</v>
      </c>
      <c r="F182" s="74">
        <v>0</v>
      </c>
      <c r="G182" s="74">
        <v>1</v>
      </c>
      <c r="H182" s="74">
        <v>0</v>
      </c>
      <c r="I182" s="74">
        <v>0</v>
      </c>
      <c r="J182" s="74">
        <v>1</v>
      </c>
      <c r="K182" s="74">
        <v>1</v>
      </c>
      <c r="L182" s="74">
        <v>0</v>
      </c>
      <c r="M182" s="74">
        <v>1</v>
      </c>
      <c r="N182" s="74">
        <v>0</v>
      </c>
    </row>
    <row r="183" spans="1:14" hidden="1" outlineLevel="1">
      <c r="A183" s="8" t="s">
        <v>224</v>
      </c>
      <c r="B183" s="74"/>
      <c r="C183" s="74"/>
      <c r="D183" s="74"/>
      <c r="E183" s="74"/>
      <c r="F183" s="74"/>
      <c r="G183" s="74"/>
      <c r="H183" s="74"/>
      <c r="I183" s="74"/>
      <c r="J183" s="74"/>
      <c r="K183" s="74"/>
      <c r="L183" s="74"/>
      <c r="M183" s="74"/>
      <c r="N183" s="74"/>
    </row>
    <row r="184" spans="1:14" hidden="1" outlineLevel="1">
      <c r="A184" s="8" t="s">
        <v>225</v>
      </c>
      <c r="B184" s="74">
        <v>0</v>
      </c>
      <c r="C184" s="74">
        <v>0</v>
      </c>
      <c r="D184" s="74">
        <v>0</v>
      </c>
      <c r="E184" s="74">
        <v>0</v>
      </c>
      <c r="F184" s="74">
        <v>0</v>
      </c>
      <c r="G184" s="74">
        <v>0</v>
      </c>
      <c r="H184" s="74">
        <v>0</v>
      </c>
      <c r="I184" s="74">
        <v>0</v>
      </c>
      <c r="J184" s="74">
        <v>0</v>
      </c>
      <c r="K184" s="74">
        <v>0</v>
      </c>
      <c r="L184" s="74">
        <v>0</v>
      </c>
      <c r="M184" s="74">
        <v>0</v>
      </c>
      <c r="N184" s="74">
        <v>0</v>
      </c>
    </row>
    <row r="185" spans="1:14" hidden="1" outlineLevel="1">
      <c r="A185" s="8" t="s">
        <v>226</v>
      </c>
      <c r="B185" s="74">
        <v>0</v>
      </c>
      <c r="C185" s="74">
        <v>0</v>
      </c>
      <c r="D185" s="74">
        <v>0</v>
      </c>
      <c r="E185" s="74">
        <v>0</v>
      </c>
      <c r="F185" s="74">
        <v>0</v>
      </c>
      <c r="G185" s="74">
        <v>0</v>
      </c>
      <c r="H185" s="74">
        <v>0</v>
      </c>
      <c r="I185" s="74">
        <v>0</v>
      </c>
      <c r="J185" s="74">
        <v>0</v>
      </c>
      <c r="K185" s="74">
        <v>0</v>
      </c>
      <c r="L185" s="74">
        <v>0</v>
      </c>
      <c r="M185" s="74">
        <v>0</v>
      </c>
      <c r="N185" s="74">
        <v>0</v>
      </c>
    </row>
    <row r="186" spans="1:14" hidden="1" outlineLevel="1">
      <c r="A186" s="8" t="s">
        <v>191</v>
      </c>
      <c r="B186" s="74">
        <v>25</v>
      </c>
      <c r="C186" s="74">
        <v>4</v>
      </c>
      <c r="D186" s="74">
        <v>1</v>
      </c>
      <c r="E186" s="74">
        <v>0</v>
      </c>
      <c r="F186" s="74">
        <v>1</v>
      </c>
      <c r="G186" s="74">
        <v>1</v>
      </c>
      <c r="H186" s="74">
        <v>0</v>
      </c>
      <c r="I186" s="74">
        <v>1</v>
      </c>
      <c r="J186" s="74">
        <v>4</v>
      </c>
      <c r="K186" s="74">
        <v>4</v>
      </c>
      <c r="L186" s="74">
        <v>3</v>
      </c>
      <c r="M186" s="74">
        <v>2</v>
      </c>
      <c r="N186" s="74">
        <v>4</v>
      </c>
    </row>
    <row r="187" spans="1:14" hidden="1" outlineLevel="1">
      <c r="A187" s="8" t="s">
        <v>227</v>
      </c>
      <c r="B187" s="74">
        <v>0</v>
      </c>
      <c r="C187" s="74">
        <v>0</v>
      </c>
      <c r="D187" s="74">
        <v>0</v>
      </c>
      <c r="E187" s="74">
        <v>0</v>
      </c>
      <c r="F187" s="74">
        <v>0</v>
      </c>
      <c r="G187" s="74">
        <v>0</v>
      </c>
      <c r="H187" s="74">
        <v>0</v>
      </c>
      <c r="I187" s="74">
        <v>0</v>
      </c>
      <c r="J187" s="74">
        <v>0</v>
      </c>
      <c r="K187" s="74">
        <v>0</v>
      </c>
      <c r="L187" s="74">
        <v>0</v>
      </c>
      <c r="M187" s="74">
        <v>0</v>
      </c>
      <c r="N187" s="74">
        <v>0</v>
      </c>
    </row>
    <row r="188" spans="1:14" ht="15" hidden="1" outlineLevel="1">
      <c r="A188" s="8" t="s">
        <v>580</v>
      </c>
      <c r="B188" s="74">
        <v>1</v>
      </c>
      <c r="C188" s="74">
        <v>0</v>
      </c>
      <c r="D188" s="74">
        <v>0</v>
      </c>
      <c r="E188" s="74">
        <v>0</v>
      </c>
      <c r="F188" s="74">
        <v>0</v>
      </c>
      <c r="G188" s="74">
        <v>0</v>
      </c>
      <c r="H188" s="74">
        <v>1</v>
      </c>
      <c r="I188" s="74">
        <v>0</v>
      </c>
      <c r="J188" s="74">
        <v>0</v>
      </c>
      <c r="K188" s="74">
        <v>0</v>
      </c>
      <c r="L188" s="74">
        <v>0</v>
      </c>
      <c r="M188" s="74">
        <v>0</v>
      </c>
      <c r="N188" s="74">
        <v>0</v>
      </c>
    </row>
    <row r="189" spans="1:14" hidden="1" outlineLevel="1">
      <c r="A189" s="8" t="s">
        <v>228</v>
      </c>
      <c r="B189" s="74">
        <v>0</v>
      </c>
      <c r="C189" s="74">
        <v>0</v>
      </c>
      <c r="D189" s="74">
        <v>0</v>
      </c>
      <c r="E189" s="74">
        <v>0</v>
      </c>
      <c r="F189" s="74">
        <v>0</v>
      </c>
      <c r="G189" s="74">
        <v>0</v>
      </c>
      <c r="H189" s="74">
        <v>0</v>
      </c>
      <c r="I189" s="74">
        <v>0</v>
      </c>
      <c r="J189" s="74">
        <v>0</v>
      </c>
      <c r="K189" s="74">
        <v>0</v>
      </c>
      <c r="L189" s="74">
        <v>0</v>
      </c>
      <c r="M189" s="74">
        <v>0</v>
      </c>
      <c r="N189" s="74">
        <v>0</v>
      </c>
    </row>
    <row r="190" spans="1:14" hidden="1" outlineLevel="1">
      <c r="A190" s="8" t="s">
        <v>229</v>
      </c>
      <c r="B190" s="74">
        <v>1</v>
      </c>
      <c r="C190" s="74">
        <v>0</v>
      </c>
      <c r="D190" s="74">
        <v>0</v>
      </c>
      <c r="E190" s="74">
        <v>0</v>
      </c>
      <c r="F190" s="74">
        <v>0</v>
      </c>
      <c r="G190" s="74">
        <v>1</v>
      </c>
      <c r="H190" s="74">
        <v>0</v>
      </c>
      <c r="I190" s="74">
        <v>0</v>
      </c>
      <c r="J190" s="74">
        <v>0</v>
      </c>
      <c r="K190" s="74">
        <v>0</v>
      </c>
      <c r="L190" s="74">
        <v>0</v>
      </c>
      <c r="M190" s="74">
        <v>0</v>
      </c>
      <c r="N190" s="74">
        <v>0</v>
      </c>
    </row>
    <row r="191" spans="1:14" hidden="1" outlineLevel="1">
      <c r="A191" s="8" t="s">
        <v>230</v>
      </c>
      <c r="B191" s="74">
        <v>26</v>
      </c>
      <c r="C191" s="74">
        <v>0</v>
      </c>
      <c r="D191" s="74">
        <v>0</v>
      </c>
      <c r="E191" s="74">
        <v>0</v>
      </c>
      <c r="F191" s="74">
        <v>1</v>
      </c>
      <c r="G191" s="74">
        <v>4</v>
      </c>
      <c r="H191" s="74">
        <v>5</v>
      </c>
      <c r="I191" s="74">
        <v>2</v>
      </c>
      <c r="J191" s="74">
        <v>5</v>
      </c>
      <c r="K191" s="74">
        <v>5</v>
      </c>
      <c r="L191" s="74">
        <v>3</v>
      </c>
      <c r="M191" s="74">
        <v>1</v>
      </c>
      <c r="N191" s="74">
        <v>0</v>
      </c>
    </row>
    <row r="192" spans="1:14" hidden="1" outlineLevel="1">
      <c r="A192" s="8" t="s">
        <v>231</v>
      </c>
      <c r="B192" s="74">
        <v>0</v>
      </c>
      <c r="C192" s="74">
        <v>0</v>
      </c>
      <c r="D192" s="74">
        <v>0</v>
      </c>
      <c r="E192" s="74">
        <v>0</v>
      </c>
      <c r="F192" s="74">
        <v>0</v>
      </c>
      <c r="G192" s="74">
        <v>0</v>
      </c>
      <c r="H192" s="74">
        <v>0</v>
      </c>
      <c r="I192" s="74">
        <v>0</v>
      </c>
      <c r="J192" s="74">
        <v>0</v>
      </c>
      <c r="K192" s="74">
        <v>0</v>
      </c>
      <c r="L192" s="74">
        <v>0</v>
      </c>
      <c r="M192" s="74">
        <v>0</v>
      </c>
      <c r="N192" s="74">
        <v>0</v>
      </c>
    </row>
    <row r="193" spans="1:14" hidden="1" outlineLevel="1">
      <c r="A193" s="8" t="s">
        <v>205</v>
      </c>
      <c r="B193" s="74">
        <v>4</v>
      </c>
      <c r="C193" s="74">
        <v>0</v>
      </c>
      <c r="D193" s="74">
        <v>0</v>
      </c>
      <c r="E193" s="74">
        <v>1</v>
      </c>
      <c r="F193" s="74">
        <v>0</v>
      </c>
      <c r="G193" s="74">
        <v>0</v>
      </c>
      <c r="H193" s="74">
        <v>0</v>
      </c>
      <c r="I193" s="74">
        <v>0</v>
      </c>
      <c r="J193" s="74">
        <v>1</v>
      </c>
      <c r="K193" s="74">
        <v>0</v>
      </c>
      <c r="L193" s="74">
        <v>2</v>
      </c>
      <c r="M193" s="74">
        <v>0</v>
      </c>
      <c r="N193" s="74">
        <v>0</v>
      </c>
    </row>
    <row r="194" spans="1:14" hidden="1" outlineLevel="1">
      <c r="A194" s="8" t="s">
        <v>232</v>
      </c>
      <c r="B194" s="74">
        <v>0</v>
      </c>
      <c r="C194" s="74">
        <v>0</v>
      </c>
      <c r="D194" s="74">
        <v>0</v>
      </c>
      <c r="E194" s="74">
        <v>0</v>
      </c>
      <c r="F194" s="74">
        <v>0</v>
      </c>
      <c r="G194" s="74">
        <v>0</v>
      </c>
      <c r="H194" s="74">
        <v>0</v>
      </c>
      <c r="I194" s="74">
        <v>0</v>
      </c>
      <c r="J194" s="74">
        <v>0</v>
      </c>
      <c r="K194" s="74">
        <v>0</v>
      </c>
      <c r="L194" s="74">
        <v>0</v>
      </c>
      <c r="M194" s="74">
        <v>0</v>
      </c>
      <c r="N194" s="74">
        <v>0</v>
      </c>
    </row>
    <row r="195" spans="1:14" hidden="1" outlineLevel="1">
      <c r="A195" s="8" t="s">
        <v>233</v>
      </c>
      <c r="B195" s="74">
        <v>0</v>
      </c>
      <c r="C195" s="74">
        <v>0</v>
      </c>
      <c r="D195" s="74">
        <v>0</v>
      </c>
      <c r="E195" s="74">
        <v>0</v>
      </c>
      <c r="F195" s="74">
        <v>0</v>
      </c>
      <c r="G195" s="74">
        <v>0</v>
      </c>
      <c r="H195" s="74">
        <v>0</v>
      </c>
      <c r="I195" s="74">
        <v>0</v>
      </c>
      <c r="J195" s="74">
        <v>0</v>
      </c>
      <c r="K195" s="74">
        <v>0</v>
      </c>
      <c r="L195" s="74">
        <v>0</v>
      </c>
      <c r="M195" s="74">
        <v>0</v>
      </c>
      <c r="N195" s="74">
        <v>0</v>
      </c>
    </row>
    <row r="196" spans="1:14" hidden="1" outlineLevel="1">
      <c r="A196" s="8" t="s">
        <v>234</v>
      </c>
      <c r="B196" s="74"/>
      <c r="C196" s="74"/>
      <c r="D196" s="74"/>
      <c r="E196" s="74"/>
      <c r="F196" s="74"/>
      <c r="G196" s="74"/>
      <c r="H196" s="74"/>
      <c r="I196" s="74"/>
      <c r="J196" s="74"/>
      <c r="K196" s="74"/>
      <c r="L196" s="74"/>
      <c r="M196" s="74"/>
      <c r="N196" s="74"/>
    </row>
    <row r="197" spans="1:14" hidden="1" outlineLevel="1">
      <c r="A197" s="8" t="s">
        <v>235</v>
      </c>
      <c r="B197" s="74">
        <v>4</v>
      </c>
      <c r="C197" s="74">
        <v>0</v>
      </c>
      <c r="D197" s="74">
        <v>0</v>
      </c>
      <c r="E197" s="74">
        <v>0</v>
      </c>
      <c r="F197" s="74">
        <v>0</v>
      </c>
      <c r="G197" s="74">
        <v>0</v>
      </c>
      <c r="H197" s="74">
        <v>0</v>
      </c>
      <c r="I197" s="74">
        <v>3</v>
      </c>
      <c r="J197" s="74">
        <v>1</v>
      </c>
      <c r="K197" s="74">
        <v>0</v>
      </c>
      <c r="L197" s="74">
        <v>0</v>
      </c>
      <c r="M197" s="74">
        <v>0</v>
      </c>
      <c r="N197" s="74">
        <v>0</v>
      </c>
    </row>
    <row r="198" spans="1:14" hidden="1" outlineLevel="1">
      <c r="A198" s="8" t="s">
        <v>236</v>
      </c>
      <c r="B198" s="74">
        <v>12</v>
      </c>
      <c r="C198" s="74">
        <v>2</v>
      </c>
      <c r="D198" s="74">
        <v>1</v>
      </c>
      <c r="E198" s="74">
        <v>2</v>
      </c>
      <c r="F198" s="74">
        <v>0</v>
      </c>
      <c r="G198" s="74">
        <v>0</v>
      </c>
      <c r="H198" s="74">
        <v>0</v>
      </c>
      <c r="I198" s="74">
        <v>1</v>
      </c>
      <c r="J198" s="74">
        <v>0</v>
      </c>
      <c r="K198" s="74">
        <v>3</v>
      </c>
      <c r="L198" s="74">
        <v>0</v>
      </c>
      <c r="M198" s="74">
        <v>1</v>
      </c>
      <c r="N198" s="74">
        <v>2</v>
      </c>
    </row>
    <row r="199" spans="1:14" hidden="1" outlineLevel="1">
      <c r="A199" s="8" t="s">
        <v>742</v>
      </c>
      <c r="B199" s="74">
        <v>1</v>
      </c>
      <c r="C199" s="74">
        <v>0</v>
      </c>
      <c r="D199" s="74">
        <v>0</v>
      </c>
      <c r="E199" s="74">
        <v>0</v>
      </c>
      <c r="F199" s="74">
        <v>0</v>
      </c>
      <c r="G199" s="74">
        <v>0</v>
      </c>
      <c r="H199" s="74">
        <v>0</v>
      </c>
      <c r="I199" s="74">
        <v>0</v>
      </c>
      <c r="J199" s="74">
        <v>0</v>
      </c>
      <c r="K199" s="74">
        <v>0</v>
      </c>
      <c r="L199" s="74">
        <v>0</v>
      </c>
      <c r="M199" s="74">
        <v>1</v>
      </c>
      <c r="N199" s="74">
        <v>0</v>
      </c>
    </row>
    <row r="200" spans="1:14" hidden="1" outlineLevel="1">
      <c r="A200" s="8" t="s">
        <v>238</v>
      </c>
      <c r="B200" s="74">
        <v>2</v>
      </c>
      <c r="C200" s="74">
        <v>0</v>
      </c>
      <c r="D200" s="74">
        <v>0</v>
      </c>
      <c r="E200" s="74">
        <v>0</v>
      </c>
      <c r="F200" s="74">
        <v>0</v>
      </c>
      <c r="G200" s="74">
        <v>1</v>
      </c>
      <c r="H200" s="74">
        <v>0</v>
      </c>
      <c r="I200" s="74">
        <v>1</v>
      </c>
      <c r="J200" s="74">
        <v>0</v>
      </c>
      <c r="K200" s="74">
        <v>0</v>
      </c>
      <c r="L200" s="74">
        <v>0</v>
      </c>
      <c r="M200" s="74">
        <v>0</v>
      </c>
      <c r="N200" s="74">
        <v>0</v>
      </c>
    </row>
    <row r="201" spans="1:14" hidden="1" outlineLevel="1">
      <c r="A201" s="8" t="s">
        <v>174</v>
      </c>
      <c r="B201" s="74">
        <v>0</v>
      </c>
      <c r="C201" s="74">
        <v>0</v>
      </c>
      <c r="D201" s="74">
        <v>0</v>
      </c>
      <c r="E201" s="74">
        <v>0</v>
      </c>
      <c r="F201" s="74">
        <v>0</v>
      </c>
      <c r="G201" s="74">
        <v>0</v>
      </c>
      <c r="H201" s="74">
        <v>0</v>
      </c>
      <c r="I201" s="74">
        <v>0</v>
      </c>
      <c r="J201" s="74">
        <v>0</v>
      </c>
      <c r="K201" s="74">
        <v>0</v>
      </c>
      <c r="L201" s="74">
        <v>0</v>
      </c>
      <c r="M201" s="74">
        <v>0</v>
      </c>
      <c r="N201" s="74">
        <v>0</v>
      </c>
    </row>
    <row r="202" spans="1:14" hidden="1" outlineLevel="1">
      <c r="A202" s="8" t="s">
        <v>239</v>
      </c>
      <c r="B202" s="74">
        <v>0</v>
      </c>
      <c r="C202" s="74">
        <v>0</v>
      </c>
      <c r="D202" s="74">
        <v>0</v>
      </c>
      <c r="E202" s="74">
        <v>0</v>
      </c>
      <c r="F202" s="74">
        <v>0</v>
      </c>
      <c r="G202" s="74">
        <v>0</v>
      </c>
      <c r="H202" s="74">
        <v>0</v>
      </c>
      <c r="I202" s="74">
        <v>0</v>
      </c>
      <c r="J202" s="74">
        <v>0</v>
      </c>
      <c r="K202" s="74">
        <v>0</v>
      </c>
      <c r="L202" s="74">
        <v>0</v>
      </c>
      <c r="M202" s="74">
        <v>0</v>
      </c>
      <c r="N202" s="74">
        <v>0</v>
      </c>
    </row>
    <row r="203" spans="1:14" hidden="1" outlineLevel="1">
      <c r="A203" s="8" t="s">
        <v>240</v>
      </c>
      <c r="B203" s="74">
        <v>5</v>
      </c>
      <c r="C203" s="74">
        <v>1</v>
      </c>
      <c r="D203" s="74">
        <v>0</v>
      </c>
      <c r="E203" s="74">
        <v>0</v>
      </c>
      <c r="F203" s="74">
        <v>0</v>
      </c>
      <c r="G203" s="74">
        <v>1</v>
      </c>
      <c r="H203" s="74">
        <v>0</v>
      </c>
      <c r="I203" s="74">
        <v>1</v>
      </c>
      <c r="J203" s="74">
        <v>0</v>
      </c>
      <c r="K203" s="74">
        <v>1</v>
      </c>
      <c r="L203" s="74">
        <v>1</v>
      </c>
      <c r="M203" s="74">
        <v>0</v>
      </c>
      <c r="N203" s="74">
        <v>0</v>
      </c>
    </row>
    <row r="204" spans="1:14" hidden="1" outlineLevel="1">
      <c r="A204" s="8" t="s">
        <v>241</v>
      </c>
      <c r="B204" s="74">
        <v>1</v>
      </c>
      <c r="C204" s="74">
        <v>0</v>
      </c>
      <c r="D204" s="74">
        <v>0</v>
      </c>
      <c r="E204" s="74">
        <v>0</v>
      </c>
      <c r="F204" s="74">
        <v>0</v>
      </c>
      <c r="G204" s="74">
        <v>0</v>
      </c>
      <c r="H204" s="74">
        <v>0</v>
      </c>
      <c r="I204" s="74">
        <v>1</v>
      </c>
      <c r="J204" s="74">
        <v>0</v>
      </c>
      <c r="K204" s="74">
        <v>0</v>
      </c>
      <c r="L204" s="74">
        <v>0</v>
      </c>
      <c r="M204" s="74">
        <v>0</v>
      </c>
      <c r="N204" s="74">
        <v>0</v>
      </c>
    </row>
    <row r="205" spans="1:14" hidden="1" outlineLevel="1">
      <c r="A205" s="8" t="s">
        <v>242</v>
      </c>
      <c r="B205" s="74">
        <v>0</v>
      </c>
      <c r="C205" s="74">
        <v>0</v>
      </c>
      <c r="D205" s="74">
        <v>0</v>
      </c>
      <c r="E205" s="74">
        <v>0</v>
      </c>
      <c r="F205" s="74">
        <v>0</v>
      </c>
      <c r="G205" s="74">
        <v>0</v>
      </c>
      <c r="H205" s="74">
        <v>0</v>
      </c>
      <c r="I205" s="74">
        <v>0</v>
      </c>
      <c r="J205" s="74">
        <v>0</v>
      </c>
      <c r="K205" s="74">
        <v>0</v>
      </c>
      <c r="L205" s="74">
        <v>0</v>
      </c>
      <c r="M205" s="74">
        <v>0</v>
      </c>
      <c r="N205" s="74">
        <v>0</v>
      </c>
    </row>
    <row r="206" spans="1:14" hidden="1" outlineLevel="1">
      <c r="A206" s="8" t="s">
        <v>243</v>
      </c>
      <c r="B206" s="74">
        <v>0</v>
      </c>
      <c r="C206" s="74">
        <v>0</v>
      </c>
      <c r="D206" s="74">
        <v>0</v>
      </c>
      <c r="E206" s="74">
        <v>0</v>
      </c>
      <c r="F206" s="74">
        <v>0</v>
      </c>
      <c r="G206" s="74">
        <v>0</v>
      </c>
      <c r="H206" s="74">
        <v>0</v>
      </c>
      <c r="I206" s="74">
        <v>0</v>
      </c>
      <c r="J206" s="74">
        <v>0</v>
      </c>
      <c r="K206" s="74">
        <v>0</v>
      </c>
      <c r="L206" s="74">
        <v>0</v>
      </c>
      <c r="M206" s="74">
        <v>0</v>
      </c>
      <c r="N206" s="74">
        <v>0</v>
      </c>
    </row>
    <row r="207" spans="1:14" hidden="1" outlineLevel="1">
      <c r="A207" s="8" t="s">
        <v>244</v>
      </c>
      <c r="B207" s="74">
        <v>0</v>
      </c>
      <c r="C207" s="74">
        <v>0</v>
      </c>
      <c r="D207" s="74">
        <v>0</v>
      </c>
      <c r="E207" s="74">
        <v>0</v>
      </c>
      <c r="F207" s="74">
        <v>0</v>
      </c>
      <c r="G207" s="74">
        <v>0</v>
      </c>
      <c r="H207" s="74">
        <v>0</v>
      </c>
      <c r="I207" s="74">
        <v>0</v>
      </c>
      <c r="J207" s="74">
        <v>0</v>
      </c>
      <c r="K207" s="74">
        <v>0</v>
      </c>
      <c r="L207" s="74">
        <v>0</v>
      </c>
      <c r="M207" s="74">
        <v>0</v>
      </c>
      <c r="N207" s="74">
        <v>0</v>
      </c>
    </row>
    <row r="208" spans="1:14" hidden="1" outlineLevel="1">
      <c r="A208" s="8" t="s">
        <v>245</v>
      </c>
      <c r="B208" s="74">
        <v>0</v>
      </c>
      <c r="C208" s="74">
        <v>0</v>
      </c>
      <c r="D208" s="74">
        <v>0</v>
      </c>
      <c r="E208" s="74">
        <v>0</v>
      </c>
      <c r="F208" s="74">
        <v>0</v>
      </c>
      <c r="G208" s="74">
        <v>0</v>
      </c>
      <c r="H208" s="74">
        <v>0</v>
      </c>
      <c r="I208" s="74">
        <v>0</v>
      </c>
      <c r="J208" s="74">
        <v>0</v>
      </c>
      <c r="K208" s="74">
        <v>0</v>
      </c>
      <c r="L208" s="74">
        <v>0</v>
      </c>
      <c r="M208" s="74">
        <v>0</v>
      </c>
      <c r="N208" s="74">
        <v>0</v>
      </c>
    </row>
    <row r="209" spans="1:14" hidden="1" outlineLevel="1">
      <c r="A209" s="8" t="s">
        <v>196</v>
      </c>
      <c r="B209" s="74">
        <v>2</v>
      </c>
      <c r="C209" s="74">
        <v>0</v>
      </c>
      <c r="D209" s="74">
        <v>0</v>
      </c>
      <c r="E209" s="74">
        <v>1</v>
      </c>
      <c r="F209" s="74">
        <v>0</v>
      </c>
      <c r="G209" s="74">
        <v>1</v>
      </c>
      <c r="H209" s="74">
        <v>0</v>
      </c>
      <c r="I209" s="74">
        <v>0</v>
      </c>
      <c r="J209" s="74">
        <v>0</v>
      </c>
      <c r="K209" s="74">
        <v>0</v>
      </c>
      <c r="L209" s="74">
        <v>0</v>
      </c>
      <c r="M209" s="74">
        <v>0</v>
      </c>
      <c r="N209" s="74">
        <v>0</v>
      </c>
    </row>
    <row r="210" spans="1:14" hidden="1" outlineLevel="1">
      <c r="A210" s="8" t="s">
        <v>246</v>
      </c>
      <c r="B210" s="74">
        <v>0</v>
      </c>
      <c r="C210" s="74">
        <v>0</v>
      </c>
      <c r="D210" s="74">
        <v>0</v>
      </c>
      <c r="E210" s="74">
        <v>0</v>
      </c>
      <c r="F210" s="74">
        <v>0</v>
      </c>
      <c r="G210" s="74">
        <v>0</v>
      </c>
      <c r="H210" s="74">
        <v>0</v>
      </c>
      <c r="I210" s="74">
        <v>0</v>
      </c>
      <c r="J210" s="74">
        <v>0</v>
      </c>
      <c r="K210" s="74">
        <v>0</v>
      </c>
      <c r="L210" s="74">
        <v>0</v>
      </c>
      <c r="M210" s="74">
        <v>0</v>
      </c>
      <c r="N210" s="74">
        <v>0</v>
      </c>
    </row>
    <row r="211" spans="1:14" hidden="1" outlineLevel="1">
      <c r="A211" s="8" t="s">
        <v>247</v>
      </c>
      <c r="B211" s="74">
        <v>1</v>
      </c>
      <c r="C211" s="74">
        <v>0</v>
      </c>
      <c r="D211" s="74">
        <v>0</v>
      </c>
      <c r="E211" s="74">
        <v>0</v>
      </c>
      <c r="F211" s="74">
        <v>0</v>
      </c>
      <c r="G211" s="74">
        <v>0</v>
      </c>
      <c r="H211" s="74">
        <v>0</v>
      </c>
      <c r="I211" s="74">
        <v>0</v>
      </c>
      <c r="J211" s="74">
        <v>0</v>
      </c>
      <c r="K211" s="74">
        <v>0</v>
      </c>
      <c r="L211" s="74">
        <v>0</v>
      </c>
      <c r="M211" s="74">
        <v>1</v>
      </c>
      <c r="N211" s="74">
        <v>0</v>
      </c>
    </row>
    <row r="212" spans="1:14" hidden="1" outlineLevel="1">
      <c r="A212" s="8" t="s">
        <v>248</v>
      </c>
      <c r="B212" s="74">
        <v>0</v>
      </c>
      <c r="C212" s="74">
        <v>0</v>
      </c>
      <c r="D212" s="74">
        <v>0</v>
      </c>
      <c r="E212" s="74">
        <v>0</v>
      </c>
      <c r="F212" s="74">
        <v>0</v>
      </c>
      <c r="G212" s="74">
        <v>0</v>
      </c>
      <c r="H212" s="74">
        <v>0</v>
      </c>
      <c r="I212" s="74">
        <v>0</v>
      </c>
      <c r="J212" s="74">
        <v>0</v>
      </c>
      <c r="K212" s="74">
        <v>0</v>
      </c>
      <c r="L212" s="74">
        <v>0</v>
      </c>
      <c r="M212" s="74">
        <v>0</v>
      </c>
      <c r="N212" s="74">
        <v>0</v>
      </c>
    </row>
    <row r="213" spans="1:14" hidden="1" outlineLevel="1">
      <c r="A213" s="8" t="s">
        <v>249</v>
      </c>
      <c r="B213" s="74">
        <v>0</v>
      </c>
      <c r="C213" s="74">
        <v>0</v>
      </c>
      <c r="D213" s="74">
        <v>0</v>
      </c>
      <c r="E213" s="74">
        <v>0</v>
      </c>
      <c r="F213" s="74">
        <v>0</v>
      </c>
      <c r="G213" s="74">
        <v>0</v>
      </c>
      <c r="H213" s="74">
        <v>0</v>
      </c>
      <c r="I213" s="74">
        <v>0</v>
      </c>
      <c r="J213" s="74">
        <v>0</v>
      </c>
      <c r="K213" s="74">
        <v>0</v>
      </c>
      <c r="L213" s="74">
        <v>0</v>
      </c>
      <c r="M213" s="74">
        <v>0</v>
      </c>
      <c r="N213" s="74">
        <v>0</v>
      </c>
    </row>
    <row r="214" spans="1:14" hidden="1" outlineLevel="1">
      <c r="A214" s="8" t="s">
        <v>250</v>
      </c>
      <c r="B214" s="74">
        <v>97</v>
      </c>
      <c r="C214" s="74">
        <v>8</v>
      </c>
      <c r="D214" s="74">
        <v>25</v>
      </c>
      <c r="E214" s="74">
        <v>8</v>
      </c>
      <c r="F214" s="74">
        <v>4</v>
      </c>
      <c r="G214" s="74">
        <v>5</v>
      </c>
      <c r="H214" s="74">
        <v>5</v>
      </c>
      <c r="I214" s="74">
        <v>4</v>
      </c>
      <c r="J214" s="74">
        <v>5</v>
      </c>
      <c r="K214" s="74">
        <v>14</v>
      </c>
      <c r="L214" s="74">
        <v>4</v>
      </c>
      <c r="M214" s="74">
        <v>8</v>
      </c>
      <c r="N214" s="74">
        <v>7</v>
      </c>
    </row>
    <row r="215" spans="1:14" hidden="1" outlineLevel="1">
      <c r="A215" s="8" t="s">
        <v>251</v>
      </c>
      <c r="B215" s="74">
        <v>0</v>
      </c>
      <c r="C215" s="74">
        <v>0</v>
      </c>
      <c r="D215" s="74">
        <v>0</v>
      </c>
      <c r="E215" s="74">
        <v>0</v>
      </c>
      <c r="F215" s="74">
        <v>0</v>
      </c>
      <c r="G215" s="74">
        <v>0</v>
      </c>
      <c r="H215" s="74">
        <v>0</v>
      </c>
      <c r="I215" s="74">
        <v>0</v>
      </c>
      <c r="J215" s="74">
        <v>0</v>
      </c>
      <c r="K215" s="74">
        <v>0</v>
      </c>
      <c r="L215" s="74">
        <v>0</v>
      </c>
      <c r="M215" s="74">
        <v>0</v>
      </c>
      <c r="N215" s="74">
        <v>0</v>
      </c>
    </row>
    <row r="216" spans="1:14" hidden="1" outlineLevel="1">
      <c r="A216" s="8" t="s">
        <v>252</v>
      </c>
      <c r="B216" s="74">
        <v>0</v>
      </c>
      <c r="C216" s="74">
        <v>0</v>
      </c>
      <c r="D216" s="74">
        <v>0</v>
      </c>
      <c r="E216" s="74">
        <v>0</v>
      </c>
      <c r="F216" s="74">
        <v>0</v>
      </c>
      <c r="G216" s="74">
        <v>0</v>
      </c>
      <c r="H216" s="74">
        <v>0</v>
      </c>
      <c r="I216" s="74">
        <v>0</v>
      </c>
      <c r="J216" s="74">
        <v>0</v>
      </c>
      <c r="K216" s="74">
        <v>0</v>
      </c>
      <c r="L216" s="74">
        <v>0</v>
      </c>
      <c r="M216" s="74">
        <v>0</v>
      </c>
      <c r="N216" s="74">
        <v>0</v>
      </c>
    </row>
    <row r="217" spans="1:14" hidden="1" outlineLevel="1">
      <c r="A217" s="8" t="s">
        <v>200</v>
      </c>
      <c r="B217" s="74">
        <v>51</v>
      </c>
      <c r="C217" s="74">
        <v>1</v>
      </c>
      <c r="D217" s="74">
        <v>0</v>
      </c>
      <c r="E217" s="74">
        <v>2</v>
      </c>
      <c r="F217" s="74">
        <v>2</v>
      </c>
      <c r="G217" s="74">
        <v>7</v>
      </c>
      <c r="H217" s="74">
        <v>19</v>
      </c>
      <c r="I217" s="74">
        <v>1</v>
      </c>
      <c r="J217" s="74">
        <v>5</v>
      </c>
      <c r="K217" s="74">
        <v>2</v>
      </c>
      <c r="L217" s="74">
        <v>2</v>
      </c>
      <c r="M217" s="74">
        <v>3</v>
      </c>
      <c r="N217" s="74">
        <v>7</v>
      </c>
    </row>
    <row r="218" spans="1:14" collapsed="1">
      <c r="A218" s="30" t="s">
        <v>254</v>
      </c>
      <c r="B218" s="74">
        <v>832</v>
      </c>
      <c r="C218" s="74">
        <v>135</v>
      </c>
      <c r="D218" s="74">
        <v>126</v>
      </c>
      <c r="E218" s="74">
        <v>128</v>
      </c>
      <c r="F218" s="74">
        <v>87</v>
      </c>
      <c r="G218" s="74">
        <v>52</v>
      </c>
      <c r="H218" s="74">
        <v>51</v>
      </c>
      <c r="I218" s="74">
        <v>24</v>
      </c>
      <c r="J218" s="74">
        <v>23</v>
      </c>
      <c r="K218" s="74">
        <v>32</v>
      </c>
      <c r="L218" s="74">
        <v>63</v>
      </c>
      <c r="M218" s="74">
        <v>44</v>
      </c>
      <c r="N218" s="74">
        <v>69</v>
      </c>
    </row>
    <row r="219" spans="1:14" hidden="1" outlineLevel="1">
      <c r="A219" s="8" t="s">
        <v>216</v>
      </c>
      <c r="B219" s="74"/>
      <c r="C219" s="74"/>
      <c r="D219" s="74"/>
      <c r="E219" s="74"/>
      <c r="F219" s="74"/>
      <c r="G219" s="74"/>
      <c r="H219" s="74"/>
      <c r="I219" s="74"/>
      <c r="J219" s="74"/>
      <c r="K219" s="74"/>
      <c r="L219" s="74"/>
      <c r="M219" s="74"/>
      <c r="N219" s="74"/>
    </row>
    <row r="220" spans="1:14" hidden="1" outlineLevel="1">
      <c r="A220" s="8" t="s">
        <v>217</v>
      </c>
      <c r="B220" s="74">
        <v>0</v>
      </c>
      <c r="C220" s="74">
        <v>0</v>
      </c>
      <c r="D220" s="74">
        <v>0</v>
      </c>
      <c r="E220" s="74">
        <v>0</v>
      </c>
      <c r="F220" s="74">
        <v>0</v>
      </c>
      <c r="G220" s="74">
        <v>0</v>
      </c>
      <c r="H220" s="74">
        <v>0</v>
      </c>
      <c r="I220" s="74">
        <v>0</v>
      </c>
      <c r="J220" s="74">
        <v>0</v>
      </c>
      <c r="K220" s="74">
        <v>0</v>
      </c>
      <c r="L220" s="74">
        <v>0</v>
      </c>
      <c r="M220" s="74">
        <v>0</v>
      </c>
      <c r="N220" s="74">
        <v>0</v>
      </c>
    </row>
    <row r="221" spans="1:14" hidden="1" outlineLevel="1">
      <c r="A221" s="8" t="s">
        <v>218</v>
      </c>
      <c r="B221" s="74">
        <v>398</v>
      </c>
      <c r="C221" s="74">
        <v>89</v>
      </c>
      <c r="D221" s="74">
        <v>81</v>
      </c>
      <c r="E221" s="74">
        <v>45</v>
      </c>
      <c r="F221" s="74">
        <v>22</v>
      </c>
      <c r="G221" s="74">
        <v>7</v>
      </c>
      <c r="H221" s="74">
        <v>10</v>
      </c>
      <c r="I221" s="74">
        <v>4</v>
      </c>
      <c r="J221" s="74">
        <v>2</v>
      </c>
      <c r="K221" s="74">
        <v>23</v>
      </c>
      <c r="L221" s="74">
        <v>48</v>
      </c>
      <c r="M221" s="74">
        <v>19</v>
      </c>
      <c r="N221" s="74">
        <v>48</v>
      </c>
    </row>
    <row r="222" spans="1:14" hidden="1" outlineLevel="1">
      <c r="A222" s="8" t="s">
        <v>219</v>
      </c>
      <c r="B222" s="74">
        <v>0</v>
      </c>
      <c r="C222" s="74">
        <v>0</v>
      </c>
      <c r="D222" s="74">
        <v>0</v>
      </c>
      <c r="E222" s="74">
        <v>0</v>
      </c>
      <c r="F222" s="74">
        <v>0</v>
      </c>
      <c r="G222" s="74">
        <v>0</v>
      </c>
      <c r="H222" s="74">
        <v>0</v>
      </c>
      <c r="I222" s="74">
        <v>0</v>
      </c>
      <c r="J222" s="74">
        <v>0</v>
      </c>
      <c r="K222" s="74">
        <v>0</v>
      </c>
      <c r="L222" s="74">
        <v>0</v>
      </c>
      <c r="M222" s="74">
        <v>0</v>
      </c>
      <c r="N222" s="74">
        <v>0</v>
      </c>
    </row>
    <row r="223" spans="1:14" hidden="1" outlineLevel="1">
      <c r="A223" s="8" t="s">
        <v>220</v>
      </c>
      <c r="B223" s="74">
        <v>1</v>
      </c>
      <c r="C223" s="74">
        <v>0</v>
      </c>
      <c r="D223" s="74">
        <v>0</v>
      </c>
      <c r="E223" s="74">
        <v>0</v>
      </c>
      <c r="F223" s="74">
        <v>1</v>
      </c>
      <c r="G223" s="74">
        <v>0</v>
      </c>
      <c r="H223" s="74">
        <v>0</v>
      </c>
      <c r="I223" s="74">
        <v>0</v>
      </c>
      <c r="J223" s="74">
        <v>0</v>
      </c>
      <c r="K223" s="74">
        <v>0</v>
      </c>
      <c r="L223" s="74">
        <v>0</v>
      </c>
      <c r="M223" s="74">
        <v>0</v>
      </c>
      <c r="N223" s="74">
        <v>0</v>
      </c>
    </row>
    <row r="224" spans="1:14" hidden="1" outlineLevel="1">
      <c r="A224" s="8" t="s">
        <v>221</v>
      </c>
      <c r="B224" s="74">
        <v>0</v>
      </c>
      <c r="C224" s="74">
        <v>0</v>
      </c>
      <c r="D224" s="74">
        <v>0</v>
      </c>
      <c r="E224" s="74">
        <v>0</v>
      </c>
      <c r="F224" s="74">
        <v>0</v>
      </c>
      <c r="G224" s="74">
        <v>0</v>
      </c>
      <c r="H224" s="74">
        <v>0</v>
      </c>
      <c r="I224" s="74">
        <v>0</v>
      </c>
      <c r="J224" s="74">
        <v>0</v>
      </c>
      <c r="K224" s="74">
        <v>0</v>
      </c>
      <c r="L224" s="74">
        <v>0</v>
      </c>
      <c r="M224" s="74">
        <v>0</v>
      </c>
      <c r="N224" s="74">
        <v>0</v>
      </c>
    </row>
    <row r="225" spans="1:14" hidden="1" outlineLevel="1">
      <c r="A225" s="8" t="s">
        <v>201</v>
      </c>
      <c r="B225" s="74">
        <v>0</v>
      </c>
      <c r="C225" s="74">
        <v>0</v>
      </c>
      <c r="D225" s="74">
        <v>0</v>
      </c>
      <c r="E225" s="74">
        <v>0</v>
      </c>
      <c r="F225" s="74">
        <v>0</v>
      </c>
      <c r="G225" s="74">
        <v>0</v>
      </c>
      <c r="H225" s="74">
        <v>0</v>
      </c>
      <c r="I225" s="74">
        <v>0</v>
      </c>
      <c r="J225" s="74">
        <v>0</v>
      </c>
      <c r="K225" s="74">
        <v>0</v>
      </c>
      <c r="L225" s="74">
        <v>0</v>
      </c>
      <c r="M225" s="74">
        <v>0</v>
      </c>
      <c r="N225" s="74">
        <v>0</v>
      </c>
    </row>
    <row r="226" spans="1:14" hidden="1" outlineLevel="1">
      <c r="A226" s="8" t="s">
        <v>183</v>
      </c>
      <c r="B226" s="74">
        <v>0</v>
      </c>
      <c r="C226" s="74">
        <v>0</v>
      </c>
      <c r="D226" s="74">
        <v>0</v>
      </c>
      <c r="E226" s="74">
        <v>0</v>
      </c>
      <c r="F226" s="74">
        <v>0</v>
      </c>
      <c r="G226" s="74">
        <v>0</v>
      </c>
      <c r="H226" s="74">
        <v>0</v>
      </c>
      <c r="I226" s="74">
        <v>0</v>
      </c>
      <c r="J226" s="74">
        <v>0</v>
      </c>
      <c r="K226" s="74">
        <v>0</v>
      </c>
      <c r="L226" s="74">
        <v>0</v>
      </c>
      <c r="M226" s="74">
        <v>0</v>
      </c>
      <c r="N226" s="74">
        <v>0</v>
      </c>
    </row>
    <row r="227" spans="1:14" hidden="1" outlineLevel="1">
      <c r="A227" s="8" t="s">
        <v>188</v>
      </c>
      <c r="B227" s="74">
        <v>1</v>
      </c>
      <c r="C227" s="74">
        <v>0</v>
      </c>
      <c r="D227" s="74">
        <v>0</v>
      </c>
      <c r="E227" s="74">
        <v>0</v>
      </c>
      <c r="F227" s="74">
        <v>0</v>
      </c>
      <c r="G227" s="74">
        <v>0</v>
      </c>
      <c r="H227" s="74">
        <v>0</v>
      </c>
      <c r="I227" s="74">
        <v>0</v>
      </c>
      <c r="J227" s="74">
        <v>0</v>
      </c>
      <c r="K227" s="74">
        <v>1</v>
      </c>
      <c r="L227" s="74">
        <v>0</v>
      </c>
      <c r="M227" s="74">
        <v>0</v>
      </c>
      <c r="N227" s="74">
        <v>0</v>
      </c>
    </row>
    <row r="228" spans="1:14" hidden="1" outlineLevel="1">
      <c r="A228" s="8" t="s">
        <v>222</v>
      </c>
      <c r="B228" s="74">
        <v>0</v>
      </c>
      <c r="C228" s="74">
        <v>0</v>
      </c>
      <c r="D228" s="74">
        <v>0</v>
      </c>
      <c r="E228" s="74">
        <v>0</v>
      </c>
      <c r="F228" s="74">
        <v>0</v>
      </c>
      <c r="G228" s="74">
        <v>0</v>
      </c>
      <c r="H228" s="74">
        <v>0</v>
      </c>
      <c r="I228" s="74">
        <v>0</v>
      </c>
      <c r="J228" s="74">
        <v>0</v>
      </c>
      <c r="K228" s="74">
        <v>0</v>
      </c>
      <c r="L228" s="74">
        <v>0</v>
      </c>
      <c r="M228" s="74">
        <v>0</v>
      </c>
      <c r="N228" s="74">
        <v>0</v>
      </c>
    </row>
    <row r="229" spans="1:14" hidden="1" outlineLevel="1">
      <c r="A229" s="8" t="s">
        <v>223</v>
      </c>
      <c r="B229" s="74">
        <v>0</v>
      </c>
      <c r="C229" s="74">
        <v>0</v>
      </c>
      <c r="D229" s="74">
        <v>0</v>
      </c>
      <c r="E229" s="74">
        <v>0</v>
      </c>
      <c r="F229" s="74">
        <v>0</v>
      </c>
      <c r="G229" s="74">
        <v>0</v>
      </c>
      <c r="H229" s="74">
        <v>0</v>
      </c>
      <c r="I229" s="74">
        <v>0</v>
      </c>
      <c r="J229" s="74">
        <v>0</v>
      </c>
      <c r="K229" s="74">
        <v>0</v>
      </c>
      <c r="L229" s="74">
        <v>0</v>
      </c>
      <c r="M229" s="74">
        <v>0</v>
      </c>
      <c r="N229" s="74">
        <v>0</v>
      </c>
    </row>
    <row r="230" spans="1:14" hidden="1" outlineLevel="1">
      <c r="A230" s="8" t="s">
        <v>741</v>
      </c>
      <c r="B230" s="74">
        <v>0</v>
      </c>
      <c r="C230" s="74">
        <v>0</v>
      </c>
      <c r="D230" s="74">
        <v>0</v>
      </c>
      <c r="E230" s="74">
        <v>0</v>
      </c>
      <c r="F230" s="74">
        <v>0</v>
      </c>
      <c r="G230" s="74">
        <v>0</v>
      </c>
      <c r="H230" s="74">
        <v>0</v>
      </c>
      <c r="I230" s="74">
        <v>0</v>
      </c>
      <c r="J230" s="74">
        <v>0</v>
      </c>
      <c r="K230" s="74">
        <v>0</v>
      </c>
      <c r="L230" s="74">
        <v>0</v>
      </c>
      <c r="M230" s="74">
        <v>0</v>
      </c>
      <c r="N230" s="74">
        <v>0</v>
      </c>
    </row>
    <row r="231" spans="1:14" hidden="1" outlineLevel="1">
      <c r="A231" s="8" t="s">
        <v>202</v>
      </c>
      <c r="B231" s="74">
        <v>2</v>
      </c>
      <c r="C231" s="74">
        <v>0</v>
      </c>
      <c r="D231" s="74">
        <v>1</v>
      </c>
      <c r="E231" s="74">
        <v>0</v>
      </c>
      <c r="F231" s="74">
        <v>0</v>
      </c>
      <c r="G231" s="74">
        <v>1</v>
      </c>
      <c r="H231" s="74">
        <v>0</v>
      </c>
      <c r="I231" s="74">
        <v>0</v>
      </c>
      <c r="J231" s="74">
        <v>0</v>
      </c>
      <c r="K231" s="74">
        <v>0</v>
      </c>
      <c r="L231" s="74">
        <v>0</v>
      </c>
      <c r="M231" s="74">
        <v>0</v>
      </c>
      <c r="N231" s="74">
        <v>0</v>
      </c>
    </row>
    <row r="232" spans="1:14" hidden="1" outlineLevel="1">
      <c r="A232" s="8" t="s">
        <v>171</v>
      </c>
      <c r="B232" s="74">
        <v>0</v>
      </c>
      <c r="C232" s="74">
        <v>0</v>
      </c>
      <c r="D232" s="74">
        <v>0</v>
      </c>
      <c r="E232" s="74">
        <v>0</v>
      </c>
      <c r="F232" s="74">
        <v>0</v>
      </c>
      <c r="G232" s="74">
        <v>0</v>
      </c>
      <c r="H232" s="74">
        <v>0</v>
      </c>
      <c r="I232" s="74">
        <v>0</v>
      </c>
      <c r="J232" s="74">
        <v>0</v>
      </c>
      <c r="K232" s="74">
        <v>0</v>
      </c>
      <c r="L232" s="74">
        <v>0</v>
      </c>
      <c r="M232" s="74">
        <v>0</v>
      </c>
      <c r="N232" s="74">
        <v>0</v>
      </c>
    </row>
    <row r="233" spans="1:14" hidden="1" outlineLevel="1">
      <c r="A233" s="8" t="s">
        <v>224</v>
      </c>
      <c r="B233" s="74"/>
      <c r="C233" s="74"/>
      <c r="D233" s="74"/>
      <c r="E233" s="74"/>
      <c r="F233" s="74"/>
      <c r="G233" s="74"/>
      <c r="H233" s="74"/>
      <c r="I233" s="74"/>
      <c r="J233" s="74"/>
      <c r="K233" s="74"/>
      <c r="L233" s="74"/>
      <c r="M233" s="74"/>
      <c r="N233" s="74"/>
    </row>
    <row r="234" spans="1:14" hidden="1" outlineLevel="1">
      <c r="A234" s="8" t="s">
        <v>225</v>
      </c>
      <c r="B234" s="74">
        <v>0</v>
      </c>
      <c r="C234" s="74">
        <v>0</v>
      </c>
      <c r="D234" s="74">
        <v>0</v>
      </c>
      <c r="E234" s="74">
        <v>0</v>
      </c>
      <c r="F234" s="74">
        <v>0</v>
      </c>
      <c r="G234" s="74">
        <v>0</v>
      </c>
      <c r="H234" s="74">
        <v>0</v>
      </c>
      <c r="I234" s="74">
        <v>0</v>
      </c>
      <c r="J234" s="74">
        <v>0</v>
      </c>
      <c r="K234" s="74">
        <v>0</v>
      </c>
      <c r="L234" s="74">
        <v>0</v>
      </c>
      <c r="M234" s="74">
        <v>0</v>
      </c>
      <c r="N234" s="74">
        <v>0</v>
      </c>
    </row>
    <row r="235" spans="1:14" hidden="1" outlineLevel="1">
      <c r="A235" s="8" t="s">
        <v>226</v>
      </c>
      <c r="B235" s="74">
        <v>0</v>
      </c>
      <c r="C235" s="74">
        <v>0</v>
      </c>
      <c r="D235" s="74">
        <v>0</v>
      </c>
      <c r="E235" s="74">
        <v>0</v>
      </c>
      <c r="F235" s="74">
        <v>0</v>
      </c>
      <c r="G235" s="74">
        <v>0</v>
      </c>
      <c r="H235" s="74">
        <v>0</v>
      </c>
      <c r="I235" s="74">
        <v>0</v>
      </c>
      <c r="J235" s="74">
        <v>0</v>
      </c>
      <c r="K235" s="74">
        <v>0</v>
      </c>
      <c r="L235" s="74">
        <v>0</v>
      </c>
      <c r="M235" s="74">
        <v>0</v>
      </c>
      <c r="N235" s="74">
        <v>0</v>
      </c>
    </row>
    <row r="236" spans="1:14" hidden="1" outlineLevel="1">
      <c r="A236" s="8" t="s">
        <v>191</v>
      </c>
      <c r="B236" s="74">
        <v>30</v>
      </c>
      <c r="C236" s="74">
        <v>6</v>
      </c>
      <c r="D236" s="74">
        <v>1</v>
      </c>
      <c r="E236" s="74">
        <v>1</v>
      </c>
      <c r="F236" s="74">
        <v>2</v>
      </c>
      <c r="G236" s="74">
        <v>1</v>
      </c>
      <c r="H236" s="74">
        <v>2</v>
      </c>
      <c r="I236" s="74">
        <v>5</v>
      </c>
      <c r="J236" s="74">
        <v>2</v>
      </c>
      <c r="K236" s="74">
        <v>3</v>
      </c>
      <c r="L236" s="74">
        <v>2</v>
      </c>
      <c r="M236" s="74">
        <v>1</v>
      </c>
      <c r="N236" s="74">
        <v>4</v>
      </c>
    </row>
    <row r="237" spans="1:14" hidden="1" outlineLevel="1">
      <c r="A237" s="8" t="s">
        <v>227</v>
      </c>
      <c r="B237" s="74">
        <v>0</v>
      </c>
      <c r="C237" s="74">
        <v>0</v>
      </c>
      <c r="D237" s="74">
        <v>0</v>
      </c>
      <c r="E237" s="74">
        <v>0</v>
      </c>
      <c r="F237" s="74">
        <v>0</v>
      </c>
      <c r="G237" s="74">
        <v>0</v>
      </c>
      <c r="H237" s="74">
        <v>0</v>
      </c>
      <c r="I237" s="74">
        <v>0</v>
      </c>
      <c r="J237" s="74">
        <v>0</v>
      </c>
      <c r="K237" s="74">
        <v>0</v>
      </c>
      <c r="L237" s="74">
        <v>0</v>
      </c>
      <c r="M237" s="74">
        <v>0</v>
      </c>
      <c r="N237" s="74">
        <v>0</v>
      </c>
    </row>
    <row r="238" spans="1:14" hidden="1" outlineLevel="1">
      <c r="A238" s="8" t="s">
        <v>255</v>
      </c>
      <c r="B238" s="74">
        <v>1</v>
      </c>
      <c r="C238" s="74">
        <v>0</v>
      </c>
      <c r="D238" s="74">
        <v>0</v>
      </c>
      <c r="E238" s="74">
        <v>0</v>
      </c>
      <c r="F238" s="74">
        <v>0</v>
      </c>
      <c r="G238" s="74">
        <v>0</v>
      </c>
      <c r="H238" s="74">
        <v>0</v>
      </c>
      <c r="I238" s="74">
        <v>0</v>
      </c>
      <c r="J238" s="74">
        <v>0</v>
      </c>
      <c r="K238" s="74">
        <v>0</v>
      </c>
      <c r="L238" s="74">
        <v>1</v>
      </c>
      <c r="M238" s="74">
        <v>0</v>
      </c>
      <c r="N238" s="74">
        <v>0</v>
      </c>
    </row>
    <row r="239" spans="1:14" ht="15" hidden="1" outlineLevel="1">
      <c r="A239" s="8" t="s">
        <v>580</v>
      </c>
      <c r="B239" s="74">
        <v>3</v>
      </c>
      <c r="C239" s="74">
        <v>1</v>
      </c>
      <c r="D239" s="74">
        <v>0</v>
      </c>
      <c r="E239" s="74">
        <v>0</v>
      </c>
      <c r="F239" s="74">
        <v>0</v>
      </c>
      <c r="G239" s="74">
        <v>1</v>
      </c>
      <c r="H239" s="74">
        <v>0</v>
      </c>
      <c r="I239" s="74">
        <v>1</v>
      </c>
      <c r="J239" s="74">
        <v>0</v>
      </c>
      <c r="K239" s="74">
        <v>0</v>
      </c>
      <c r="L239" s="74">
        <v>0</v>
      </c>
      <c r="M239" s="74">
        <v>0</v>
      </c>
      <c r="N239" s="74">
        <v>0</v>
      </c>
    </row>
    <row r="240" spans="1:14" hidden="1" outlineLevel="1">
      <c r="A240" s="8" t="s">
        <v>228</v>
      </c>
      <c r="B240" s="74">
        <v>0</v>
      </c>
      <c r="C240" s="74">
        <v>0</v>
      </c>
      <c r="D240" s="74">
        <v>0</v>
      </c>
      <c r="E240" s="74">
        <v>0</v>
      </c>
      <c r="F240" s="74">
        <v>0</v>
      </c>
      <c r="G240" s="74">
        <v>0</v>
      </c>
      <c r="H240" s="74">
        <v>0</v>
      </c>
      <c r="I240" s="74">
        <v>0</v>
      </c>
      <c r="J240" s="74">
        <v>0</v>
      </c>
      <c r="K240" s="74">
        <v>0</v>
      </c>
      <c r="L240" s="74">
        <v>0</v>
      </c>
      <c r="M240" s="74">
        <v>0</v>
      </c>
      <c r="N240" s="74">
        <v>0</v>
      </c>
    </row>
    <row r="241" spans="1:14" hidden="1" outlineLevel="1">
      <c r="A241" s="8" t="s">
        <v>229</v>
      </c>
      <c r="B241" s="74">
        <v>1</v>
      </c>
      <c r="C241" s="74">
        <v>0</v>
      </c>
      <c r="D241" s="74">
        <v>0</v>
      </c>
      <c r="E241" s="74">
        <v>0</v>
      </c>
      <c r="F241" s="74">
        <v>0</v>
      </c>
      <c r="G241" s="74">
        <v>0</v>
      </c>
      <c r="H241" s="74">
        <v>0</v>
      </c>
      <c r="I241" s="74">
        <v>0</v>
      </c>
      <c r="J241" s="74">
        <v>0</v>
      </c>
      <c r="K241" s="74">
        <v>1</v>
      </c>
      <c r="L241" s="74">
        <v>0</v>
      </c>
      <c r="M241" s="74">
        <v>0</v>
      </c>
      <c r="N241" s="74">
        <v>0</v>
      </c>
    </row>
    <row r="242" spans="1:14" hidden="1" outlineLevel="1">
      <c r="A242" s="8" t="s">
        <v>256</v>
      </c>
      <c r="B242" s="74">
        <v>1</v>
      </c>
      <c r="C242" s="74">
        <v>0</v>
      </c>
      <c r="D242" s="74">
        <v>0</v>
      </c>
      <c r="E242" s="74">
        <v>0</v>
      </c>
      <c r="F242" s="74">
        <v>0</v>
      </c>
      <c r="G242" s="74">
        <v>0</v>
      </c>
      <c r="H242" s="74">
        <v>0</v>
      </c>
      <c r="I242" s="74">
        <v>0</v>
      </c>
      <c r="J242" s="74">
        <v>0</v>
      </c>
      <c r="K242" s="74">
        <v>0</v>
      </c>
      <c r="L242" s="74">
        <v>1</v>
      </c>
      <c r="M242" s="74">
        <v>0</v>
      </c>
      <c r="N242" s="74">
        <v>0</v>
      </c>
    </row>
    <row r="243" spans="1:14" hidden="1" outlineLevel="1">
      <c r="A243" s="8" t="s">
        <v>230</v>
      </c>
      <c r="B243" s="74">
        <v>21</v>
      </c>
      <c r="C243" s="74">
        <v>3</v>
      </c>
      <c r="D243" s="74">
        <v>0</v>
      </c>
      <c r="E243" s="74">
        <v>2</v>
      </c>
      <c r="F243" s="74">
        <v>2</v>
      </c>
      <c r="G243" s="74">
        <v>1</v>
      </c>
      <c r="H243" s="74">
        <v>3</v>
      </c>
      <c r="I243" s="74">
        <v>0</v>
      </c>
      <c r="J243" s="74">
        <v>6</v>
      </c>
      <c r="K243" s="74">
        <v>1</v>
      </c>
      <c r="L243" s="74">
        <v>2</v>
      </c>
      <c r="M243" s="74">
        <v>1</v>
      </c>
      <c r="N243" s="74">
        <v>0</v>
      </c>
    </row>
    <row r="244" spans="1:14" hidden="1" outlineLevel="1">
      <c r="A244" s="8" t="s">
        <v>231</v>
      </c>
      <c r="B244" s="74">
        <v>0</v>
      </c>
      <c r="C244" s="74">
        <v>0</v>
      </c>
      <c r="D244" s="74">
        <v>0</v>
      </c>
      <c r="E244" s="74">
        <v>0</v>
      </c>
      <c r="F244" s="74">
        <v>0</v>
      </c>
      <c r="G244" s="74">
        <v>0</v>
      </c>
      <c r="H244" s="74">
        <v>0</v>
      </c>
      <c r="I244" s="74">
        <v>0</v>
      </c>
      <c r="J244" s="74">
        <v>0</v>
      </c>
      <c r="K244" s="74">
        <v>0</v>
      </c>
      <c r="L244" s="74">
        <v>0</v>
      </c>
      <c r="M244" s="74">
        <v>0</v>
      </c>
      <c r="N244" s="74">
        <v>0</v>
      </c>
    </row>
    <row r="245" spans="1:14" hidden="1" outlineLevel="1">
      <c r="A245" s="8" t="s">
        <v>205</v>
      </c>
      <c r="B245" s="74">
        <v>3</v>
      </c>
      <c r="C245" s="74">
        <v>0</v>
      </c>
      <c r="D245" s="74">
        <v>0</v>
      </c>
      <c r="E245" s="74">
        <v>1</v>
      </c>
      <c r="F245" s="74">
        <v>0</v>
      </c>
      <c r="G245" s="74">
        <v>0</v>
      </c>
      <c r="H245" s="74">
        <v>0</v>
      </c>
      <c r="I245" s="74">
        <v>0</v>
      </c>
      <c r="J245" s="74">
        <v>0</v>
      </c>
      <c r="K245" s="74">
        <v>0</v>
      </c>
      <c r="L245" s="74">
        <v>1</v>
      </c>
      <c r="M245" s="74">
        <v>0</v>
      </c>
      <c r="N245" s="74">
        <v>1</v>
      </c>
    </row>
    <row r="246" spans="1:14" hidden="1" outlineLevel="1">
      <c r="A246" s="8" t="s">
        <v>232</v>
      </c>
      <c r="B246" s="74">
        <v>0</v>
      </c>
      <c r="C246" s="74">
        <v>0</v>
      </c>
      <c r="D246" s="74">
        <v>0</v>
      </c>
      <c r="E246" s="74">
        <v>0</v>
      </c>
      <c r="F246" s="74">
        <v>0</v>
      </c>
      <c r="G246" s="74">
        <v>0</v>
      </c>
      <c r="H246" s="74">
        <v>0</v>
      </c>
      <c r="I246" s="74">
        <v>0</v>
      </c>
      <c r="J246" s="74">
        <v>0</v>
      </c>
      <c r="K246" s="74">
        <v>0</v>
      </c>
      <c r="L246" s="74">
        <v>0</v>
      </c>
      <c r="M246" s="74">
        <v>0</v>
      </c>
      <c r="N246" s="74">
        <v>0</v>
      </c>
    </row>
    <row r="247" spans="1:14" hidden="1" outlineLevel="1">
      <c r="A247" s="8" t="s">
        <v>233</v>
      </c>
      <c r="B247" s="74">
        <v>0</v>
      </c>
      <c r="C247" s="74">
        <v>0</v>
      </c>
      <c r="D247" s="74">
        <v>0</v>
      </c>
      <c r="E247" s="74">
        <v>0</v>
      </c>
      <c r="F247" s="74">
        <v>0</v>
      </c>
      <c r="G247" s="74">
        <v>0</v>
      </c>
      <c r="H247" s="74">
        <v>0</v>
      </c>
      <c r="I247" s="74">
        <v>0</v>
      </c>
      <c r="J247" s="74">
        <v>0</v>
      </c>
      <c r="K247" s="74">
        <v>0</v>
      </c>
      <c r="L247" s="74">
        <v>0</v>
      </c>
      <c r="M247" s="74">
        <v>0</v>
      </c>
      <c r="N247" s="74">
        <v>0</v>
      </c>
    </row>
    <row r="248" spans="1:14" hidden="1" outlineLevel="1">
      <c r="A248" s="8" t="s">
        <v>234</v>
      </c>
      <c r="B248" s="74"/>
      <c r="C248" s="74"/>
      <c r="D248" s="74"/>
      <c r="E248" s="74"/>
      <c r="F248" s="74"/>
      <c r="G248" s="74"/>
      <c r="H248" s="74"/>
      <c r="I248" s="74"/>
      <c r="J248" s="74"/>
      <c r="K248" s="74"/>
      <c r="L248" s="74"/>
      <c r="M248" s="74"/>
      <c r="N248" s="74"/>
    </row>
    <row r="249" spans="1:14" hidden="1" outlineLevel="1">
      <c r="A249" s="8" t="s">
        <v>235</v>
      </c>
      <c r="B249" s="74">
        <v>1</v>
      </c>
      <c r="C249" s="74">
        <v>0</v>
      </c>
      <c r="D249" s="74">
        <v>0</v>
      </c>
      <c r="E249" s="74">
        <v>0</v>
      </c>
      <c r="F249" s="74">
        <v>1</v>
      </c>
      <c r="G249" s="74">
        <v>0</v>
      </c>
      <c r="H249" s="74">
        <v>0</v>
      </c>
      <c r="I249" s="74">
        <v>0</v>
      </c>
      <c r="J249" s="74">
        <v>0</v>
      </c>
      <c r="K249" s="74">
        <v>0</v>
      </c>
      <c r="L249" s="74">
        <v>0</v>
      </c>
      <c r="M249" s="74">
        <v>0</v>
      </c>
      <c r="N249" s="74">
        <v>0</v>
      </c>
    </row>
    <row r="250" spans="1:14" hidden="1" outlineLevel="1">
      <c r="A250" s="8" t="s">
        <v>236</v>
      </c>
      <c r="B250" s="74">
        <v>13</v>
      </c>
      <c r="C250" s="74">
        <v>0</v>
      </c>
      <c r="D250" s="74">
        <v>1</v>
      </c>
      <c r="E250" s="74">
        <v>1</v>
      </c>
      <c r="F250" s="74">
        <v>1</v>
      </c>
      <c r="G250" s="74">
        <v>2</v>
      </c>
      <c r="H250" s="74">
        <v>0</v>
      </c>
      <c r="I250" s="74">
        <v>2</v>
      </c>
      <c r="J250" s="74">
        <v>1</v>
      </c>
      <c r="K250" s="74">
        <v>0</v>
      </c>
      <c r="L250" s="74">
        <v>2</v>
      </c>
      <c r="M250" s="74">
        <v>2</v>
      </c>
      <c r="N250" s="74">
        <v>1</v>
      </c>
    </row>
    <row r="251" spans="1:14" hidden="1" outlineLevel="1">
      <c r="A251" s="8" t="s">
        <v>742</v>
      </c>
      <c r="B251" s="74">
        <v>1</v>
      </c>
      <c r="C251" s="74">
        <v>1</v>
      </c>
      <c r="D251" s="74">
        <v>0</v>
      </c>
      <c r="E251" s="74">
        <v>0</v>
      </c>
      <c r="F251" s="74">
        <v>0</v>
      </c>
      <c r="G251" s="74">
        <v>0</v>
      </c>
      <c r="H251" s="74">
        <v>0</v>
      </c>
      <c r="I251" s="74">
        <v>0</v>
      </c>
      <c r="J251" s="74">
        <v>0</v>
      </c>
      <c r="K251" s="74">
        <v>0</v>
      </c>
      <c r="L251" s="74">
        <v>0</v>
      </c>
      <c r="M251" s="74">
        <v>0</v>
      </c>
      <c r="N251" s="74">
        <v>0</v>
      </c>
    </row>
    <row r="252" spans="1:14" hidden="1" outlineLevel="1">
      <c r="A252" s="8" t="s">
        <v>238</v>
      </c>
      <c r="B252" s="74">
        <v>0</v>
      </c>
      <c r="C252" s="74">
        <v>0</v>
      </c>
      <c r="D252" s="74">
        <v>0</v>
      </c>
      <c r="E252" s="74">
        <v>0</v>
      </c>
      <c r="F252" s="74">
        <v>0</v>
      </c>
      <c r="G252" s="74">
        <v>0</v>
      </c>
      <c r="H252" s="74">
        <v>0</v>
      </c>
      <c r="I252" s="74">
        <v>0</v>
      </c>
      <c r="J252" s="74">
        <v>0</v>
      </c>
      <c r="K252" s="74">
        <v>0</v>
      </c>
      <c r="L252" s="74">
        <v>0</v>
      </c>
      <c r="M252" s="74">
        <v>0</v>
      </c>
      <c r="N252" s="74">
        <v>0</v>
      </c>
    </row>
    <row r="253" spans="1:14" hidden="1" outlineLevel="1">
      <c r="A253" s="8" t="s">
        <v>174</v>
      </c>
      <c r="B253" s="74">
        <v>2</v>
      </c>
      <c r="C253" s="74">
        <v>0</v>
      </c>
      <c r="D253" s="74">
        <v>0</v>
      </c>
      <c r="E253" s="74">
        <v>0</v>
      </c>
      <c r="F253" s="74">
        <v>0</v>
      </c>
      <c r="G253" s="74">
        <v>0</v>
      </c>
      <c r="H253" s="74">
        <v>0</v>
      </c>
      <c r="I253" s="74">
        <v>1</v>
      </c>
      <c r="J253" s="74">
        <v>0</v>
      </c>
      <c r="K253" s="74">
        <v>0</v>
      </c>
      <c r="L253" s="74">
        <v>1</v>
      </c>
      <c r="M253" s="74">
        <v>0</v>
      </c>
      <c r="N253" s="74">
        <v>0</v>
      </c>
    </row>
    <row r="254" spans="1:14" hidden="1" outlineLevel="1">
      <c r="A254" s="8" t="s">
        <v>239</v>
      </c>
      <c r="B254" s="74">
        <v>0</v>
      </c>
      <c r="C254" s="74">
        <v>0</v>
      </c>
      <c r="D254" s="74">
        <v>0</v>
      </c>
      <c r="E254" s="74">
        <v>0</v>
      </c>
      <c r="F254" s="74">
        <v>0</v>
      </c>
      <c r="G254" s="74">
        <v>0</v>
      </c>
      <c r="H254" s="74">
        <v>0</v>
      </c>
      <c r="I254" s="74">
        <v>0</v>
      </c>
      <c r="J254" s="74">
        <v>0</v>
      </c>
      <c r="K254" s="74">
        <v>0</v>
      </c>
      <c r="L254" s="74">
        <v>0</v>
      </c>
      <c r="M254" s="74">
        <v>0</v>
      </c>
      <c r="N254" s="74">
        <v>0</v>
      </c>
    </row>
    <row r="255" spans="1:14" hidden="1" outlineLevel="1">
      <c r="A255" s="8" t="s">
        <v>240</v>
      </c>
      <c r="B255" s="74">
        <v>9</v>
      </c>
      <c r="C255" s="74">
        <v>2</v>
      </c>
      <c r="D255" s="74">
        <v>1</v>
      </c>
      <c r="E255" s="74">
        <v>2</v>
      </c>
      <c r="F255" s="74">
        <v>0</v>
      </c>
      <c r="G255" s="74">
        <v>1</v>
      </c>
      <c r="H255" s="74">
        <v>1</v>
      </c>
      <c r="I255" s="74">
        <v>1</v>
      </c>
      <c r="J255" s="74">
        <v>0</v>
      </c>
      <c r="K255" s="74">
        <v>0</v>
      </c>
      <c r="L255" s="74">
        <v>0</v>
      </c>
      <c r="M255" s="74">
        <v>0</v>
      </c>
      <c r="N255" s="74">
        <v>1</v>
      </c>
    </row>
    <row r="256" spans="1:14" hidden="1" outlineLevel="1">
      <c r="A256" s="8" t="s">
        <v>241</v>
      </c>
      <c r="B256" s="74">
        <v>3</v>
      </c>
      <c r="C256" s="74">
        <v>0</v>
      </c>
      <c r="D256" s="74">
        <v>0</v>
      </c>
      <c r="E256" s="74">
        <v>0</v>
      </c>
      <c r="F256" s="74">
        <v>0</v>
      </c>
      <c r="G256" s="74">
        <v>0</v>
      </c>
      <c r="H256" s="74">
        <v>0</v>
      </c>
      <c r="I256" s="74">
        <v>0</v>
      </c>
      <c r="J256" s="74">
        <v>0</v>
      </c>
      <c r="K256" s="74">
        <v>1</v>
      </c>
      <c r="L256" s="74">
        <v>0</v>
      </c>
      <c r="M256" s="74">
        <v>2</v>
      </c>
      <c r="N256" s="74">
        <v>0</v>
      </c>
    </row>
    <row r="257" spans="1:14" hidden="1" outlineLevel="1">
      <c r="A257" s="8" t="s">
        <v>242</v>
      </c>
      <c r="B257" s="74">
        <v>0</v>
      </c>
      <c r="C257" s="74">
        <v>0</v>
      </c>
      <c r="D257" s="74">
        <v>0</v>
      </c>
      <c r="E257" s="74">
        <v>0</v>
      </c>
      <c r="F257" s="74">
        <v>0</v>
      </c>
      <c r="G257" s="74">
        <v>0</v>
      </c>
      <c r="H257" s="74">
        <v>0</v>
      </c>
      <c r="I257" s="74">
        <v>0</v>
      </c>
      <c r="J257" s="74">
        <v>0</v>
      </c>
      <c r="K257" s="74">
        <v>0</v>
      </c>
      <c r="L257" s="74">
        <v>0</v>
      </c>
      <c r="M257" s="74">
        <v>0</v>
      </c>
      <c r="N257" s="74">
        <v>0</v>
      </c>
    </row>
    <row r="258" spans="1:14" hidden="1" outlineLevel="1">
      <c r="A258" s="8" t="s">
        <v>243</v>
      </c>
      <c r="B258" s="74">
        <v>3</v>
      </c>
      <c r="C258" s="74">
        <v>0</v>
      </c>
      <c r="D258" s="74">
        <v>0</v>
      </c>
      <c r="E258" s="74">
        <v>1</v>
      </c>
      <c r="F258" s="74">
        <v>0</v>
      </c>
      <c r="G258" s="74">
        <v>0</v>
      </c>
      <c r="H258" s="74">
        <v>2</v>
      </c>
      <c r="I258" s="74">
        <v>0</v>
      </c>
      <c r="J258" s="74">
        <v>0</v>
      </c>
      <c r="K258" s="74">
        <v>0</v>
      </c>
      <c r="L258" s="74">
        <v>0</v>
      </c>
      <c r="M258" s="74">
        <v>0</v>
      </c>
      <c r="N258" s="74">
        <v>0</v>
      </c>
    </row>
    <row r="259" spans="1:14" hidden="1" outlineLevel="1">
      <c r="A259" s="8" t="s">
        <v>244</v>
      </c>
      <c r="B259" s="74">
        <v>0</v>
      </c>
      <c r="C259" s="74">
        <v>0</v>
      </c>
      <c r="D259" s="74">
        <v>0</v>
      </c>
      <c r="E259" s="74">
        <v>0</v>
      </c>
      <c r="F259" s="74">
        <v>0</v>
      </c>
      <c r="G259" s="74">
        <v>0</v>
      </c>
      <c r="H259" s="74">
        <v>0</v>
      </c>
      <c r="I259" s="74">
        <v>0</v>
      </c>
      <c r="J259" s="74">
        <v>0</v>
      </c>
      <c r="K259" s="74">
        <v>0</v>
      </c>
      <c r="L259" s="74">
        <v>0</v>
      </c>
      <c r="M259" s="74">
        <v>0</v>
      </c>
      <c r="N259" s="74">
        <v>0</v>
      </c>
    </row>
    <row r="260" spans="1:14" hidden="1" outlineLevel="1">
      <c r="A260" s="8" t="s">
        <v>245</v>
      </c>
      <c r="B260" s="74">
        <v>0</v>
      </c>
      <c r="C260" s="74">
        <v>0</v>
      </c>
      <c r="D260" s="74">
        <v>0</v>
      </c>
      <c r="E260" s="74">
        <v>0</v>
      </c>
      <c r="F260" s="74">
        <v>0</v>
      </c>
      <c r="G260" s="74">
        <v>0</v>
      </c>
      <c r="H260" s="74">
        <v>0</v>
      </c>
      <c r="I260" s="74">
        <v>0</v>
      </c>
      <c r="J260" s="74">
        <v>0</v>
      </c>
      <c r="K260" s="74">
        <v>0</v>
      </c>
      <c r="L260" s="74">
        <v>0</v>
      </c>
      <c r="M260" s="74">
        <v>0</v>
      </c>
      <c r="N260" s="74">
        <v>0</v>
      </c>
    </row>
    <row r="261" spans="1:14" hidden="1" outlineLevel="1">
      <c r="A261" s="8" t="s">
        <v>196</v>
      </c>
      <c r="B261" s="74">
        <v>0</v>
      </c>
      <c r="C261" s="74">
        <v>0</v>
      </c>
      <c r="D261" s="74">
        <v>0</v>
      </c>
      <c r="E261" s="74">
        <v>1</v>
      </c>
      <c r="F261" s="74">
        <v>0</v>
      </c>
      <c r="G261" s="74">
        <v>1</v>
      </c>
      <c r="H261" s="74">
        <v>0</v>
      </c>
      <c r="I261" s="74">
        <v>0</v>
      </c>
      <c r="J261" s="74">
        <v>0</v>
      </c>
      <c r="K261" s="74">
        <v>0</v>
      </c>
      <c r="L261" s="74">
        <v>0</v>
      </c>
      <c r="M261" s="74">
        <v>0</v>
      </c>
      <c r="N261" s="74">
        <v>0</v>
      </c>
    </row>
    <row r="262" spans="1:14" hidden="1" outlineLevel="1">
      <c r="A262" s="8" t="s">
        <v>246</v>
      </c>
      <c r="B262" s="74">
        <v>0</v>
      </c>
      <c r="C262" s="74">
        <v>0</v>
      </c>
      <c r="D262" s="74">
        <v>0</v>
      </c>
      <c r="E262" s="74">
        <v>0</v>
      </c>
      <c r="F262" s="74">
        <v>0</v>
      </c>
      <c r="G262" s="74">
        <v>0</v>
      </c>
      <c r="H262" s="74">
        <v>0</v>
      </c>
      <c r="I262" s="74">
        <v>0</v>
      </c>
      <c r="J262" s="74">
        <v>0</v>
      </c>
      <c r="K262" s="74">
        <v>0</v>
      </c>
      <c r="L262" s="74">
        <v>0</v>
      </c>
      <c r="M262" s="74">
        <v>0</v>
      </c>
      <c r="N262" s="74">
        <v>0</v>
      </c>
    </row>
    <row r="263" spans="1:14" hidden="1" outlineLevel="1">
      <c r="A263" s="8" t="s">
        <v>247</v>
      </c>
      <c r="B263" s="74">
        <v>1</v>
      </c>
      <c r="C263" s="74">
        <v>1</v>
      </c>
      <c r="D263" s="74">
        <v>0</v>
      </c>
      <c r="E263" s="74">
        <v>0</v>
      </c>
      <c r="F263" s="74">
        <v>0</v>
      </c>
      <c r="G263" s="74">
        <v>0</v>
      </c>
      <c r="H263" s="74">
        <v>0</v>
      </c>
      <c r="I263" s="74">
        <v>0</v>
      </c>
      <c r="J263" s="74">
        <v>0</v>
      </c>
      <c r="K263" s="74">
        <v>0</v>
      </c>
      <c r="L263" s="74">
        <v>0</v>
      </c>
      <c r="M263" s="74">
        <v>0</v>
      </c>
      <c r="N263" s="74">
        <v>0</v>
      </c>
    </row>
    <row r="264" spans="1:14" hidden="1" outlineLevel="1">
      <c r="A264" s="8" t="s">
        <v>248</v>
      </c>
      <c r="B264" s="74">
        <v>0</v>
      </c>
      <c r="C264" s="74">
        <v>0</v>
      </c>
      <c r="D264" s="74">
        <v>0</v>
      </c>
      <c r="E264" s="74">
        <v>0</v>
      </c>
      <c r="F264" s="74">
        <v>0</v>
      </c>
      <c r="G264" s="74">
        <v>0</v>
      </c>
      <c r="H264" s="74">
        <v>0</v>
      </c>
      <c r="I264" s="74">
        <v>0</v>
      </c>
      <c r="J264" s="74">
        <v>0</v>
      </c>
      <c r="K264" s="74">
        <v>0</v>
      </c>
      <c r="L264" s="74">
        <v>0</v>
      </c>
      <c r="M264" s="74">
        <v>0</v>
      </c>
      <c r="N264" s="74">
        <v>0</v>
      </c>
    </row>
    <row r="265" spans="1:14" hidden="1" outlineLevel="1">
      <c r="A265" s="8" t="s">
        <v>249</v>
      </c>
      <c r="B265" s="74">
        <v>0</v>
      </c>
      <c r="C265" s="74">
        <v>0</v>
      </c>
      <c r="D265" s="74">
        <v>0</v>
      </c>
      <c r="E265" s="74">
        <v>0</v>
      </c>
      <c r="F265" s="74">
        <v>0</v>
      </c>
      <c r="G265" s="74">
        <v>0</v>
      </c>
      <c r="H265" s="74">
        <v>0</v>
      </c>
      <c r="I265" s="74">
        <v>0</v>
      </c>
      <c r="J265" s="74">
        <v>0</v>
      </c>
      <c r="K265" s="74">
        <v>0</v>
      </c>
      <c r="L265" s="74">
        <v>0</v>
      </c>
      <c r="M265" s="74">
        <v>0</v>
      </c>
      <c r="N265" s="74">
        <v>0</v>
      </c>
    </row>
    <row r="266" spans="1:14" hidden="1" outlineLevel="1">
      <c r="A266" s="8" t="s">
        <v>250</v>
      </c>
      <c r="B266" s="74">
        <v>97</v>
      </c>
      <c r="C266" s="74">
        <v>16</v>
      </c>
      <c r="D266" s="74">
        <v>14</v>
      </c>
      <c r="E266" s="74">
        <v>7</v>
      </c>
      <c r="F266" s="74">
        <v>1</v>
      </c>
      <c r="G266" s="74">
        <v>10</v>
      </c>
      <c r="H266" s="74">
        <v>9</v>
      </c>
      <c r="I266" s="74">
        <v>3</v>
      </c>
      <c r="J266" s="74">
        <v>9</v>
      </c>
      <c r="K266" s="74">
        <v>1</v>
      </c>
      <c r="L266" s="74">
        <v>3</v>
      </c>
      <c r="M266" s="74">
        <v>16</v>
      </c>
      <c r="N266" s="74">
        <v>8</v>
      </c>
    </row>
    <row r="267" spans="1:14" hidden="1" outlineLevel="1">
      <c r="A267" s="8" t="s">
        <v>251</v>
      </c>
      <c r="B267" s="74">
        <v>0</v>
      </c>
      <c r="C267" s="74">
        <v>0</v>
      </c>
      <c r="D267" s="74">
        <v>0</v>
      </c>
      <c r="E267" s="74">
        <v>0</v>
      </c>
      <c r="F267" s="74">
        <v>0</v>
      </c>
      <c r="G267" s="74">
        <v>0</v>
      </c>
      <c r="H267" s="74">
        <v>0</v>
      </c>
      <c r="I267" s="74">
        <v>0</v>
      </c>
      <c r="J267" s="74">
        <v>0</v>
      </c>
      <c r="K267" s="74">
        <v>0</v>
      </c>
      <c r="L267" s="74">
        <v>0</v>
      </c>
      <c r="M267" s="74">
        <v>0</v>
      </c>
      <c r="N267" s="74">
        <v>0</v>
      </c>
    </row>
    <row r="268" spans="1:14" hidden="1" outlineLevel="1">
      <c r="A268" s="8" t="s">
        <v>252</v>
      </c>
      <c r="B268" s="74">
        <v>0</v>
      </c>
      <c r="C268" s="74">
        <v>0</v>
      </c>
      <c r="D268" s="74">
        <v>0</v>
      </c>
      <c r="E268" s="74">
        <v>0</v>
      </c>
      <c r="F268" s="74">
        <v>0</v>
      </c>
      <c r="G268" s="74">
        <v>0</v>
      </c>
      <c r="H268" s="74">
        <v>0</v>
      </c>
      <c r="I268" s="74">
        <v>0</v>
      </c>
      <c r="J268" s="74">
        <v>0</v>
      </c>
      <c r="K268" s="74">
        <v>0</v>
      </c>
      <c r="L268" s="74">
        <v>0</v>
      </c>
      <c r="M268" s="74">
        <v>0</v>
      </c>
      <c r="N268" s="74">
        <v>0</v>
      </c>
    </row>
    <row r="269" spans="1:14" hidden="1" outlineLevel="1">
      <c r="A269" s="8" t="s">
        <v>200</v>
      </c>
      <c r="B269" s="74">
        <v>240</v>
      </c>
      <c r="C269" s="74">
        <v>16</v>
      </c>
      <c r="D269" s="74">
        <v>27</v>
      </c>
      <c r="E269" s="74">
        <v>67</v>
      </c>
      <c r="F269" s="74">
        <v>57</v>
      </c>
      <c r="G269" s="74">
        <v>27</v>
      </c>
      <c r="H269" s="74">
        <v>24</v>
      </c>
      <c r="I269" s="74">
        <v>7</v>
      </c>
      <c r="J269" s="74">
        <v>3</v>
      </c>
      <c r="K269" s="74">
        <v>1</v>
      </c>
      <c r="L269" s="74">
        <v>2</v>
      </c>
      <c r="M269" s="74">
        <v>3</v>
      </c>
      <c r="N269" s="74">
        <v>6</v>
      </c>
    </row>
    <row r="270" spans="1:14" collapsed="1">
      <c r="A270" s="30" t="s">
        <v>257</v>
      </c>
      <c r="B270" s="74">
        <v>811</v>
      </c>
      <c r="C270" s="74">
        <v>104</v>
      </c>
      <c r="D270" s="74">
        <v>94</v>
      </c>
      <c r="E270" s="74">
        <v>287</v>
      </c>
      <c r="F270" s="74">
        <v>82</v>
      </c>
      <c r="G270" s="74">
        <v>29</v>
      </c>
      <c r="H270" s="74">
        <v>33</v>
      </c>
      <c r="I270" s="74">
        <v>26</v>
      </c>
      <c r="J270" s="74">
        <v>54</v>
      </c>
      <c r="K270" s="74">
        <v>23</v>
      </c>
      <c r="L270" s="74">
        <v>13</v>
      </c>
      <c r="M270" s="74">
        <v>32</v>
      </c>
      <c r="N270" s="74">
        <v>34</v>
      </c>
    </row>
    <row r="271" spans="1:14" hidden="1" outlineLevel="1">
      <c r="A271" s="8" t="s">
        <v>216</v>
      </c>
      <c r="B271" s="74"/>
      <c r="C271" s="74"/>
      <c r="D271" s="74"/>
      <c r="E271" s="74"/>
      <c r="F271" s="74"/>
      <c r="G271" s="74"/>
      <c r="H271" s="74"/>
      <c r="I271" s="74"/>
      <c r="J271" s="74"/>
      <c r="K271" s="74"/>
      <c r="L271" s="74"/>
      <c r="M271" s="74"/>
      <c r="N271" s="74"/>
    </row>
    <row r="272" spans="1:14" hidden="1" outlineLevel="1">
      <c r="A272" s="8" t="s">
        <v>217</v>
      </c>
      <c r="B272" s="74">
        <v>0</v>
      </c>
      <c r="C272" s="74">
        <v>0</v>
      </c>
      <c r="D272" s="74">
        <v>0</v>
      </c>
      <c r="E272" s="74">
        <v>0</v>
      </c>
      <c r="F272" s="74">
        <v>0</v>
      </c>
      <c r="G272" s="74">
        <v>0</v>
      </c>
      <c r="H272" s="74">
        <v>0</v>
      </c>
      <c r="I272" s="74">
        <v>0</v>
      </c>
      <c r="J272" s="74">
        <v>0</v>
      </c>
      <c r="K272" s="74">
        <v>0</v>
      </c>
      <c r="L272" s="74">
        <v>0</v>
      </c>
      <c r="M272" s="74">
        <v>0</v>
      </c>
      <c r="N272" s="74">
        <v>0</v>
      </c>
    </row>
    <row r="273" spans="1:14" hidden="1" outlineLevel="1">
      <c r="A273" s="8" t="s">
        <v>218</v>
      </c>
      <c r="B273" s="74">
        <v>284</v>
      </c>
      <c r="C273" s="74">
        <v>60</v>
      </c>
      <c r="D273" s="74">
        <v>44</v>
      </c>
      <c r="E273" s="74">
        <v>131</v>
      </c>
      <c r="F273" s="74">
        <v>7</v>
      </c>
      <c r="G273" s="74">
        <v>5</v>
      </c>
      <c r="H273" s="74">
        <v>0</v>
      </c>
      <c r="I273" s="74">
        <v>0</v>
      </c>
      <c r="J273" s="74">
        <v>0</v>
      </c>
      <c r="K273" s="74">
        <v>3</v>
      </c>
      <c r="L273" s="74">
        <v>0</v>
      </c>
      <c r="M273" s="74">
        <v>7</v>
      </c>
      <c r="N273" s="74">
        <v>27</v>
      </c>
    </row>
    <row r="274" spans="1:14" hidden="1" outlineLevel="1">
      <c r="A274" s="8" t="s">
        <v>219</v>
      </c>
      <c r="B274" s="74">
        <v>0</v>
      </c>
      <c r="C274" s="74">
        <v>0</v>
      </c>
      <c r="D274" s="74">
        <v>0</v>
      </c>
      <c r="E274" s="74">
        <v>0</v>
      </c>
      <c r="F274" s="74">
        <v>0</v>
      </c>
      <c r="G274" s="74">
        <v>0</v>
      </c>
      <c r="H274" s="74">
        <v>0</v>
      </c>
      <c r="I274" s="74">
        <v>0</v>
      </c>
      <c r="J274" s="74">
        <v>0</v>
      </c>
      <c r="K274" s="74">
        <v>0</v>
      </c>
      <c r="L274" s="74">
        <v>0</v>
      </c>
      <c r="M274" s="74">
        <v>0</v>
      </c>
      <c r="N274" s="74">
        <v>0</v>
      </c>
    </row>
    <row r="275" spans="1:14" hidden="1" outlineLevel="1">
      <c r="A275" s="8" t="s">
        <v>220</v>
      </c>
      <c r="B275" s="74">
        <v>0</v>
      </c>
      <c r="C275" s="74">
        <v>0</v>
      </c>
      <c r="D275" s="74">
        <v>0</v>
      </c>
      <c r="E275" s="74">
        <v>0</v>
      </c>
      <c r="F275" s="74">
        <v>0</v>
      </c>
      <c r="G275" s="74">
        <v>0</v>
      </c>
      <c r="H275" s="74">
        <v>0</v>
      </c>
      <c r="I275" s="74">
        <v>0</v>
      </c>
      <c r="J275" s="74">
        <v>0</v>
      </c>
      <c r="K275" s="74">
        <v>0</v>
      </c>
      <c r="L275" s="74">
        <v>0</v>
      </c>
      <c r="M275" s="74">
        <v>0</v>
      </c>
      <c r="N275" s="74">
        <v>0</v>
      </c>
    </row>
    <row r="276" spans="1:14" hidden="1" outlineLevel="1">
      <c r="A276" s="8" t="s">
        <v>221</v>
      </c>
      <c r="B276" s="74">
        <v>1</v>
      </c>
      <c r="C276" s="74">
        <v>0</v>
      </c>
      <c r="D276" s="74">
        <v>0</v>
      </c>
      <c r="E276" s="74">
        <v>0</v>
      </c>
      <c r="F276" s="74">
        <v>0</v>
      </c>
      <c r="G276" s="74">
        <v>0</v>
      </c>
      <c r="H276" s="74">
        <v>0</v>
      </c>
      <c r="I276" s="74">
        <v>0</v>
      </c>
      <c r="J276" s="74">
        <v>1</v>
      </c>
      <c r="K276" s="74">
        <v>0</v>
      </c>
      <c r="L276" s="74">
        <v>0</v>
      </c>
      <c r="M276" s="74">
        <v>0</v>
      </c>
      <c r="N276" s="74">
        <v>0</v>
      </c>
    </row>
    <row r="277" spans="1:14" hidden="1" outlineLevel="1">
      <c r="A277" s="8" t="s">
        <v>201</v>
      </c>
      <c r="B277" s="74">
        <v>9</v>
      </c>
      <c r="C277" s="74">
        <v>0</v>
      </c>
      <c r="D277" s="74">
        <v>0</v>
      </c>
      <c r="E277" s="74">
        <v>4</v>
      </c>
      <c r="F277" s="74">
        <v>4</v>
      </c>
      <c r="G277" s="74">
        <v>0</v>
      </c>
      <c r="H277" s="74">
        <v>1</v>
      </c>
      <c r="I277" s="74">
        <v>0</v>
      </c>
      <c r="J277" s="74">
        <v>0</v>
      </c>
      <c r="K277" s="74">
        <v>0</v>
      </c>
      <c r="L277" s="74">
        <v>0</v>
      </c>
      <c r="M277" s="74">
        <v>0</v>
      </c>
      <c r="N277" s="74">
        <v>0</v>
      </c>
    </row>
    <row r="278" spans="1:14" hidden="1" outlineLevel="1">
      <c r="A278" s="8" t="s">
        <v>183</v>
      </c>
      <c r="B278" s="74">
        <v>0</v>
      </c>
      <c r="C278" s="74">
        <v>0</v>
      </c>
      <c r="D278" s="74">
        <v>0</v>
      </c>
      <c r="E278" s="74">
        <v>0</v>
      </c>
      <c r="F278" s="74">
        <v>0</v>
      </c>
      <c r="G278" s="74">
        <v>0</v>
      </c>
      <c r="H278" s="74">
        <v>0</v>
      </c>
      <c r="I278" s="74">
        <v>0</v>
      </c>
      <c r="J278" s="74">
        <v>0</v>
      </c>
      <c r="K278" s="74">
        <v>0</v>
      </c>
      <c r="L278" s="74">
        <v>0</v>
      </c>
      <c r="M278" s="74">
        <v>0</v>
      </c>
      <c r="N278" s="74">
        <v>0</v>
      </c>
    </row>
    <row r="279" spans="1:14" hidden="1" outlineLevel="1">
      <c r="A279" s="8" t="s">
        <v>188</v>
      </c>
      <c r="B279" s="74">
        <v>0</v>
      </c>
      <c r="C279" s="74">
        <v>0</v>
      </c>
      <c r="D279" s="74">
        <v>0</v>
      </c>
      <c r="E279" s="74">
        <v>0</v>
      </c>
      <c r="F279" s="74">
        <v>0</v>
      </c>
      <c r="G279" s="74">
        <v>0</v>
      </c>
      <c r="H279" s="74">
        <v>0</v>
      </c>
      <c r="I279" s="74">
        <v>0</v>
      </c>
      <c r="J279" s="74">
        <v>0</v>
      </c>
      <c r="K279" s="74">
        <v>0</v>
      </c>
      <c r="L279" s="74">
        <v>0</v>
      </c>
      <c r="M279" s="74">
        <v>0</v>
      </c>
      <c r="N279" s="74">
        <v>0</v>
      </c>
    </row>
    <row r="280" spans="1:14" hidden="1" outlineLevel="1">
      <c r="A280" s="8" t="s">
        <v>222</v>
      </c>
      <c r="B280" s="74">
        <v>1</v>
      </c>
      <c r="C280" s="74">
        <v>0</v>
      </c>
      <c r="D280" s="74">
        <v>0</v>
      </c>
      <c r="E280" s="74">
        <v>0</v>
      </c>
      <c r="F280" s="74">
        <v>1</v>
      </c>
      <c r="G280" s="74">
        <v>0</v>
      </c>
      <c r="H280" s="74">
        <v>0</v>
      </c>
      <c r="I280" s="74">
        <v>0</v>
      </c>
      <c r="J280" s="74">
        <v>0</v>
      </c>
      <c r="K280" s="74">
        <v>0</v>
      </c>
      <c r="L280" s="74">
        <v>0</v>
      </c>
      <c r="M280" s="74">
        <v>0</v>
      </c>
      <c r="N280" s="74">
        <v>0</v>
      </c>
    </row>
    <row r="281" spans="1:14" hidden="1" outlineLevel="1">
      <c r="A281" s="8" t="s">
        <v>223</v>
      </c>
      <c r="B281" s="74">
        <v>0</v>
      </c>
      <c r="C281" s="74">
        <v>0</v>
      </c>
      <c r="D281" s="74">
        <v>0</v>
      </c>
      <c r="E281" s="74">
        <v>0</v>
      </c>
      <c r="F281" s="74">
        <v>0</v>
      </c>
      <c r="G281" s="74">
        <v>0</v>
      </c>
      <c r="H281" s="74">
        <v>0</v>
      </c>
      <c r="I281" s="74">
        <v>0</v>
      </c>
      <c r="J281" s="74">
        <v>0</v>
      </c>
      <c r="K281" s="74">
        <v>0</v>
      </c>
      <c r="L281" s="74">
        <v>0</v>
      </c>
      <c r="M281" s="74">
        <v>0</v>
      </c>
      <c r="N281" s="74">
        <v>0</v>
      </c>
    </row>
    <row r="282" spans="1:14" hidden="1" outlineLevel="1">
      <c r="A282" s="8" t="s">
        <v>740</v>
      </c>
      <c r="B282" s="74">
        <v>0</v>
      </c>
      <c r="C282" s="74">
        <v>0</v>
      </c>
      <c r="D282" s="74">
        <v>0</v>
      </c>
      <c r="E282" s="74">
        <v>0</v>
      </c>
      <c r="F282" s="74">
        <v>0</v>
      </c>
      <c r="G282" s="74">
        <v>0</v>
      </c>
      <c r="H282" s="74">
        <v>0</v>
      </c>
      <c r="I282" s="74">
        <v>0</v>
      </c>
      <c r="J282" s="74">
        <v>0</v>
      </c>
      <c r="K282" s="74">
        <v>0</v>
      </c>
      <c r="L282" s="74">
        <v>0</v>
      </c>
      <c r="M282" s="74">
        <v>0</v>
      </c>
      <c r="N282" s="74">
        <v>0</v>
      </c>
    </row>
    <row r="283" spans="1:14" hidden="1" outlineLevel="1">
      <c r="A283" s="8" t="s">
        <v>202</v>
      </c>
      <c r="B283" s="74">
        <v>0</v>
      </c>
      <c r="C283" s="74">
        <v>0</v>
      </c>
      <c r="D283" s="74">
        <v>0</v>
      </c>
      <c r="E283" s="74">
        <v>0</v>
      </c>
      <c r="F283" s="74">
        <v>0</v>
      </c>
      <c r="G283" s="74">
        <v>0</v>
      </c>
      <c r="H283" s="74">
        <v>0</v>
      </c>
      <c r="I283" s="74">
        <v>0</v>
      </c>
      <c r="J283" s="74">
        <v>0</v>
      </c>
      <c r="K283" s="74">
        <v>0</v>
      </c>
      <c r="L283" s="74">
        <v>0</v>
      </c>
      <c r="M283" s="74">
        <v>0</v>
      </c>
      <c r="N283" s="74">
        <v>0</v>
      </c>
    </row>
    <row r="284" spans="1:14" hidden="1" outlineLevel="1">
      <c r="A284" s="8" t="s">
        <v>171</v>
      </c>
      <c r="B284" s="74">
        <v>3</v>
      </c>
      <c r="C284" s="74">
        <v>0</v>
      </c>
      <c r="D284" s="74">
        <v>0</v>
      </c>
      <c r="E284" s="74">
        <v>0</v>
      </c>
      <c r="F284" s="74">
        <v>1</v>
      </c>
      <c r="G284" s="74">
        <v>0</v>
      </c>
      <c r="H284" s="74">
        <v>1</v>
      </c>
      <c r="I284" s="74">
        <v>0</v>
      </c>
      <c r="J284" s="74">
        <v>1</v>
      </c>
      <c r="K284" s="74">
        <v>0</v>
      </c>
      <c r="L284" s="74">
        <v>0</v>
      </c>
      <c r="M284" s="74">
        <v>0</v>
      </c>
      <c r="N284" s="74">
        <v>0</v>
      </c>
    </row>
    <row r="285" spans="1:14" hidden="1" outlineLevel="1">
      <c r="A285" s="8" t="s">
        <v>224</v>
      </c>
      <c r="B285" s="74"/>
      <c r="C285" s="74"/>
      <c r="D285" s="74"/>
      <c r="E285" s="74"/>
      <c r="F285" s="74"/>
      <c r="G285" s="74"/>
      <c r="H285" s="74"/>
      <c r="I285" s="74"/>
      <c r="J285" s="74"/>
      <c r="K285" s="74"/>
      <c r="L285" s="74"/>
      <c r="M285" s="74"/>
      <c r="N285" s="74"/>
    </row>
    <row r="286" spans="1:14" hidden="1" outlineLevel="1">
      <c r="A286" s="8" t="s">
        <v>225</v>
      </c>
      <c r="B286" s="74">
        <v>0</v>
      </c>
      <c r="C286" s="74">
        <v>0</v>
      </c>
      <c r="D286" s="74">
        <v>0</v>
      </c>
      <c r="E286" s="74">
        <v>0</v>
      </c>
      <c r="F286" s="74">
        <v>0</v>
      </c>
      <c r="G286" s="74">
        <v>0</v>
      </c>
      <c r="H286" s="74">
        <v>0</v>
      </c>
      <c r="I286" s="74">
        <v>0</v>
      </c>
      <c r="J286" s="74">
        <v>0</v>
      </c>
      <c r="K286" s="74">
        <v>0</v>
      </c>
      <c r="L286" s="74">
        <v>0</v>
      </c>
      <c r="M286" s="74">
        <v>0</v>
      </c>
      <c r="N286" s="74">
        <v>0</v>
      </c>
    </row>
    <row r="287" spans="1:14" hidden="1" outlineLevel="1">
      <c r="A287" s="8" t="s">
        <v>226</v>
      </c>
      <c r="B287" s="74">
        <v>0</v>
      </c>
      <c r="C287" s="74">
        <v>0</v>
      </c>
      <c r="D287" s="74">
        <v>0</v>
      </c>
      <c r="E287" s="74">
        <v>0</v>
      </c>
      <c r="F287" s="74">
        <v>0</v>
      </c>
      <c r="G287" s="74">
        <v>0</v>
      </c>
      <c r="H287" s="74">
        <v>0</v>
      </c>
      <c r="I287" s="74">
        <v>0</v>
      </c>
      <c r="J287" s="74">
        <v>0</v>
      </c>
      <c r="K287" s="74">
        <v>0</v>
      </c>
      <c r="L287" s="74">
        <v>0</v>
      </c>
      <c r="M287" s="74">
        <v>0</v>
      </c>
      <c r="N287" s="74">
        <v>0</v>
      </c>
    </row>
    <row r="288" spans="1:14" hidden="1" outlineLevel="1">
      <c r="A288" s="8" t="s">
        <v>191</v>
      </c>
      <c r="B288" s="74">
        <v>18</v>
      </c>
      <c r="C288" s="74">
        <v>2</v>
      </c>
      <c r="D288" s="74">
        <v>1</v>
      </c>
      <c r="E288" s="74">
        <v>3</v>
      </c>
      <c r="F288" s="74">
        <v>1</v>
      </c>
      <c r="G288" s="74">
        <v>2</v>
      </c>
      <c r="H288" s="74">
        <v>1</v>
      </c>
      <c r="I288" s="74">
        <v>2</v>
      </c>
      <c r="J288" s="74">
        <v>3</v>
      </c>
      <c r="K288" s="74">
        <v>0</v>
      </c>
      <c r="L288" s="74">
        <v>2</v>
      </c>
      <c r="M288" s="74">
        <v>1</v>
      </c>
      <c r="N288" s="74">
        <v>0</v>
      </c>
    </row>
    <row r="289" spans="1:14" hidden="1" outlineLevel="1">
      <c r="A289" s="8" t="s">
        <v>227</v>
      </c>
      <c r="B289" s="74">
        <v>0</v>
      </c>
      <c r="C289" s="74">
        <v>0</v>
      </c>
      <c r="D289" s="74">
        <v>0</v>
      </c>
      <c r="E289" s="74">
        <v>0</v>
      </c>
      <c r="F289" s="74">
        <v>0</v>
      </c>
      <c r="G289" s="74">
        <v>0</v>
      </c>
      <c r="H289" s="74">
        <v>0</v>
      </c>
      <c r="I289" s="74">
        <v>0</v>
      </c>
      <c r="J289" s="74">
        <v>0</v>
      </c>
      <c r="K289" s="74">
        <v>0</v>
      </c>
      <c r="L289" s="74">
        <v>0</v>
      </c>
      <c r="M289" s="74">
        <v>0</v>
      </c>
      <c r="N289" s="74">
        <v>0</v>
      </c>
    </row>
    <row r="290" spans="1:14" hidden="1" outlineLevel="1">
      <c r="A290" s="8" t="s">
        <v>255</v>
      </c>
      <c r="B290" s="74">
        <v>1</v>
      </c>
      <c r="C290" s="74">
        <v>0</v>
      </c>
      <c r="D290" s="74">
        <v>0</v>
      </c>
      <c r="E290" s="74">
        <v>0</v>
      </c>
      <c r="F290" s="74">
        <v>0</v>
      </c>
      <c r="G290" s="74">
        <v>0</v>
      </c>
      <c r="H290" s="74">
        <v>1</v>
      </c>
      <c r="I290" s="74">
        <v>0</v>
      </c>
      <c r="J290" s="74">
        <v>0</v>
      </c>
      <c r="K290" s="74">
        <v>0</v>
      </c>
      <c r="L290" s="74">
        <v>0</v>
      </c>
      <c r="M290" s="74">
        <v>0</v>
      </c>
      <c r="N290" s="74">
        <v>0</v>
      </c>
    </row>
    <row r="291" spans="1:14" hidden="1" outlineLevel="1">
      <c r="A291" s="8" t="s">
        <v>258</v>
      </c>
      <c r="B291" s="74">
        <v>3</v>
      </c>
      <c r="C291" s="74">
        <v>0</v>
      </c>
      <c r="D291" s="74">
        <v>0</v>
      </c>
      <c r="E291" s="74">
        <v>0</v>
      </c>
      <c r="F291" s="74">
        <v>0</v>
      </c>
      <c r="G291" s="74">
        <v>0</v>
      </c>
      <c r="H291" s="74">
        <v>0</v>
      </c>
      <c r="I291" s="74">
        <v>1</v>
      </c>
      <c r="J291" s="74">
        <v>1</v>
      </c>
      <c r="K291" s="74">
        <v>0</v>
      </c>
      <c r="L291" s="74">
        <v>0</v>
      </c>
      <c r="M291" s="74">
        <v>1</v>
      </c>
      <c r="N291" s="74">
        <v>0</v>
      </c>
    </row>
    <row r="292" spans="1:14" hidden="1" outlineLevel="1">
      <c r="A292" s="8" t="s">
        <v>228</v>
      </c>
      <c r="B292" s="74">
        <v>0</v>
      </c>
      <c r="C292" s="74">
        <v>0</v>
      </c>
      <c r="D292" s="74">
        <v>0</v>
      </c>
      <c r="E292" s="74">
        <v>0</v>
      </c>
      <c r="F292" s="74">
        <v>0</v>
      </c>
      <c r="G292" s="74">
        <v>0</v>
      </c>
      <c r="H292" s="74">
        <v>0</v>
      </c>
      <c r="I292" s="74">
        <v>0</v>
      </c>
      <c r="J292" s="74">
        <v>0</v>
      </c>
      <c r="K292" s="74">
        <v>0</v>
      </c>
      <c r="L292" s="74">
        <v>0</v>
      </c>
      <c r="M292" s="74">
        <v>0</v>
      </c>
      <c r="N292" s="74">
        <v>0</v>
      </c>
    </row>
    <row r="293" spans="1:14" hidden="1" outlineLevel="1">
      <c r="A293" s="8" t="s">
        <v>229</v>
      </c>
      <c r="B293" s="74">
        <v>0</v>
      </c>
      <c r="C293" s="74">
        <v>0</v>
      </c>
      <c r="D293" s="74">
        <v>0</v>
      </c>
      <c r="E293" s="74">
        <v>0</v>
      </c>
      <c r="F293" s="74">
        <v>0</v>
      </c>
      <c r="G293" s="74">
        <v>0</v>
      </c>
      <c r="H293" s="74">
        <v>0</v>
      </c>
      <c r="I293" s="74">
        <v>0</v>
      </c>
      <c r="J293" s="74">
        <v>0</v>
      </c>
      <c r="K293" s="74">
        <v>0</v>
      </c>
      <c r="L293" s="74">
        <v>0</v>
      </c>
      <c r="M293" s="74">
        <v>0</v>
      </c>
      <c r="N293" s="74">
        <v>0</v>
      </c>
    </row>
    <row r="294" spans="1:14" hidden="1" outlineLevel="1">
      <c r="A294" s="8" t="s">
        <v>256</v>
      </c>
      <c r="B294" s="74">
        <v>1</v>
      </c>
      <c r="C294" s="74">
        <v>0</v>
      </c>
      <c r="D294" s="74">
        <v>0</v>
      </c>
      <c r="E294" s="74">
        <v>0</v>
      </c>
      <c r="F294" s="74">
        <v>0</v>
      </c>
      <c r="G294" s="74">
        <v>0</v>
      </c>
      <c r="H294" s="74">
        <v>0</v>
      </c>
      <c r="I294" s="74">
        <v>0</v>
      </c>
      <c r="J294" s="74">
        <v>0</v>
      </c>
      <c r="K294" s="74">
        <v>1</v>
      </c>
      <c r="L294" s="74">
        <v>0</v>
      </c>
      <c r="M294" s="74">
        <v>0</v>
      </c>
      <c r="N294" s="74">
        <v>0</v>
      </c>
    </row>
    <row r="295" spans="1:14" hidden="1" outlineLevel="1">
      <c r="A295" s="8" t="s">
        <v>259</v>
      </c>
      <c r="B295" s="74">
        <v>22</v>
      </c>
      <c r="C295" s="74">
        <v>0</v>
      </c>
      <c r="D295" s="74">
        <v>1</v>
      </c>
      <c r="E295" s="74">
        <v>2</v>
      </c>
      <c r="F295" s="74">
        <v>1</v>
      </c>
      <c r="G295" s="74">
        <v>1</v>
      </c>
      <c r="H295" s="74">
        <v>5</v>
      </c>
      <c r="I295" s="74">
        <v>2</v>
      </c>
      <c r="J295" s="74">
        <v>3</v>
      </c>
      <c r="K295" s="74">
        <v>1</v>
      </c>
      <c r="L295" s="74">
        <v>5</v>
      </c>
      <c r="M295" s="74">
        <v>0</v>
      </c>
      <c r="N295" s="74">
        <v>1</v>
      </c>
    </row>
    <row r="296" spans="1:14" hidden="1" outlineLevel="1">
      <c r="A296" s="8" t="s">
        <v>231</v>
      </c>
      <c r="B296" s="74">
        <v>0</v>
      </c>
      <c r="C296" s="74">
        <v>0</v>
      </c>
      <c r="D296" s="74">
        <v>0</v>
      </c>
      <c r="E296" s="74">
        <v>0</v>
      </c>
      <c r="F296" s="74">
        <v>0</v>
      </c>
      <c r="G296" s="74">
        <v>0</v>
      </c>
      <c r="H296" s="74">
        <v>0</v>
      </c>
      <c r="I296" s="74">
        <v>0</v>
      </c>
      <c r="J296" s="74">
        <v>0</v>
      </c>
      <c r="K296" s="74">
        <v>0</v>
      </c>
      <c r="L296" s="74">
        <v>0</v>
      </c>
      <c r="M296" s="74">
        <v>0</v>
      </c>
      <c r="N296" s="74">
        <v>0</v>
      </c>
    </row>
    <row r="297" spans="1:14" hidden="1" outlineLevel="1">
      <c r="A297" s="8" t="s">
        <v>205</v>
      </c>
      <c r="B297" s="74">
        <v>1</v>
      </c>
      <c r="C297" s="74">
        <v>0</v>
      </c>
      <c r="D297" s="74">
        <v>0</v>
      </c>
      <c r="E297" s="74">
        <v>0</v>
      </c>
      <c r="F297" s="74">
        <v>0</v>
      </c>
      <c r="G297" s="74">
        <v>0</v>
      </c>
      <c r="H297" s="74">
        <v>1</v>
      </c>
      <c r="I297" s="74">
        <v>0</v>
      </c>
      <c r="J297" s="74">
        <v>0</v>
      </c>
      <c r="K297" s="74">
        <v>0</v>
      </c>
      <c r="L297" s="74">
        <v>0</v>
      </c>
      <c r="M297" s="74">
        <v>0</v>
      </c>
      <c r="N297" s="74">
        <v>0</v>
      </c>
    </row>
    <row r="298" spans="1:14" hidden="1" outlineLevel="1">
      <c r="A298" s="8" t="s">
        <v>232</v>
      </c>
      <c r="B298" s="74">
        <v>0</v>
      </c>
      <c r="C298" s="74">
        <v>0</v>
      </c>
      <c r="D298" s="74">
        <v>0</v>
      </c>
      <c r="E298" s="74">
        <v>0</v>
      </c>
      <c r="F298" s="74">
        <v>0</v>
      </c>
      <c r="G298" s="74">
        <v>0</v>
      </c>
      <c r="H298" s="74">
        <v>0</v>
      </c>
      <c r="I298" s="74">
        <v>0</v>
      </c>
      <c r="J298" s="74">
        <v>0</v>
      </c>
      <c r="K298" s="74">
        <v>0</v>
      </c>
      <c r="L298" s="74">
        <v>0</v>
      </c>
      <c r="M298" s="74">
        <v>0</v>
      </c>
      <c r="N298" s="74">
        <v>0</v>
      </c>
    </row>
    <row r="299" spans="1:14" hidden="1" outlineLevel="1">
      <c r="A299" s="8" t="s">
        <v>233</v>
      </c>
      <c r="B299" s="74">
        <v>0</v>
      </c>
      <c r="C299" s="74">
        <v>0</v>
      </c>
      <c r="D299" s="74">
        <v>0</v>
      </c>
      <c r="E299" s="74">
        <v>0</v>
      </c>
      <c r="F299" s="74">
        <v>0</v>
      </c>
      <c r="G299" s="74">
        <v>0</v>
      </c>
      <c r="H299" s="74">
        <v>0</v>
      </c>
      <c r="I299" s="74">
        <v>0</v>
      </c>
      <c r="J299" s="74">
        <v>0</v>
      </c>
      <c r="K299" s="74">
        <v>0</v>
      </c>
      <c r="L299" s="74">
        <v>0</v>
      </c>
      <c r="M299" s="74">
        <v>0</v>
      </c>
      <c r="N299" s="74">
        <v>0</v>
      </c>
    </row>
    <row r="300" spans="1:14" hidden="1" outlineLevel="1">
      <c r="A300" s="8" t="s">
        <v>234</v>
      </c>
      <c r="B300" s="74"/>
      <c r="C300" s="74"/>
      <c r="D300" s="74"/>
      <c r="E300" s="74"/>
      <c r="F300" s="74"/>
      <c r="G300" s="74"/>
      <c r="H300" s="74"/>
      <c r="I300" s="74"/>
      <c r="J300" s="74"/>
      <c r="K300" s="74"/>
      <c r="L300" s="74"/>
      <c r="M300" s="74"/>
      <c r="N300" s="74"/>
    </row>
    <row r="301" spans="1:14" hidden="1" outlineLevel="1">
      <c r="A301" s="8" t="s">
        <v>235</v>
      </c>
      <c r="B301" s="74">
        <v>0</v>
      </c>
      <c r="C301" s="74">
        <v>0</v>
      </c>
      <c r="D301" s="74">
        <v>0</v>
      </c>
      <c r="E301" s="74">
        <v>0</v>
      </c>
      <c r="F301" s="74">
        <v>0</v>
      </c>
      <c r="G301" s="74">
        <v>0</v>
      </c>
      <c r="H301" s="74">
        <v>0</v>
      </c>
      <c r="I301" s="74">
        <v>0</v>
      </c>
      <c r="J301" s="74">
        <v>0</v>
      </c>
      <c r="K301" s="74">
        <v>0</v>
      </c>
      <c r="L301" s="74">
        <v>0</v>
      </c>
      <c r="M301" s="74">
        <v>0</v>
      </c>
      <c r="N301" s="74">
        <v>0</v>
      </c>
    </row>
    <row r="302" spans="1:14" hidden="1" outlineLevel="1">
      <c r="A302" s="8" t="s">
        <v>236</v>
      </c>
      <c r="B302" s="74">
        <v>9</v>
      </c>
      <c r="C302" s="74">
        <v>0</v>
      </c>
      <c r="D302" s="74">
        <v>0</v>
      </c>
      <c r="E302" s="74">
        <v>1</v>
      </c>
      <c r="F302" s="74">
        <v>0</v>
      </c>
      <c r="G302" s="74">
        <v>1</v>
      </c>
      <c r="H302" s="74">
        <v>2</v>
      </c>
      <c r="I302" s="74">
        <v>1</v>
      </c>
      <c r="J302" s="74">
        <v>1</v>
      </c>
      <c r="K302" s="74">
        <v>0</v>
      </c>
      <c r="L302" s="74">
        <v>1</v>
      </c>
      <c r="M302" s="74">
        <v>2</v>
      </c>
      <c r="N302" s="74">
        <v>0</v>
      </c>
    </row>
    <row r="303" spans="1:14" hidden="1" outlineLevel="1">
      <c r="A303" s="8" t="s">
        <v>742</v>
      </c>
      <c r="B303" s="74">
        <v>0</v>
      </c>
      <c r="C303" s="74">
        <v>0</v>
      </c>
      <c r="D303" s="74">
        <v>0</v>
      </c>
      <c r="E303" s="74">
        <v>0</v>
      </c>
      <c r="F303" s="74">
        <v>0</v>
      </c>
      <c r="G303" s="74">
        <v>0</v>
      </c>
      <c r="H303" s="74">
        <v>0</v>
      </c>
      <c r="I303" s="74">
        <v>0</v>
      </c>
      <c r="J303" s="74">
        <v>0</v>
      </c>
      <c r="K303" s="74">
        <v>0</v>
      </c>
      <c r="L303" s="74">
        <v>0</v>
      </c>
      <c r="M303" s="74">
        <v>0</v>
      </c>
      <c r="N303" s="74">
        <v>0</v>
      </c>
    </row>
    <row r="304" spans="1:14" hidden="1" outlineLevel="1">
      <c r="A304" s="8" t="s">
        <v>238</v>
      </c>
      <c r="B304" s="74">
        <v>2</v>
      </c>
      <c r="C304" s="74">
        <v>0</v>
      </c>
      <c r="D304" s="74">
        <v>0</v>
      </c>
      <c r="E304" s="74">
        <v>0</v>
      </c>
      <c r="F304" s="74">
        <v>0</v>
      </c>
      <c r="G304" s="74">
        <v>0</v>
      </c>
      <c r="H304" s="74">
        <v>0</v>
      </c>
      <c r="I304" s="74">
        <v>0</v>
      </c>
      <c r="J304" s="74">
        <v>0</v>
      </c>
      <c r="K304" s="74">
        <v>1</v>
      </c>
      <c r="L304" s="74">
        <v>0</v>
      </c>
      <c r="M304" s="74">
        <v>1</v>
      </c>
      <c r="N304" s="74">
        <v>0</v>
      </c>
    </row>
    <row r="305" spans="1:14" hidden="1" outlineLevel="1">
      <c r="A305" s="8" t="s">
        <v>174</v>
      </c>
      <c r="B305" s="74">
        <v>0</v>
      </c>
      <c r="C305" s="74">
        <v>0</v>
      </c>
      <c r="D305" s="74">
        <v>0</v>
      </c>
      <c r="E305" s="74">
        <v>0</v>
      </c>
      <c r="F305" s="74">
        <v>0</v>
      </c>
      <c r="G305" s="74">
        <v>0</v>
      </c>
      <c r="H305" s="74">
        <v>0</v>
      </c>
      <c r="I305" s="74">
        <v>0</v>
      </c>
      <c r="J305" s="74">
        <v>0</v>
      </c>
      <c r="K305" s="74">
        <v>0</v>
      </c>
      <c r="L305" s="74">
        <v>0</v>
      </c>
      <c r="M305" s="74">
        <v>0</v>
      </c>
      <c r="N305" s="74">
        <v>0</v>
      </c>
    </row>
    <row r="306" spans="1:14" hidden="1" outlineLevel="1">
      <c r="A306" s="8" t="s">
        <v>239</v>
      </c>
      <c r="B306" s="74">
        <v>0</v>
      </c>
      <c r="C306" s="74">
        <v>0</v>
      </c>
      <c r="D306" s="74">
        <v>0</v>
      </c>
      <c r="E306" s="74">
        <v>0</v>
      </c>
      <c r="F306" s="74">
        <v>0</v>
      </c>
      <c r="G306" s="74">
        <v>0</v>
      </c>
      <c r="H306" s="74">
        <v>0</v>
      </c>
      <c r="I306" s="74">
        <v>0</v>
      </c>
      <c r="J306" s="74">
        <v>0</v>
      </c>
      <c r="K306" s="74">
        <v>0</v>
      </c>
      <c r="L306" s="74">
        <v>0</v>
      </c>
      <c r="M306" s="74">
        <v>0</v>
      </c>
      <c r="N306" s="74">
        <v>0</v>
      </c>
    </row>
    <row r="307" spans="1:14" hidden="1" outlineLevel="1">
      <c r="A307" s="8" t="s">
        <v>240</v>
      </c>
      <c r="B307" s="74">
        <v>8</v>
      </c>
      <c r="C307" s="74">
        <v>0</v>
      </c>
      <c r="D307" s="74">
        <v>1</v>
      </c>
      <c r="E307" s="74">
        <v>0</v>
      </c>
      <c r="F307" s="74">
        <v>0</v>
      </c>
      <c r="G307" s="74">
        <v>3</v>
      </c>
      <c r="H307" s="74">
        <v>1</v>
      </c>
      <c r="I307" s="74">
        <v>0</v>
      </c>
      <c r="J307" s="74">
        <v>0</v>
      </c>
      <c r="K307" s="74">
        <v>0</v>
      </c>
      <c r="L307" s="74">
        <v>1</v>
      </c>
      <c r="M307" s="74">
        <v>2</v>
      </c>
      <c r="N307" s="74">
        <v>0</v>
      </c>
    </row>
    <row r="308" spans="1:14" hidden="1" outlineLevel="1">
      <c r="A308" s="8" t="s">
        <v>241</v>
      </c>
      <c r="B308" s="74">
        <v>8</v>
      </c>
      <c r="C308" s="74">
        <v>0</v>
      </c>
      <c r="D308" s="74">
        <v>1</v>
      </c>
      <c r="E308" s="74">
        <v>1</v>
      </c>
      <c r="F308" s="74">
        <v>1</v>
      </c>
      <c r="G308" s="74">
        <v>1</v>
      </c>
      <c r="H308" s="74">
        <v>0</v>
      </c>
      <c r="I308" s="74">
        <v>0</v>
      </c>
      <c r="J308" s="74">
        <v>1</v>
      </c>
      <c r="K308" s="74">
        <v>0</v>
      </c>
      <c r="L308" s="74">
        <v>1</v>
      </c>
      <c r="M308" s="74">
        <v>2</v>
      </c>
      <c r="N308" s="74">
        <v>0</v>
      </c>
    </row>
    <row r="309" spans="1:14" hidden="1" outlineLevel="1">
      <c r="A309" s="8" t="s">
        <v>242</v>
      </c>
      <c r="B309" s="74">
        <v>0</v>
      </c>
      <c r="C309" s="74">
        <v>0</v>
      </c>
      <c r="D309" s="74">
        <v>0</v>
      </c>
      <c r="E309" s="74">
        <v>0</v>
      </c>
      <c r="F309" s="74">
        <v>0</v>
      </c>
      <c r="G309" s="74">
        <v>0</v>
      </c>
      <c r="H309" s="74">
        <v>0</v>
      </c>
      <c r="I309" s="74">
        <v>0</v>
      </c>
      <c r="J309" s="74">
        <v>0</v>
      </c>
      <c r="K309" s="74">
        <v>0</v>
      </c>
      <c r="L309" s="74">
        <v>0</v>
      </c>
      <c r="M309" s="74">
        <v>0</v>
      </c>
      <c r="N309" s="74">
        <v>0</v>
      </c>
    </row>
    <row r="310" spans="1:14" hidden="1" outlineLevel="1">
      <c r="A310" s="8" t="s">
        <v>243</v>
      </c>
      <c r="B310" s="74">
        <v>0</v>
      </c>
      <c r="C310" s="74">
        <v>0</v>
      </c>
      <c r="D310" s="74">
        <v>0</v>
      </c>
      <c r="E310" s="74">
        <v>0</v>
      </c>
      <c r="F310" s="74">
        <v>0</v>
      </c>
      <c r="G310" s="74">
        <v>0</v>
      </c>
      <c r="H310" s="74">
        <v>0</v>
      </c>
      <c r="I310" s="74">
        <v>0</v>
      </c>
      <c r="J310" s="74">
        <v>0</v>
      </c>
      <c r="K310" s="74">
        <v>0</v>
      </c>
      <c r="L310" s="74">
        <v>0</v>
      </c>
      <c r="M310" s="74">
        <v>0</v>
      </c>
      <c r="N310" s="74">
        <v>0</v>
      </c>
    </row>
    <row r="311" spans="1:14" hidden="1" outlineLevel="1">
      <c r="A311" s="8" t="s">
        <v>244</v>
      </c>
      <c r="B311" s="74">
        <v>0</v>
      </c>
      <c r="C311" s="74">
        <v>0</v>
      </c>
      <c r="D311" s="74">
        <v>0</v>
      </c>
      <c r="E311" s="74">
        <v>0</v>
      </c>
      <c r="F311" s="74">
        <v>0</v>
      </c>
      <c r="G311" s="74">
        <v>0</v>
      </c>
      <c r="H311" s="74">
        <v>0</v>
      </c>
      <c r="I311" s="74">
        <v>0</v>
      </c>
      <c r="J311" s="74">
        <v>0</v>
      </c>
      <c r="K311" s="74">
        <v>0</v>
      </c>
      <c r="L311" s="74">
        <v>0</v>
      </c>
      <c r="M311" s="74">
        <v>0</v>
      </c>
      <c r="N311" s="74">
        <v>0</v>
      </c>
    </row>
    <row r="312" spans="1:14" hidden="1" outlineLevel="1">
      <c r="A312" s="8" t="s">
        <v>245</v>
      </c>
      <c r="B312" s="74">
        <v>0</v>
      </c>
      <c r="C312" s="74">
        <v>0</v>
      </c>
      <c r="D312" s="74">
        <v>0</v>
      </c>
      <c r="E312" s="74">
        <v>0</v>
      </c>
      <c r="F312" s="74">
        <v>0</v>
      </c>
      <c r="G312" s="74">
        <v>0</v>
      </c>
      <c r="H312" s="74">
        <v>0</v>
      </c>
      <c r="I312" s="74">
        <v>0</v>
      </c>
      <c r="J312" s="74">
        <v>0</v>
      </c>
      <c r="K312" s="74">
        <v>0</v>
      </c>
      <c r="L312" s="74">
        <v>0</v>
      </c>
      <c r="M312" s="74">
        <v>0</v>
      </c>
      <c r="N312" s="74">
        <v>0</v>
      </c>
    </row>
    <row r="313" spans="1:14" hidden="1" outlineLevel="1">
      <c r="A313" s="8" t="s">
        <v>196</v>
      </c>
      <c r="B313" s="74">
        <v>0</v>
      </c>
      <c r="C313" s="74">
        <v>0</v>
      </c>
      <c r="D313" s="74">
        <v>0</v>
      </c>
      <c r="E313" s="74">
        <v>0</v>
      </c>
      <c r="F313" s="74">
        <v>0</v>
      </c>
      <c r="G313" s="74">
        <v>0</v>
      </c>
      <c r="H313" s="74">
        <v>0</v>
      </c>
      <c r="I313" s="74">
        <v>0</v>
      </c>
      <c r="J313" s="74">
        <v>0</v>
      </c>
      <c r="K313" s="74">
        <v>0</v>
      </c>
      <c r="L313" s="74">
        <v>0</v>
      </c>
      <c r="M313" s="74">
        <v>0</v>
      </c>
      <c r="N313" s="74">
        <v>0</v>
      </c>
    </row>
    <row r="314" spans="1:14" hidden="1" outlineLevel="1">
      <c r="A314" s="8" t="s">
        <v>246</v>
      </c>
      <c r="B314" s="74">
        <v>0</v>
      </c>
      <c r="C314" s="74">
        <v>0</v>
      </c>
      <c r="D314" s="74">
        <v>0</v>
      </c>
      <c r="E314" s="74">
        <v>0</v>
      </c>
      <c r="F314" s="74">
        <v>0</v>
      </c>
      <c r="G314" s="74">
        <v>0</v>
      </c>
      <c r="H314" s="74">
        <v>0</v>
      </c>
      <c r="I314" s="74">
        <v>0</v>
      </c>
      <c r="J314" s="74">
        <v>0</v>
      </c>
      <c r="K314" s="74">
        <v>0</v>
      </c>
      <c r="L314" s="74">
        <v>0</v>
      </c>
      <c r="M314" s="74">
        <v>0</v>
      </c>
      <c r="N314" s="74">
        <v>0</v>
      </c>
    </row>
    <row r="315" spans="1:14" hidden="1" outlineLevel="1">
      <c r="A315" s="8" t="s">
        <v>247</v>
      </c>
      <c r="B315" s="74">
        <v>0</v>
      </c>
      <c r="C315" s="74">
        <v>0</v>
      </c>
      <c r="D315" s="74">
        <v>0</v>
      </c>
      <c r="E315" s="74">
        <v>0</v>
      </c>
      <c r="F315" s="74">
        <v>0</v>
      </c>
      <c r="G315" s="74">
        <v>0</v>
      </c>
      <c r="H315" s="74">
        <v>0</v>
      </c>
      <c r="I315" s="74">
        <v>0</v>
      </c>
      <c r="J315" s="74">
        <v>0</v>
      </c>
      <c r="K315" s="74">
        <v>0</v>
      </c>
      <c r="L315" s="74">
        <v>0</v>
      </c>
      <c r="M315" s="74">
        <v>0</v>
      </c>
      <c r="N315" s="74">
        <v>0</v>
      </c>
    </row>
    <row r="316" spans="1:14" hidden="1" outlineLevel="1">
      <c r="A316" s="8" t="s">
        <v>248</v>
      </c>
      <c r="B316" s="74">
        <v>0</v>
      </c>
      <c r="C316" s="74">
        <v>0</v>
      </c>
      <c r="D316" s="74">
        <v>0</v>
      </c>
      <c r="E316" s="74">
        <v>0</v>
      </c>
      <c r="F316" s="74">
        <v>0</v>
      </c>
      <c r="G316" s="74">
        <v>0</v>
      </c>
      <c r="H316" s="74">
        <v>0</v>
      </c>
      <c r="I316" s="74">
        <v>0</v>
      </c>
      <c r="J316" s="74">
        <v>0</v>
      </c>
      <c r="K316" s="74">
        <v>0</v>
      </c>
      <c r="L316" s="74">
        <v>0</v>
      </c>
      <c r="M316" s="74">
        <v>0</v>
      </c>
      <c r="N316" s="74">
        <v>0</v>
      </c>
    </row>
    <row r="317" spans="1:14" hidden="1" outlineLevel="1">
      <c r="A317" s="8" t="s">
        <v>249</v>
      </c>
      <c r="B317" s="74">
        <v>0</v>
      </c>
      <c r="C317" s="74">
        <v>0</v>
      </c>
      <c r="D317" s="74">
        <v>0</v>
      </c>
      <c r="E317" s="74">
        <v>0</v>
      </c>
      <c r="F317" s="74">
        <v>0</v>
      </c>
      <c r="G317" s="74">
        <v>0</v>
      </c>
      <c r="H317" s="74">
        <v>0</v>
      </c>
      <c r="I317" s="74">
        <v>0</v>
      </c>
      <c r="J317" s="74">
        <v>0</v>
      </c>
      <c r="K317" s="74">
        <v>0</v>
      </c>
      <c r="L317" s="74">
        <v>0</v>
      </c>
      <c r="M317" s="74">
        <v>0</v>
      </c>
      <c r="N317" s="74">
        <v>0</v>
      </c>
    </row>
    <row r="318" spans="1:14" hidden="1" outlineLevel="1">
      <c r="A318" s="8" t="s">
        <v>250</v>
      </c>
      <c r="B318" s="74">
        <v>117</v>
      </c>
      <c r="C318" s="74">
        <v>11</v>
      </c>
      <c r="D318" s="74">
        <v>10</v>
      </c>
      <c r="E318" s="74">
        <v>6</v>
      </c>
      <c r="F318" s="74">
        <v>4</v>
      </c>
      <c r="G318" s="74">
        <v>1</v>
      </c>
      <c r="H318" s="74">
        <v>7</v>
      </c>
      <c r="I318" s="74">
        <v>16</v>
      </c>
      <c r="J318" s="74">
        <v>39</v>
      </c>
      <c r="K318" s="74">
        <v>14</v>
      </c>
      <c r="L318" s="74">
        <v>0</v>
      </c>
      <c r="M318" s="74">
        <v>9</v>
      </c>
      <c r="N318" s="74">
        <v>0</v>
      </c>
    </row>
    <row r="319" spans="1:14" hidden="1" outlineLevel="1">
      <c r="A319" s="8" t="s">
        <v>251</v>
      </c>
      <c r="B319" s="74">
        <v>0</v>
      </c>
      <c r="C319" s="74">
        <v>0</v>
      </c>
      <c r="D319" s="74">
        <v>0</v>
      </c>
      <c r="E319" s="74">
        <v>0</v>
      </c>
      <c r="F319" s="74">
        <v>0</v>
      </c>
      <c r="G319" s="74">
        <v>0</v>
      </c>
      <c r="H319" s="74">
        <v>0</v>
      </c>
      <c r="I319" s="74">
        <v>0</v>
      </c>
      <c r="J319" s="74">
        <v>0</v>
      </c>
      <c r="K319" s="74">
        <v>0</v>
      </c>
      <c r="L319" s="74">
        <v>0</v>
      </c>
      <c r="M319" s="74">
        <v>0</v>
      </c>
      <c r="N319" s="74">
        <v>0</v>
      </c>
    </row>
    <row r="320" spans="1:14" hidden="1" outlineLevel="1">
      <c r="A320" s="8" t="s">
        <v>252</v>
      </c>
      <c r="B320" s="74">
        <v>0</v>
      </c>
      <c r="C320" s="74">
        <v>0</v>
      </c>
      <c r="D320" s="74">
        <v>0</v>
      </c>
      <c r="E320" s="74">
        <v>0</v>
      </c>
      <c r="F320" s="74">
        <v>0</v>
      </c>
      <c r="G320" s="74">
        <v>0</v>
      </c>
      <c r="H320" s="74">
        <v>0</v>
      </c>
      <c r="I320" s="74">
        <v>0</v>
      </c>
      <c r="J320" s="74">
        <v>0</v>
      </c>
      <c r="K320" s="74">
        <v>0</v>
      </c>
      <c r="L320" s="74">
        <v>0</v>
      </c>
      <c r="M320" s="74">
        <v>0</v>
      </c>
      <c r="N320" s="74">
        <v>0</v>
      </c>
    </row>
    <row r="321" spans="1:14" hidden="1" outlineLevel="1">
      <c r="A321" s="8" t="s">
        <v>200</v>
      </c>
      <c r="B321" s="74">
        <v>323</v>
      </c>
      <c r="C321" s="74">
        <v>31</v>
      </c>
      <c r="D321" s="74">
        <v>36</v>
      </c>
      <c r="E321" s="74">
        <v>139</v>
      </c>
      <c r="F321" s="74">
        <v>62</v>
      </c>
      <c r="G321" s="74">
        <v>15</v>
      </c>
      <c r="H321" s="74">
        <v>13</v>
      </c>
      <c r="I321" s="74">
        <v>4</v>
      </c>
      <c r="J321" s="74">
        <v>4</v>
      </c>
      <c r="K321" s="74">
        <v>3</v>
      </c>
      <c r="L321" s="74">
        <v>3</v>
      </c>
      <c r="M321" s="74">
        <v>7</v>
      </c>
      <c r="N321" s="74">
        <v>6</v>
      </c>
    </row>
    <row r="322" spans="1:14" collapsed="1">
      <c r="A322" s="30" t="s">
        <v>260</v>
      </c>
      <c r="B322" s="74">
        <v>548</v>
      </c>
      <c r="C322" s="74">
        <v>107</v>
      </c>
      <c r="D322" s="74">
        <v>115</v>
      </c>
      <c r="E322" s="74">
        <v>54</v>
      </c>
      <c r="F322" s="74">
        <v>31</v>
      </c>
      <c r="G322" s="74">
        <v>31</v>
      </c>
      <c r="H322" s="74">
        <v>36</v>
      </c>
      <c r="I322" s="74">
        <v>15</v>
      </c>
      <c r="J322" s="74">
        <v>23</v>
      </c>
      <c r="K322" s="74">
        <v>13</v>
      </c>
      <c r="L322" s="74">
        <v>21</v>
      </c>
      <c r="M322" s="74">
        <v>21</v>
      </c>
      <c r="N322" s="74">
        <v>84</v>
      </c>
    </row>
    <row r="323" spans="1:14" hidden="1" outlineLevel="1">
      <c r="A323" s="8" t="s">
        <v>216</v>
      </c>
      <c r="B323" s="74"/>
      <c r="C323" s="74"/>
      <c r="D323" s="74"/>
      <c r="E323" s="74"/>
      <c r="F323" s="74"/>
      <c r="G323" s="74"/>
      <c r="H323" s="74"/>
      <c r="I323" s="74"/>
      <c r="J323" s="74"/>
      <c r="K323" s="74"/>
      <c r="L323" s="74"/>
      <c r="M323" s="74"/>
      <c r="N323" s="74"/>
    </row>
    <row r="324" spans="1:14" hidden="1" outlineLevel="1">
      <c r="A324" s="8" t="s">
        <v>217</v>
      </c>
      <c r="B324" s="74">
        <v>0</v>
      </c>
      <c r="C324" s="74">
        <v>0</v>
      </c>
      <c r="D324" s="74">
        <v>0</v>
      </c>
      <c r="E324" s="74">
        <v>0</v>
      </c>
      <c r="F324" s="74">
        <v>0</v>
      </c>
      <c r="G324" s="74">
        <v>0</v>
      </c>
      <c r="H324" s="74">
        <v>0</v>
      </c>
      <c r="I324" s="74">
        <v>0</v>
      </c>
      <c r="J324" s="74">
        <v>0</v>
      </c>
      <c r="K324" s="74">
        <v>0</v>
      </c>
      <c r="L324" s="74">
        <v>0</v>
      </c>
      <c r="M324" s="74">
        <v>0</v>
      </c>
      <c r="N324" s="74">
        <v>0</v>
      </c>
    </row>
    <row r="325" spans="1:14" hidden="1" outlineLevel="1">
      <c r="A325" s="8" t="s">
        <v>218</v>
      </c>
      <c r="B325" s="74">
        <v>327</v>
      </c>
      <c r="C325" s="74">
        <v>81</v>
      </c>
      <c r="D325" s="74">
        <v>93</v>
      </c>
      <c r="E325" s="74">
        <v>22</v>
      </c>
      <c r="F325" s="74">
        <v>7</v>
      </c>
      <c r="G325" s="74">
        <v>13</v>
      </c>
      <c r="H325" s="74">
        <v>7</v>
      </c>
      <c r="I325" s="74">
        <v>8</v>
      </c>
      <c r="J325" s="74">
        <v>0</v>
      </c>
      <c r="K325" s="74">
        <v>2</v>
      </c>
      <c r="L325" s="74">
        <v>14</v>
      </c>
      <c r="M325" s="74">
        <v>4</v>
      </c>
      <c r="N325" s="74">
        <v>76</v>
      </c>
    </row>
    <row r="326" spans="1:14" hidden="1" outlineLevel="1">
      <c r="A326" s="8" t="s">
        <v>219</v>
      </c>
      <c r="B326" s="74">
        <v>1</v>
      </c>
      <c r="C326" s="74">
        <v>0</v>
      </c>
      <c r="D326" s="74">
        <v>0</v>
      </c>
      <c r="E326" s="74">
        <v>0</v>
      </c>
      <c r="F326" s="74">
        <v>0</v>
      </c>
      <c r="G326" s="74">
        <v>0</v>
      </c>
      <c r="H326" s="74">
        <v>1</v>
      </c>
      <c r="I326" s="74">
        <v>0</v>
      </c>
      <c r="J326" s="74">
        <v>0</v>
      </c>
      <c r="K326" s="74">
        <v>0</v>
      </c>
      <c r="L326" s="74">
        <v>0</v>
      </c>
      <c r="M326" s="74">
        <v>0</v>
      </c>
      <c r="N326" s="74">
        <v>0</v>
      </c>
    </row>
    <row r="327" spans="1:14" hidden="1" outlineLevel="1">
      <c r="A327" s="8" t="s">
        <v>220</v>
      </c>
      <c r="B327" s="74">
        <v>0</v>
      </c>
      <c r="C327" s="74">
        <v>0</v>
      </c>
      <c r="D327" s="74">
        <v>0</v>
      </c>
      <c r="E327" s="74">
        <v>0</v>
      </c>
      <c r="F327" s="74">
        <v>0</v>
      </c>
      <c r="G327" s="74">
        <v>0</v>
      </c>
      <c r="H327" s="74">
        <v>0</v>
      </c>
      <c r="I327" s="74">
        <v>0</v>
      </c>
      <c r="J327" s="74">
        <v>0</v>
      </c>
      <c r="K327" s="74">
        <v>0</v>
      </c>
      <c r="L327" s="74">
        <v>0</v>
      </c>
      <c r="M327" s="74">
        <v>0</v>
      </c>
      <c r="N327" s="74">
        <v>0</v>
      </c>
    </row>
    <row r="328" spans="1:14" hidden="1" outlineLevel="1">
      <c r="A328" s="8" t="s">
        <v>221</v>
      </c>
      <c r="B328" s="74">
        <v>0</v>
      </c>
      <c r="C328" s="74">
        <v>0</v>
      </c>
      <c r="D328" s="74">
        <v>0</v>
      </c>
      <c r="E328" s="74">
        <v>0</v>
      </c>
      <c r="F328" s="74">
        <v>0</v>
      </c>
      <c r="G328" s="74">
        <v>0</v>
      </c>
      <c r="H328" s="74">
        <v>0</v>
      </c>
      <c r="I328" s="74">
        <v>0</v>
      </c>
      <c r="J328" s="74">
        <v>0</v>
      </c>
      <c r="K328" s="74">
        <v>0</v>
      </c>
      <c r="L328" s="74">
        <v>0</v>
      </c>
      <c r="M328" s="74">
        <v>0</v>
      </c>
      <c r="N328" s="74">
        <v>0</v>
      </c>
    </row>
    <row r="329" spans="1:14" hidden="1" outlineLevel="1">
      <c r="A329" s="8" t="s">
        <v>201</v>
      </c>
      <c r="B329" s="74">
        <v>13</v>
      </c>
      <c r="C329" s="74">
        <v>0</v>
      </c>
      <c r="D329" s="74">
        <v>0</v>
      </c>
      <c r="E329" s="74">
        <v>5</v>
      </c>
      <c r="F329" s="74">
        <v>6</v>
      </c>
      <c r="G329" s="74">
        <v>0</v>
      </c>
      <c r="H329" s="74">
        <v>2</v>
      </c>
      <c r="I329" s="74">
        <v>0</v>
      </c>
      <c r="J329" s="74">
        <v>0</v>
      </c>
      <c r="K329" s="74">
        <v>0</v>
      </c>
      <c r="L329" s="74">
        <v>0</v>
      </c>
      <c r="M329" s="74">
        <v>0</v>
      </c>
      <c r="N329" s="74">
        <v>0</v>
      </c>
    </row>
    <row r="330" spans="1:14" hidden="1" outlineLevel="1">
      <c r="A330" s="8" t="s">
        <v>183</v>
      </c>
      <c r="B330" s="74">
        <v>0</v>
      </c>
      <c r="C330" s="74">
        <v>0</v>
      </c>
      <c r="D330" s="74">
        <v>0</v>
      </c>
      <c r="E330" s="74">
        <v>0</v>
      </c>
      <c r="F330" s="74">
        <v>0</v>
      </c>
      <c r="G330" s="74">
        <v>0</v>
      </c>
      <c r="H330" s="74">
        <v>0</v>
      </c>
      <c r="I330" s="74">
        <v>0</v>
      </c>
      <c r="J330" s="74">
        <v>0</v>
      </c>
      <c r="K330" s="74">
        <v>0</v>
      </c>
      <c r="L330" s="74">
        <v>0</v>
      </c>
      <c r="M330" s="74">
        <v>0</v>
      </c>
      <c r="N330" s="74">
        <v>0</v>
      </c>
    </row>
    <row r="331" spans="1:14" hidden="1" outlineLevel="1">
      <c r="A331" s="8" t="s">
        <v>188</v>
      </c>
      <c r="B331" s="74">
        <v>1</v>
      </c>
      <c r="C331" s="74">
        <v>0</v>
      </c>
      <c r="D331" s="74">
        <v>0</v>
      </c>
      <c r="E331" s="74">
        <v>0</v>
      </c>
      <c r="F331" s="74">
        <v>0</v>
      </c>
      <c r="G331" s="74">
        <v>0</v>
      </c>
      <c r="H331" s="74">
        <v>0</v>
      </c>
      <c r="I331" s="74">
        <v>0</v>
      </c>
      <c r="J331" s="74">
        <v>0</v>
      </c>
      <c r="K331" s="74">
        <v>0</v>
      </c>
      <c r="L331" s="74">
        <v>1</v>
      </c>
      <c r="M331" s="74">
        <v>0</v>
      </c>
      <c r="N331" s="74">
        <v>0</v>
      </c>
    </row>
    <row r="332" spans="1:14" hidden="1" outlineLevel="1">
      <c r="A332" s="8" t="s">
        <v>222</v>
      </c>
      <c r="B332" s="74">
        <v>0</v>
      </c>
      <c r="C332" s="74">
        <v>0</v>
      </c>
      <c r="D332" s="74">
        <v>0</v>
      </c>
      <c r="E332" s="74">
        <v>0</v>
      </c>
      <c r="F332" s="74">
        <v>0</v>
      </c>
      <c r="G332" s="74">
        <v>0</v>
      </c>
      <c r="H332" s="74">
        <v>0</v>
      </c>
      <c r="I332" s="74">
        <v>0</v>
      </c>
      <c r="J332" s="74">
        <v>0</v>
      </c>
      <c r="K332" s="74">
        <v>0</v>
      </c>
      <c r="L332" s="74">
        <v>0</v>
      </c>
      <c r="M332" s="74">
        <v>0</v>
      </c>
      <c r="N332" s="74">
        <v>0</v>
      </c>
    </row>
    <row r="333" spans="1:14" hidden="1" outlineLevel="1">
      <c r="A333" s="8" t="s">
        <v>223</v>
      </c>
      <c r="B333" s="74">
        <v>0</v>
      </c>
      <c r="C333" s="74">
        <v>0</v>
      </c>
      <c r="D333" s="74">
        <v>0</v>
      </c>
      <c r="E333" s="74">
        <v>0</v>
      </c>
      <c r="F333" s="74">
        <v>0</v>
      </c>
      <c r="G333" s="74">
        <v>0</v>
      </c>
      <c r="H333" s="74">
        <v>0</v>
      </c>
      <c r="I333" s="74">
        <v>0</v>
      </c>
      <c r="J333" s="74">
        <v>0</v>
      </c>
      <c r="K333" s="74">
        <v>0</v>
      </c>
      <c r="L333" s="74">
        <v>0</v>
      </c>
      <c r="M333" s="74">
        <v>0</v>
      </c>
      <c r="N333" s="74">
        <v>0</v>
      </c>
    </row>
    <row r="334" spans="1:14" hidden="1" outlineLevel="1">
      <c r="A334" s="8" t="s">
        <v>740</v>
      </c>
      <c r="B334" s="74">
        <v>0</v>
      </c>
      <c r="C334" s="74">
        <v>0</v>
      </c>
      <c r="D334" s="74">
        <v>0</v>
      </c>
      <c r="E334" s="74">
        <v>0</v>
      </c>
      <c r="F334" s="74">
        <v>0</v>
      </c>
      <c r="G334" s="74">
        <v>0</v>
      </c>
      <c r="H334" s="74">
        <v>0</v>
      </c>
      <c r="I334" s="74">
        <v>0</v>
      </c>
      <c r="J334" s="74">
        <v>0</v>
      </c>
      <c r="K334" s="74">
        <v>0</v>
      </c>
      <c r="L334" s="74">
        <v>0</v>
      </c>
      <c r="M334" s="74">
        <v>0</v>
      </c>
      <c r="N334" s="74">
        <v>0</v>
      </c>
    </row>
    <row r="335" spans="1:14" hidden="1" outlineLevel="1">
      <c r="A335" s="8" t="s">
        <v>202</v>
      </c>
      <c r="B335" s="74">
        <v>0</v>
      </c>
      <c r="C335" s="74">
        <v>0</v>
      </c>
      <c r="D335" s="74">
        <v>0</v>
      </c>
      <c r="E335" s="74">
        <v>0</v>
      </c>
      <c r="F335" s="74">
        <v>0</v>
      </c>
      <c r="G335" s="74">
        <v>0</v>
      </c>
      <c r="H335" s="74">
        <v>0</v>
      </c>
      <c r="I335" s="74">
        <v>0</v>
      </c>
      <c r="J335" s="74">
        <v>0</v>
      </c>
      <c r="K335" s="74">
        <v>0</v>
      </c>
      <c r="L335" s="74">
        <v>0</v>
      </c>
      <c r="M335" s="74">
        <v>0</v>
      </c>
      <c r="N335" s="74">
        <v>0</v>
      </c>
    </row>
    <row r="336" spans="1:14" hidden="1" outlineLevel="1">
      <c r="A336" s="8" t="s">
        <v>171</v>
      </c>
      <c r="B336" s="74">
        <v>6</v>
      </c>
      <c r="C336" s="74">
        <v>1</v>
      </c>
      <c r="D336" s="74">
        <v>0</v>
      </c>
      <c r="E336" s="74">
        <v>0</v>
      </c>
      <c r="F336" s="74">
        <v>2</v>
      </c>
      <c r="G336" s="74">
        <v>0</v>
      </c>
      <c r="H336" s="74">
        <v>0</v>
      </c>
      <c r="I336" s="74">
        <v>1</v>
      </c>
      <c r="J336" s="74">
        <v>2</v>
      </c>
      <c r="K336" s="74">
        <v>0</v>
      </c>
      <c r="L336" s="74">
        <v>0</v>
      </c>
      <c r="M336" s="74">
        <v>0</v>
      </c>
      <c r="N336" s="74">
        <v>0</v>
      </c>
    </row>
    <row r="337" spans="1:14" hidden="1" outlineLevel="1">
      <c r="A337" s="8" t="s">
        <v>224</v>
      </c>
      <c r="B337" s="74"/>
      <c r="C337" s="74"/>
      <c r="D337" s="74"/>
      <c r="E337" s="74"/>
      <c r="F337" s="74"/>
      <c r="G337" s="74"/>
      <c r="H337" s="74"/>
      <c r="I337" s="74"/>
      <c r="J337" s="74"/>
      <c r="K337" s="74"/>
      <c r="L337" s="74"/>
      <c r="M337" s="74"/>
      <c r="N337" s="74"/>
    </row>
    <row r="338" spans="1:14" hidden="1" outlineLevel="1">
      <c r="A338" s="8" t="s">
        <v>225</v>
      </c>
      <c r="B338" s="74">
        <v>0</v>
      </c>
      <c r="C338" s="74">
        <v>0</v>
      </c>
      <c r="D338" s="74">
        <v>0</v>
      </c>
      <c r="E338" s="74">
        <v>0</v>
      </c>
      <c r="F338" s="74">
        <v>0</v>
      </c>
      <c r="G338" s="74">
        <v>0</v>
      </c>
      <c r="H338" s="74">
        <v>0</v>
      </c>
      <c r="I338" s="74">
        <v>0</v>
      </c>
      <c r="J338" s="74">
        <v>0</v>
      </c>
      <c r="K338" s="74">
        <v>0</v>
      </c>
      <c r="L338" s="74">
        <v>0</v>
      </c>
      <c r="M338" s="74">
        <v>0</v>
      </c>
      <c r="N338" s="74">
        <v>0</v>
      </c>
    </row>
    <row r="339" spans="1:14" hidden="1" outlineLevel="1">
      <c r="A339" s="8" t="s">
        <v>226</v>
      </c>
      <c r="B339" s="74">
        <v>0</v>
      </c>
      <c r="C339" s="74">
        <v>0</v>
      </c>
      <c r="D339" s="74">
        <v>0</v>
      </c>
      <c r="E339" s="74">
        <v>0</v>
      </c>
      <c r="F339" s="74">
        <v>0</v>
      </c>
      <c r="G339" s="74">
        <v>0</v>
      </c>
      <c r="H339" s="74">
        <v>0</v>
      </c>
      <c r="I339" s="74">
        <v>0</v>
      </c>
      <c r="J339" s="74">
        <v>0</v>
      </c>
      <c r="K339" s="74">
        <v>0</v>
      </c>
      <c r="L339" s="74">
        <v>0</v>
      </c>
      <c r="M339" s="74">
        <v>0</v>
      </c>
      <c r="N339" s="74">
        <v>0</v>
      </c>
    </row>
    <row r="340" spans="1:14" hidden="1" outlineLevel="1">
      <c r="A340" s="8" t="s">
        <v>191</v>
      </c>
      <c r="B340" s="74">
        <v>10</v>
      </c>
      <c r="C340" s="74">
        <v>1</v>
      </c>
      <c r="D340" s="74">
        <v>2</v>
      </c>
      <c r="E340" s="74">
        <v>0</v>
      </c>
      <c r="F340" s="74">
        <v>0</v>
      </c>
      <c r="G340" s="74">
        <v>1</v>
      </c>
      <c r="H340" s="74">
        <v>1</v>
      </c>
      <c r="I340" s="74">
        <v>1</v>
      </c>
      <c r="J340" s="74">
        <v>2</v>
      </c>
      <c r="K340" s="74">
        <v>1</v>
      </c>
      <c r="L340" s="74">
        <v>0</v>
      </c>
      <c r="M340" s="74">
        <v>1</v>
      </c>
      <c r="N340" s="74">
        <v>0</v>
      </c>
    </row>
    <row r="341" spans="1:14" hidden="1" outlineLevel="1">
      <c r="A341" s="8" t="s">
        <v>227</v>
      </c>
      <c r="B341" s="74">
        <v>0</v>
      </c>
      <c r="C341" s="74">
        <v>0</v>
      </c>
      <c r="D341" s="74">
        <v>0</v>
      </c>
      <c r="E341" s="74">
        <v>0</v>
      </c>
      <c r="F341" s="74">
        <v>0</v>
      </c>
      <c r="G341" s="74">
        <v>0</v>
      </c>
      <c r="H341" s="74">
        <v>0</v>
      </c>
      <c r="I341" s="74">
        <v>0</v>
      </c>
      <c r="J341" s="74">
        <v>0</v>
      </c>
      <c r="K341" s="74">
        <v>0</v>
      </c>
      <c r="L341" s="74">
        <v>0</v>
      </c>
      <c r="M341" s="74">
        <v>0</v>
      </c>
      <c r="N341" s="74">
        <v>0</v>
      </c>
    </row>
    <row r="342" spans="1:14" hidden="1" outlineLevel="1">
      <c r="A342" s="8" t="s">
        <v>255</v>
      </c>
      <c r="B342" s="74">
        <v>0</v>
      </c>
      <c r="C342" s="74">
        <v>0</v>
      </c>
      <c r="D342" s="74">
        <v>0</v>
      </c>
      <c r="E342" s="74">
        <v>0</v>
      </c>
      <c r="F342" s="74">
        <v>0</v>
      </c>
      <c r="G342" s="74">
        <v>0</v>
      </c>
      <c r="H342" s="74">
        <v>1</v>
      </c>
      <c r="I342" s="74">
        <v>0</v>
      </c>
      <c r="J342" s="74">
        <v>0</v>
      </c>
      <c r="K342" s="74">
        <v>0</v>
      </c>
      <c r="L342" s="74">
        <v>0</v>
      </c>
      <c r="M342" s="74">
        <v>0</v>
      </c>
      <c r="N342" s="74">
        <v>0</v>
      </c>
    </row>
    <row r="343" spans="1:14" hidden="1" outlineLevel="1">
      <c r="A343" s="8" t="s">
        <v>258</v>
      </c>
      <c r="B343" s="74">
        <v>3</v>
      </c>
      <c r="C343" s="74">
        <v>2</v>
      </c>
      <c r="D343" s="74">
        <v>1</v>
      </c>
      <c r="E343" s="74">
        <v>0</v>
      </c>
      <c r="F343" s="74">
        <v>0</v>
      </c>
      <c r="G343" s="74">
        <v>0</v>
      </c>
      <c r="H343" s="74">
        <v>0</v>
      </c>
      <c r="I343" s="74">
        <v>0</v>
      </c>
      <c r="J343" s="74">
        <v>0</v>
      </c>
      <c r="K343" s="74">
        <v>0</v>
      </c>
      <c r="L343" s="74">
        <v>0</v>
      </c>
      <c r="M343" s="74">
        <v>0</v>
      </c>
      <c r="N343" s="74">
        <v>0</v>
      </c>
    </row>
    <row r="344" spans="1:14" hidden="1" outlineLevel="1">
      <c r="A344" s="8" t="s">
        <v>228</v>
      </c>
      <c r="B344" s="74">
        <v>0</v>
      </c>
      <c r="C344" s="74">
        <v>0</v>
      </c>
      <c r="D344" s="74">
        <v>0</v>
      </c>
      <c r="E344" s="74">
        <v>0</v>
      </c>
      <c r="F344" s="74">
        <v>0</v>
      </c>
      <c r="G344" s="74">
        <v>0</v>
      </c>
      <c r="H344" s="74">
        <v>0</v>
      </c>
      <c r="I344" s="74">
        <v>0</v>
      </c>
      <c r="J344" s="74">
        <v>0</v>
      </c>
      <c r="K344" s="74">
        <v>0</v>
      </c>
      <c r="L344" s="74">
        <v>0</v>
      </c>
      <c r="M344" s="74">
        <v>0</v>
      </c>
      <c r="N344" s="74">
        <v>0</v>
      </c>
    </row>
    <row r="345" spans="1:14" hidden="1" outlineLevel="1">
      <c r="A345" s="8" t="s">
        <v>229</v>
      </c>
      <c r="B345" s="74">
        <v>0</v>
      </c>
      <c r="C345" s="74">
        <v>0</v>
      </c>
      <c r="D345" s="74">
        <v>0</v>
      </c>
      <c r="E345" s="74">
        <v>0</v>
      </c>
      <c r="F345" s="74">
        <v>0</v>
      </c>
      <c r="G345" s="74">
        <v>0</v>
      </c>
      <c r="H345" s="74">
        <v>0</v>
      </c>
      <c r="I345" s="74">
        <v>0</v>
      </c>
      <c r="J345" s="74">
        <v>0</v>
      </c>
      <c r="K345" s="74">
        <v>0</v>
      </c>
      <c r="L345" s="74">
        <v>0</v>
      </c>
      <c r="M345" s="74">
        <v>0</v>
      </c>
      <c r="N345" s="74">
        <v>0</v>
      </c>
    </row>
    <row r="346" spans="1:14" hidden="1" outlineLevel="1">
      <c r="A346" s="8" t="s">
        <v>256</v>
      </c>
      <c r="B346" s="74">
        <v>0</v>
      </c>
      <c r="C346" s="74">
        <v>0</v>
      </c>
      <c r="D346" s="74">
        <v>0</v>
      </c>
      <c r="E346" s="74">
        <v>0</v>
      </c>
      <c r="F346" s="74">
        <v>0</v>
      </c>
      <c r="G346" s="74">
        <v>0</v>
      </c>
      <c r="H346" s="74">
        <v>0</v>
      </c>
      <c r="I346" s="74">
        <v>0</v>
      </c>
      <c r="J346" s="74">
        <v>0</v>
      </c>
      <c r="K346" s="74">
        <v>0</v>
      </c>
      <c r="L346" s="74">
        <v>0</v>
      </c>
      <c r="M346" s="74">
        <v>0</v>
      </c>
      <c r="N346" s="74">
        <v>0</v>
      </c>
    </row>
    <row r="347" spans="1:14" hidden="1" outlineLevel="1">
      <c r="A347" s="8" t="s">
        <v>259</v>
      </c>
      <c r="B347" s="74">
        <v>16</v>
      </c>
      <c r="C347" s="74">
        <v>3</v>
      </c>
      <c r="D347" s="74">
        <v>1</v>
      </c>
      <c r="E347" s="74">
        <v>1</v>
      </c>
      <c r="F347" s="74">
        <v>1</v>
      </c>
      <c r="G347" s="74">
        <v>1</v>
      </c>
      <c r="H347" s="74">
        <v>2</v>
      </c>
      <c r="I347" s="74">
        <v>2</v>
      </c>
      <c r="J347" s="74">
        <v>4</v>
      </c>
      <c r="K347" s="74">
        <v>0</v>
      </c>
      <c r="L347" s="74">
        <v>1</v>
      </c>
      <c r="M347" s="74">
        <v>0</v>
      </c>
      <c r="N347" s="74">
        <v>0</v>
      </c>
    </row>
    <row r="348" spans="1:14" hidden="1" outlineLevel="1">
      <c r="A348" s="8" t="s">
        <v>231</v>
      </c>
      <c r="B348" s="74">
        <v>0</v>
      </c>
      <c r="C348" s="74">
        <v>0</v>
      </c>
      <c r="D348" s="74">
        <v>0</v>
      </c>
      <c r="E348" s="74">
        <v>0</v>
      </c>
      <c r="F348" s="74">
        <v>0</v>
      </c>
      <c r="G348" s="74">
        <v>0</v>
      </c>
      <c r="H348" s="74">
        <v>0</v>
      </c>
      <c r="I348" s="74">
        <v>0</v>
      </c>
      <c r="J348" s="74">
        <v>0</v>
      </c>
      <c r="K348" s="74">
        <v>0</v>
      </c>
      <c r="L348" s="74">
        <v>0</v>
      </c>
      <c r="M348" s="74">
        <v>0</v>
      </c>
      <c r="N348" s="74">
        <v>0</v>
      </c>
    </row>
    <row r="349" spans="1:14" hidden="1" outlineLevel="1">
      <c r="A349" s="8" t="s">
        <v>205</v>
      </c>
      <c r="B349" s="74">
        <v>0</v>
      </c>
      <c r="C349" s="74">
        <v>0</v>
      </c>
      <c r="D349" s="74">
        <v>0</v>
      </c>
      <c r="E349" s="74">
        <v>0</v>
      </c>
      <c r="F349" s="74">
        <v>0</v>
      </c>
      <c r="G349" s="74">
        <v>0</v>
      </c>
      <c r="H349" s="74">
        <v>0</v>
      </c>
      <c r="I349" s="74">
        <v>0</v>
      </c>
      <c r="J349" s="74">
        <v>0</v>
      </c>
      <c r="K349" s="74">
        <v>0</v>
      </c>
      <c r="L349" s="74">
        <v>0</v>
      </c>
      <c r="M349" s="74">
        <v>0</v>
      </c>
      <c r="N349" s="74">
        <v>0</v>
      </c>
    </row>
    <row r="350" spans="1:14" hidden="1" outlineLevel="1">
      <c r="A350" s="8" t="s">
        <v>232</v>
      </c>
      <c r="B350" s="74">
        <v>0</v>
      </c>
      <c r="C350" s="74">
        <v>0</v>
      </c>
      <c r="D350" s="74">
        <v>0</v>
      </c>
      <c r="E350" s="74">
        <v>0</v>
      </c>
      <c r="F350" s="74">
        <v>0</v>
      </c>
      <c r="G350" s="74">
        <v>0</v>
      </c>
      <c r="H350" s="74">
        <v>0</v>
      </c>
      <c r="I350" s="74">
        <v>0</v>
      </c>
      <c r="J350" s="74">
        <v>0</v>
      </c>
      <c r="K350" s="74">
        <v>0</v>
      </c>
      <c r="L350" s="74">
        <v>0</v>
      </c>
      <c r="M350" s="74">
        <v>0</v>
      </c>
      <c r="N350" s="74">
        <v>0</v>
      </c>
    </row>
    <row r="351" spans="1:14" hidden="1" outlineLevel="1">
      <c r="A351" s="8" t="s">
        <v>233</v>
      </c>
      <c r="B351" s="74">
        <v>0</v>
      </c>
      <c r="C351" s="74">
        <v>0</v>
      </c>
      <c r="D351" s="74">
        <v>0</v>
      </c>
      <c r="E351" s="74">
        <v>0</v>
      </c>
      <c r="F351" s="74">
        <v>0</v>
      </c>
      <c r="G351" s="74">
        <v>0</v>
      </c>
      <c r="H351" s="74">
        <v>0</v>
      </c>
      <c r="I351" s="74">
        <v>0</v>
      </c>
      <c r="J351" s="74">
        <v>0</v>
      </c>
      <c r="K351" s="74">
        <v>0</v>
      </c>
      <c r="L351" s="74">
        <v>0</v>
      </c>
      <c r="M351" s="74">
        <v>0</v>
      </c>
      <c r="N351" s="74">
        <v>0</v>
      </c>
    </row>
    <row r="352" spans="1:14" hidden="1" outlineLevel="1">
      <c r="A352" s="8" t="s">
        <v>234</v>
      </c>
      <c r="B352" s="74"/>
      <c r="C352" s="74"/>
      <c r="D352" s="74"/>
      <c r="E352" s="74"/>
      <c r="F352" s="74"/>
      <c r="G352" s="74"/>
      <c r="H352" s="74"/>
      <c r="I352" s="74"/>
      <c r="J352" s="74"/>
      <c r="K352" s="74"/>
      <c r="L352" s="74"/>
      <c r="M352" s="74"/>
      <c r="N352" s="74"/>
    </row>
    <row r="353" spans="1:14" hidden="1" outlineLevel="1">
      <c r="A353" s="8" t="s">
        <v>235</v>
      </c>
      <c r="B353" s="74">
        <v>0</v>
      </c>
      <c r="C353" s="74">
        <v>0</v>
      </c>
      <c r="D353" s="74">
        <v>0</v>
      </c>
      <c r="E353" s="74">
        <v>0</v>
      </c>
      <c r="F353" s="74">
        <v>0</v>
      </c>
      <c r="G353" s="74">
        <v>0</v>
      </c>
      <c r="H353" s="74">
        <v>0</v>
      </c>
      <c r="I353" s="74">
        <v>0</v>
      </c>
      <c r="J353" s="74">
        <v>0</v>
      </c>
      <c r="K353" s="74">
        <v>0</v>
      </c>
      <c r="L353" s="74">
        <v>0</v>
      </c>
      <c r="M353" s="74">
        <v>0</v>
      </c>
      <c r="N353" s="74">
        <v>0</v>
      </c>
    </row>
    <row r="354" spans="1:14" hidden="1" outlineLevel="1">
      <c r="A354" s="8" t="s">
        <v>236</v>
      </c>
      <c r="B354" s="74">
        <v>9</v>
      </c>
      <c r="C354" s="74">
        <v>0</v>
      </c>
      <c r="D354" s="74">
        <v>1</v>
      </c>
      <c r="E354" s="74">
        <v>2</v>
      </c>
      <c r="F354" s="74">
        <v>1</v>
      </c>
      <c r="G354" s="74">
        <v>1</v>
      </c>
      <c r="H354" s="74">
        <v>2</v>
      </c>
      <c r="I354" s="74">
        <v>0</v>
      </c>
      <c r="J354" s="74">
        <v>1</v>
      </c>
      <c r="K354" s="74">
        <v>0</v>
      </c>
      <c r="L354" s="74">
        <v>1</v>
      </c>
      <c r="M354" s="74">
        <v>0</v>
      </c>
      <c r="N354" s="74">
        <v>0</v>
      </c>
    </row>
    <row r="355" spans="1:14" hidden="1" outlineLevel="1">
      <c r="A355" s="8" t="s">
        <v>742</v>
      </c>
      <c r="B355" s="74">
        <v>0</v>
      </c>
      <c r="C355" s="74">
        <v>0</v>
      </c>
      <c r="D355" s="74">
        <v>0</v>
      </c>
      <c r="E355" s="74">
        <v>0</v>
      </c>
      <c r="F355" s="74">
        <v>0</v>
      </c>
      <c r="G355" s="74">
        <v>0</v>
      </c>
      <c r="H355" s="74">
        <v>0</v>
      </c>
      <c r="I355" s="74">
        <v>0</v>
      </c>
      <c r="J355" s="74">
        <v>0</v>
      </c>
      <c r="K355" s="74">
        <v>0</v>
      </c>
      <c r="L355" s="74">
        <v>0</v>
      </c>
      <c r="M355" s="74">
        <v>0</v>
      </c>
      <c r="N355" s="74">
        <v>0</v>
      </c>
    </row>
    <row r="356" spans="1:14" hidden="1" outlineLevel="1">
      <c r="A356" s="8" t="s">
        <v>238</v>
      </c>
      <c r="B356" s="74">
        <v>0</v>
      </c>
      <c r="C356" s="74">
        <v>0</v>
      </c>
      <c r="D356" s="74">
        <v>0</v>
      </c>
      <c r="E356" s="74">
        <v>0</v>
      </c>
      <c r="F356" s="74">
        <v>0</v>
      </c>
      <c r="G356" s="74">
        <v>0</v>
      </c>
      <c r="H356" s="74">
        <v>0</v>
      </c>
      <c r="I356" s="74">
        <v>0</v>
      </c>
      <c r="J356" s="74">
        <v>0</v>
      </c>
      <c r="K356" s="74">
        <v>1</v>
      </c>
      <c r="L356" s="74">
        <v>0</v>
      </c>
      <c r="M356" s="74">
        <v>1</v>
      </c>
      <c r="N356" s="74">
        <v>0</v>
      </c>
    </row>
    <row r="357" spans="1:14" hidden="1" outlineLevel="1">
      <c r="A357" s="8" t="s">
        <v>174</v>
      </c>
      <c r="B357" s="74">
        <v>0</v>
      </c>
      <c r="C357" s="74">
        <v>0</v>
      </c>
      <c r="D357" s="74">
        <v>0</v>
      </c>
      <c r="E357" s="74">
        <v>0</v>
      </c>
      <c r="F357" s="74">
        <v>0</v>
      </c>
      <c r="G357" s="74">
        <v>0</v>
      </c>
      <c r="H357" s="74">
        <v>0</v>
      </c>
      <c r="I357" s="74">
        <v>0</v>
      </c>
      <c r="J357" s="74">
        <v>0</v>
      </c>
      <c r="K357" s="74">
        <v>0</v>
      </c>
      <c r="L357" s="74">
        <v>0</v>
      </c>
      <c r="M357" s="74">
        <v>0</v>
      </c>
      <c r="N357" s="74">
        <v>0</v>
      </c>
    </row>
    <row r="358" spans="1:14" hidden="1" outlineLevel="1">
      <c r="A358" s="8" t="s">
        <v>239</v>
      </c>
      <c r="B358" s="74">
        <v>0</v>
      </c>
      <c r="C358" s="74">
        <v>0</v>
      </c>
      <c r="D358" s="74">
        <v>0</v>
      </c>
      <c r="E358" s="74">
        <v>0</v>
      </c>
      <c r="F358" s="74">
        <v>0</v>
      </c>
      <c r="G358" s="74">
        <v>0</v>
      </c>
      <c r="H358" s="74">
        <v>0</v>
      </c>
      <c r="I358" s="74">
        <v>0</v>
      </c>
      <c r="J358" s="74">
        <v>0</v>
      </c>
      <c r="K358" s="74">
        <v>0</v>
      </c>
      <c r="L358" s="74">
        <v>0</v>
      </c>
      <c r="M358" s="74">
        <v>0</v>
      </c>
      <c r="N358" s="74">
        <v>0</v>
      </c>
    </row>
    <row r="359" spans="1:14" hidden="1" outlineLevel="1">
      <c r="A359" s="8" t="s">
        <v>240</v>
      </c>
      <c r="B359" s="74">
        <v>2</v>
      </c>
      <c r="C359" s="74">
        <v>2</v>
      </c>
      <c r="D359" s="74">
        <v>0</v>
      </c>
      <c r="E359" s="74">
        <v>0</v>
      </c>
      <c r="F359" s="74">
        <v>0</v>
      </c>
      <c r="G359" s="74">
        <v>0</v>
      </c>
      <c r="H359" s="74">
        <v>0</v>
      </c>
      <c r="I359" s="74">
        <v>0</v>
      </c>
      <c r="J359" s="74">
        <v>0</v>
      </c>
      <c r="K359" s="74">
        <v>0</v>
      </c>
      <c r="L359" s="74">
        <v>0</v>
      </c>
      <c r="M359" s="74">
        <v>0</v>
      </c>
      <c r="N359" s="74">
        <v>0</v>
      </c>
    </row>
    <row r="360" spans="1:14" hidden="1" outlineLevel="1">
      <c r="A360" s="8" t="s">
        <v>241</v>
      </c>
      <c r="B360" s="74">
        <v>6</v>
      </c>
      <c r="C360" s="74">
        <v>3</v>
      </c>
      <c r="D360" s="74">
        <v>0</v>
      </c>
      <c r="E360" s="74">
        <v>0</v>
      </c>
      <c r="F360" s="74">
        <v>0</v>
      </c>
      <c r="G360" s="74">
        <v>1</v>
      </c>
      <c r="H360" s="74">
        <v>0</v>
      </c>
      <c r="I360" s="74">
        <v>0</v>
      </c>
      <c r="J360" s="74">
        <v>0</v>
      </c>
      <c r="K360" s="74">
        <v>0</v>
      </c>
      <c r="L360" s="74">
        <v>0</v>
      </c>
      <c r="M360" s="74">
        <v>0</v>
      </c>
      <c r="N360" s="74">
        <v>2</v>
      </c>
    </row>
    <row r="361" spans="1:14" hidden="1" outlineLevel="1">
      <c r="A361" s="8" t="s">
        <v>242</v>
      </c>
      <c r="B361" s="74">
        <v>0</v>
      </c>
      <c r="C361" s="74">
        <v>0</v>
      </c>
      <c r="D361" s="74">
        <v>0</v>
      </c>
      <c r="E361" s="74">
        <v>0</v>
      </c>
      <c r="F361" s="74">
        <v>0</v>
      </c>
      <c r="G361" s="74">
        <v>0</v>
      </c>
      <c r="H361" s="74">
        <v>0</v>
      </c>
      <c r="I361" s="74">
        <v>0</v>
      </c>
      <c r="J361" s="74">
        <v>0</v>
      </c>
      <c r="K361" s="74">
        <v>0</v>
      </c>
      <c r="L361" s="74">
        <v>0</v>
      </c>
      <c r="M361" s="74">
        <v>0</v>
      </c>
      <c r="N361" s="74">
        <v>0</v>
      </c>
    </row>
    <row r="362" spans="1:14" hidden="1" outlineLevel="1">
      <c r="A362" s="8" t="s">
        <v>243</v>
      </c>
      <c r="B362" s="74">
        <v>2</v>
      </c>
      <c r="C362" s="74">
        <v>0</v>
      </c>
      <c r="D362" s="74">
        <v>0</v>
      </c>
      <c r="E362" s="74">
        <v>0</v>
      </c>
      <c r="F362" s="74">
        <v>0</v>
      </c>
      <c r="G362" s="74">
        <v>0</v>
      </c>
      <c r="H362" s="74">
        <v>1</v>
      </c>
      <c r="I362" s="74">
        <v>0</v>
      </c>
      <c r="J362" s="74">
        <v>0</v>
      </c>
      <c r="K362" s="74">
        <v>0</v>
      </c>
      <c r="L362" s="74">
        <v>0</v>
      </c>
      <c r="M362" s="74">
        <v>1</v>
      </c>
      <c r="N362" s="74">
        <v>0</v>
      </c>
    </row>
    <row r="363" spans="1:14" hidden="1" outlineLevel="1">
      <c r="A363" s="8" t="s">
        <v>244</v>
      </c>
      <c r="B363" s="74">
        <v>0</v>
      </c>
      <c r="C363" s="74">
        <v>0</v>
      </c>
      <c r="D363" s="74">
        <v>0</v>
      </c>
      <c r="E363" s="74">
        <v>0</v>
      </c>
      <c r="F363" s="74">
        <v>0</v>
      </c>
      <c r="G363" s="74">
        <v>0</v>
      </c>
      <c r="H363" s="74">
        <v>0</v>
      </c>
      <c r="I363" s="74">
        <v>0</v>
      </c>
      <c r="J363" s="74">
        <v>0</v>
      </c>
      <c r="K363" s="74">
        <v>0</v>
      </c>
      <c r="L363" s="74">
        <v>0</v>
      </c>
      <c r="M363" s="74">
        <v>0</v>
      </c>
      <c r="N363" s="74">
        <v>0</v>
      </c>
    </row>
    <row r="364" spans="1:14" hidden="1" outlineLevel="1">
      <c r="A364" s="8" t="s">
        <v>245</v>
      </c>
      <c r="B364" s="74">
        <v>0</v>
      </c>
      <c r="C364" s="74">
        <v>0</v>
      </c>
      <c r="D364" s="74">
        <v>0</v>
      </c>
      <c r="E364" s="74">
        <v>0</v>
      </c>
      <c r="F364" s="74">
        <v>0</v>
      </c>
      <c r="G364" s="74">
        <v>0</v>
      </c>
      <c r="H364" s="74">
        <v>0</v>
      </c>
      <c r="I364" s="74">
        <v>0</v>
      </c>
      <c r="J364" s="74">
        <v>0</v>
      </c>
      <c r="K364" s="74">
        <v>0</v>
      </c>
      <c r="L364" s="74">
        <v>0</v>
      </c>
      <c r="M364" s="74">
        <v>0</v>
      </c>
      <c r="N364" s="74">
        <v>0</v>
      </c>
    </row>
    <row r="365" spans="1:14" hidden="1" outlineLevel="1">
      <c r="A365" s="8" t="s">
        <v>196</v>
      </c>
      <c r="B365" s="74">
        <v>0</v>
      </c>
      <c r="C365" s="74">
        <v>0</v>
      </c>
      <c r="D365" s="74">
        <v>0</v>
      </c>
      <c r="E365" s="74">
        <v>0</v>
      </c>
      <c r="F365" s="74">
        <v>0</v>
      </c>
      <c r="G365" s="74">
        <v>0</v>
      </c>
      <c r="H365" s="74">
        <v>0</v>
      </c>
      <c r="I365" s="74">
        <v>0</v>
      </c>
      <c r="J365" s="74">
        <v>0</v>
      </c>
      <c r="K365" s="74">
        <v>0</v>
      </c>
      <c r="L365" s="74">
        <v>0</v>
      </c>
      <c r="M365" s="74">
        <v>0</v>
      </c>
      <c r="N365" s="74">
        <v>0</v>
      </c>
    </row>
    <row r="366" spans="1:14" hidden="1" outlineLevel="1">
      <c r="A366" s="8" t="s">
        <v>246</v>
      </c>
      <c r="B366" s="74">
        <v>0</v>
      </c>
      <c r="C366" s="74">
        <v>0</v>
      </c>
      <c r="D366" s="74">
        <v>0</v>
      </c>
      <c r="E366" s="74">
        <v>0</v>
      </c>
      <c r="F366" s="74">
        <v>0</v>
      </c>
      <c r="G366" s="74">
        <v>0</v>
      </c>
      <c r="H366" s="74">
        <v>0</v>
      </c>
      <c r="I366" s="74">
        <v>0</v>
      </c>
      <c r="J366" s="74">
        <v>0</v>
      </c>
      <c r="K366" s="74">
        <v>0</v>
      </c>
      <c r="L366" s="74">
        <v>0</v>
      </c>
      <c r="M366" s="74">
        <v>0</v>
      </c>
      <c r="N366" s="74">
        <v>0</v>
      </c>
    </row>
    <row r="367" spans="1:14" hidden="1" outlineLevel="1">
      <c r="A367" s="8" t="s">
        <v>247</v>
      </c>
      <c r="B367" s="74">
        <v>0</v>
      </c>
      <c r="C367" s="74">
        <v>0</v>
      </c>
      <c r="D367" s="74">
        <v>0</v>
      </c>
      <c r="E367" s="74">
        <v>0</v>
      </c>
      <c r="F367" s="74">
        <v>0</v>
      </c>
      <c r="G367" s="74">
        <v>0</v>
      </c>
      <c r="H367" s="74">
        <v>0</v>
      </c>
      <c r="I367" s="74">
        <v>0</v>
      </c>
      <c r="J367" s="74">
        <v>0</v>
      </c>
      <c r="K367" s="74">
        <v>0</v>
      </c>
      <c r="L367" s="74">
        <v>0</v>
      </c>
      <c r="M367" s="74">
        <v>0</v>
      </c>
      <c r="N367" s="74">
        <v>0</v>
      </c>
    </row>
    <row r="368" spans="1:14" hidden="1" outlineLevel="1">
      <c r="A368" s="8" t="s">
        <v>248</v>
      </c>
      <c r="B368" s="74">
        <v>0</v>
      </c>
      <c r="C368" s="74">
        <v>0</v>
      </c>
      <c r="D368" s="74">
        <v>0</v>
      </c>
      <c r="E368" s="74">
        <v>0</v>
      </c>
      <c r="F368" s="74">
        <v>0</v>
      </c>
      <c r="G368" s="74">
        <v>0</v>
      </c>
      <c r="H368" s="74">
        <v>0</v>
      </c>
      <c r="I368" s="74">
        <v>0</v>
      </c>
      <c r="J368" s="74">
        <v>0</v>
      </c>
      <c r="K368" s="74">
        <v>0</v>
      </c>
      <c r="L368" s="74">
        <v>0</v>
      </c>
      <c r="M368" s="74">
        <v>0</v>
      </c>
      <c r="N368" s="74">
        <v>0</v>
      </c>
    </row>
    <row r="369" spans="1:14" hidden="1" outlineLevel="1">
      <c r="A369" s="8" t="s">
        <v>249</v>
      </c>
      <c r="B369" s="74">
        <v>0</v>
      </c>
      <c r="C369" s="74">
        <v>0</v>
      </c>
      <c r="D369" s="74">
        <v>0</v>
      </c>
      <c r="E369" s="74">
        <v>0</v>
      </c>
      <c r="F369" s="74">
        <v>0</v>
      </c>
      <c r="G369" s="74">
        <v>0</v>
      </c>
      <c r="H369" s="74">
        <v>0</v>
      </c>
      <c r="I369" s="74">
        <v>0</v>
      </c>
      <c r="J369" s="74">
        <v>0</v>
      </c>
      <c r="K369" s="74">
        <v>0</v>
      </c>
      <c r="L369" s="74">
        <v>0</v>
      </c>
      <c r="M369" s="74">
        <v>0</v>
      </c>
      <c r="N369" s="74">
        <v>0</v>
      </c>
    </row>
    <row r="370" spans="1:14" hidden="1" outlineLevel="1">
      <c r="A370" s="8" t="s">
        <v>250</v>
      </c>
      <c r="B370" s="74">
        <v>83</v>
      </c>
      <c r="C370" s="74">
        <v>0</v>
      </c>
      <c r="D370" s="74">
        <v>9</v>
      </c>
      <c r="E370" s="74">
        <v>7</v>
      </c>
      <c r="F370" s="74">
        <v>8</v>
      </c>
      <c r="G370" s="74">
        <v>13</v>
      </c>
      <c r="H370" s="74">
        <v>19</v>
      </c>
      <c r="I370" s="74">
        <v>0</v>
      </c>
      <c r="J370" s="74">
        <v>13</v>
      </c>
      <c r="K370" s="74">
        <v>9</v>
      </c>
      <c r="L370" s="74">
        <v>1</v>
      </c>
      <c r="M370" s="74">
        <v>2</v>
      </c>
      <c r="N370" s="74">
        <v>2</v>
      </c>
    </row>
    <row r="371" spans="1:14" hidden="1" outlineLevel="1">
      <c r="A371" s="8" t="s">
        <v>251</v>
      </c>
      <c r="B371" s="74">
        <v>0</v>
      </c>
      <c r="C371" s="74">
        <v>0</v>
      </c>
      <c r="D371" s="74">
        <v>0</v>
      </c>
      <c r="E371" s="74">
        <v>0</v>
      </c>
      <c r="F371" s="74">
        <v>0</v>
      </c>
      <c r="G371" s="74">
        <v>0</v>
      </c>
      <c r="H371" s="74">
        <v>0</v>
      </c>
      <c r="I371" s="74">
        <v>0</v>
      </c>
      <c r="J371" s="74">
        <v>0</v>
      </c>
      <c r="K371" s="74">
        <v>0</v>
      </c>
      <c r="L371" s="74">
        <v>0</v>
      </c>
      <c r="M371" s="74">
        <v>0</v>
      </c>
      <c r="N371" s="74">
        <v>0</v>
      </c>
    </row>
    <row r="372" spans="1:14" hidden="1" outlineLevel="1">
      <c r="A372" s="8" t="s">
        <v>252</v>
      </c>
      <c r="B372" s="74">
        <v>0</v>
      </c>
      <c r="C372" s="74">
        <v>0</v>
      </c>
      <c r="D372" s="74">
        <v>0</v>
      </c>
      <c r="E372" s="74">
        <v>0</v>
      </c>
      <c r="F372" s="74">
        <v>0</v>
      </c>
      <c r="G372" s="74">
        <v>0</v>
      </c>
      <c r="H372" s="74">
        <v>0</v>
      </c>
      <c r="I372" s="74">
        <v>0</v>
      </c>
      <c r="J372" s="74">
        <v>0</v>
      </c>
      <c r="K372" s="74">
        <v>0</v>
      </c>
      <c r="L372" s="74">
        <v>0</v>
      </c>
      <c r="M372" s="74">
        <v>0</v>
      </c>
      <c r="N372" s="74">
        <v>0</v>
      </c>
    </row>
    <row r="373" spans="1:14" hidden="1" outlineLevel="1">
      <c r="A373" s="8" t="s">
        <v>200</v>
      </c>
      <c r="B373" s="74">
        <v>69</v>
      </c>
      <c r="C373" s="74">
        <v>14</v>
      </c>
      <c r="D373" s="74">
        <v>8</v>
      </c>
      <c r="E373" s="74">
        <v>17</v>
      </c>
      <c r="F373" s="74">
        <v>6</v>
      </c>
      <c r="G373" s="74">
        <v>1</v>
      </c>
      <c r="H373" s="74">
        <v>0</v>
      </c>
      <c r="I373" s="74">
        <v>3</v>
      </c>
      <c r="J373" s="74">
        <v>1</v>
      </c>
      <c r="K373" s="74">
        <v>0</v>
      </c>
      <c r="L373" s="74">
        <v>3</v>
      </c>
      <c r="M373" s="74">
        <v>12</v>
      </c>
      <c r="N373" s="74">
        <v>4</v>
      </c>
    </row>
    <row r="374" spans="1:14" collapsed="1">
      <c r="A374" s="30" t="s">
        <v>131</v>
      </c>
      <c r="B374" s="74">
        <v>637</v>
      </c>
      <c r="C374" s="74">
        <v>143</v>
      </c>
      <c r="D374" s="74">
        <v>172</v>
      </c>
      <c r="E374" s="74">
        <v>48</v>
      </c>
      <c r="F374" s="74">
        <v>23</v>
      </c>
      <c r="G374" s="74">
        <v>33</v>
      </c>
      <c r="H374" s="74">
        <v>4</v>
      </c>
      <c r="I374" s="74">
        <v>5</v>
      </c>
      <c r="J374" s="74">
        <v>17</v>
      </c>
      <c r="K374" s="74">
        <v>23</v>
      </c>
      <c r="L374" s="74">
        <v>19</v>
      </c>
      <c r="M374" s="74">
        <v>11</v>
      </c>
      <c r="N374" s="74">
        <v>139</v>
      </c>
    </row>
    <row r="375" spans="1:14" hidden="1" outlineLevel="1">
      <c r="A375" s="8" t="s">
        <v>216</v>
      </c>
      <c r="B375" s="74"/>
      <c r="C375" s="74"/>
      <c r="D375" s="74"/>
      <c r="E375" s="74"/>
      <c r="F375" s="74"/>
      <c r="G375" s="74"/>
      <c r="H375" s="74"/>
      <c r="I375" s="74"/>
      <c r="J375" s="74"/>
      <c r="K375" s="74"/>
      <c r="L375" s="74"/>
      <c r="M375" s="74"/>
      <c r="N375" s="74"/>
    </row>
    <row r="376" spans="1:14" hidden="1" outlineLevel="1">
      <c r="A376" s="8" t="s">
        <v>218</v>
      </c>
      <c r="B376" s="74">
        <v>520</v>
      </c>
      <c r="C376" s="74">
        <v>131</v>
      </c>
      <c r="D376" s="74">
        <v>167</v>
      </c>
      <c r="E376" s="74">
        <v>30</v>
      </c>
      <c r="F376" s="74">
        <v>8</v>
      </c>
      <c r="G376" s="74">
        <v>8</v>
      </c>
      <c r="H376" s="74">
        <v>0</v>
      </c>
      <c r="I376" s="74">
        <v>3</v>
      </c>
      <c r="J376" s="74">
        <v>4</v>
      </c>
      <c r="K376" s="74">
        <v>17</v>
      </c>
      <c r="L376" s="74">
        <v>16</v>
      </c>
      <c r="M376" s="74">
        <v>8</v>
      </c>
      <c r="N376" s="74">
        <v>128</v>
      </c>
    </row>
    <row r="377" spans="1:14" hidden="1" outlineLevel="1">
      <c r="A377" s="8" t="s">
        <v>219</v>
      </c>
      <c r="B377" s="74">
        <v>0</v>
      </c>
      <c r="C377" s="74">
        <v>0</v>
      </c>
      <c r="D377" s="74">
        <v>0</v>
      </c>
      <c r="E377" s="74">
        <v>0</v>
      </c>
      <c r="F377" s="74">
        <v>0</v>
      </c>
      <c r="G377" s="74">
        <v>0</v>
      </c>
      <c r="H377" s="74">
        <v>0</v>
      </c>
      <c r="I377" s="74">
        <v>0</v>
      </c>
      <c r="J377" s="74">
        <v>0</v>
      </c>
      <c r="K377" s="74">
        <v>0</v>
      </c>
      <c r="L377" s="74">
        <v>0</v>
      </c>
      <c r="M377" s="74">
        <v>0</v>
      </c>
      <c r="N377" s="74">
        <v>0</v>
      </c>
    </row>
    <row r="378" spans="1:14" hidden="1" outlineLevel="1">
      <c r="A378" s="8" t="s">
        <v>220</v>
      </c>
      <c r="B378" s="74">
        <v>2</v>
      </c>
      <c r="C378" s="74">
        <v>0</v>
      </c>
      <c r="D378" s="74">
        <v>0</v>
      </c>
      <c r="E378" s="74">
        <v>0</v>
      </c>
      <c r="F378" s="74">
        <v>0</v>
      </c>
      <c r="G378" s="74">
        <v>0</v>
      </c>
      <c r="H378" s="74">
        <v>0</v>
      </c>
      <c r="I378" s="74">
        <v>0</v>
      </c>
      <c r="J378" s="74">
        <v>0</v>
      </c>
      <c r="K378" s="74">
        <v>0</v>
      </c>
      <c r="L378" s="74">
        <v>0</v>
      </c>
      <c r="M378" s="74">
        <v>0</v>
      </c>
      <c r="N378" s="74">
        <v>2</v>
      </c>
    </row>
    <row r="379" spans="1:14" hidden="1" outlineLevel="1">
      <c r="A379" s="8" t="s">
        <v>221</v>
      </c>
      <c r="B379" s="74">
        <v>0</v>
      </c>
      <c r="C379" s="74">
        <v>0</v>
      </c>
      <c r="D379" s="74">
        <v>0</v>
      </c>
      <c r="E379" s="74">
        <v>0</v>
      </c>
      <c r="F379" s="74">
        <v>0</v>
      </c>
      <c r="G379" s="74">
        <v>0</v>
      </c>
      <c r="H379" s="74">
        <v>0</v>
      </c>
      <c r="I379" s="74">
        <v>0</v>
      </c>
      <c r="J379" s="74">
        <v>0</v>
      </c>
      <c r="K379" s="74">
        <v>0</v>
      </c>
      <c r="L379" s="74">
        <v>0</v>
      </c>
      <c r="M379" s="74">
        <v>0</v>
      </c>
      <c r="N379" s="74">
        <v>0</v>
      </c>
    </row>
    <row r="380" spans="1:14" hidden="1" outlineLevel="1">
      <c r="A380" s="8" t="s">
        <v>201</v>
      </c>
      <c r="B380" s="74">
        <v>0</v>
      </c>
      <c r="C380" s="74">
        <v>0</v>
      </c>
      <c r="D380" s="74">
        <v>0</v>
      </c>
      <c r="E380" s="74">
        <v>0</v>
      </c>
      <c r="F380" s="74">
        <v>0</v>
      </c>
      <c r="G380" s="74">
        <v>0</v>
      </c>
      <c r="H380" s="74">
        <v>0</v>
      </c>
      <c r="I380" s="74">
        <v>0</v>
      </c>
      <c r="J380" s="74">
        <v>0</v>
      </c>
      <c r="K380" s="74">
        <v>0</v>
      </c>
      <c r="L380" s="74">
        <v>0</v>
      </c>
      <c r="M380" s="74">
        <v>0</v>
      </c>
      <c r="N380" s="74">
        <v>0</v>
      </c>
    </row>
    <row r="381" spans="1:14" hidden="1" outlineLevel="1">
      <c r="A381" s="8" t="s">
        <v>183</v>
      </c>
      <c r="B381" s="74">
        <v>0</v>
      </c>
      <c r="C381" s="74">
        <v>0</v>
      </c>
      <c r="D381" s="74">
        <v>0</v>
      </c>
      <c r="E381" s="74">
        <v>0</v>
      </c>
      <c r="F381" s="74">
        <v>0</v>
      </c>
      <c r="G381" s="74">
        <v>0</v>
      </c>
      <c r="H381" s="74">
        <v>0</v>
      </c>
      <c r="I381" s="74">
        <v>0</v>
      </c>
      <c r="J381" s="74">
        <v>0</v>
      </c>
      <c r="K381" s="74">
        <v>0</v>
      </c>
      <c r="L381" s="74">
        <v>0</v>
      </c>
      <c r="M381" s="74">
        <v>0</v>
      </c>
      <c r="N381" s="74">
        <v>0</v>
      </c>
    </row>
    <row r="382" spans="1:14" hidden="1" outlineLevel="1">
      <c r="A382" s="8" t="s">
        <v>188</v>
      </c>
      <c r="B382" s="74">
        <v>0</v>
      </c>
      <c r="C382" s="74">
        <v>0</v>
      </c>
      <c r="D382" s="74">
        <v>0</v>
      </c>
      <c r="E382" s="74">
        <v>0</v>
      </c>
      <c r="F382" s="74">
        <v>0</v>
      </c>
      <c r="G382" s="74">
        <v>0</v>
      </c>
      <c r="H382" s="74">
        <v>0</v>
      </c>
      <c r="I382" s="74">
        <v>0</v>
      </c>
      <c r="J382" s="74">
        <v>0</v>
      </c>
      <c r="K382" s="74">
        <v>0</v>
      </c>
      <c r="L382" s="74">
        <v>0</v>
      </c>
      <c r="M382" s="74">
        <v>0</v>
      </c>
      <c r="N382" s="74">
        <v>0</v>
      </c>
    </row>
    <row r="383" spans="1:14" hidden="1" outlineLevel="1">
      <c r="A383" s="8" t="s">
        <v>222</v>
      </c>
      <c r="B383" s="74">
        <v>0</v>
      </c>
      <c r="C383" s="74">
        <v>0</v>
      </c>
      <c r="D383" s="74">
        <v>0</v>
      </c>
      <c r="E383" s="74">
        <v>0</v>
      </c>
      <c r="F383" s="74">
        <v>0</v>
      </c>
      <c r="G383" s="74">
        <v>0</v>
      </c>
      <c r="H383" s="74">
        <v>0</v>
      </c>
      <c r="I383" s="74">
        <v>0</v>
      </c>
      <c r="J383" s="74">
        <v>0</v>
      </c>
      <c r="K383" s="74">
        <v>0</v>
      </c>
      <c r="L383" s="74">
        <v>0</v>
      </c>
      <c r="M383" s="74">
        <v>0</v>
      </c>
      <c r="N383" s="74">
        <v>0</v>
      </c>
    </row>
    <row r="384" spans="1:14" hidden="1" outlineLevel="1">
      <c r="A384" s="8" t="s">
        <v>223</v>
      </c>
      <c r="B384" s="74">
        <v>0</v>
      </c>
      <c r="C384" s="74">
        <v>0</v>
      </c>
      <c r="D384" s="74">
        <v>0</v>
      </c>
      <c r="E384" s="74">
        <v>0</v>
      </c>
      <c r="F384" s="74">
        <v>0</v>
      </c>
      <c r="G384" s="74">
        <v>0</v>
      </c>
      <c r="H384" s="74">
        <v>0</v>
      </c>
      <c r="I384" s="74">
        <v>0</v>
      </c>
      <c r="J384" s="74">
        <v>0</v>
      </c>
      <c r="K384" s="74">
        <v>0</v>
      </c>
      <c r="L384" s="74">
        <v>0</v>
      </c>
      <c r="M384" s="74">
        <v>0</v>
      </c>
      <c r="N384" s="74">
        <v>0</v>
      </c>
    </row>
    <row r="385" spans="1:14" hidden="1" outlineLevel="1">
      <c r="A385" s="8" t="s">
        <v>740</v>
      </c>
      <c r="B385" s="74">
        <v>0</v>
      </c>
      <c r="C385" s="74">
        <v>0</v>
      </c>
      <c r="D385" s="74">
        <v>0</v>
      </c>
      <c r="E385" s="74">
        <v>0</v>
      </c>
      <c r="F385" s="74">
        <v>0</v>
      </c>
      <c r="G385" s="74">
        <v>0</v>
      </c>
      <c r="H385" s="74">
        <v>0</v>
      </c>
      <c r="I385" s="74">
        <v>0</v>
      </c>
      <c r="J385" s="74">
        <v>0</v>
      </c>
      <c r="K385" s="74">
        <v>0</v>
      </c>
      <c r="L385" s="74">
        <v>0</v>
      </c>
      <c r="M385" s="74">
        <v>0</v>
      </c>
      <c r="N385" s="74">
        <v>0</v>
      </c>
    </row>
    <row r="386" spans="1:14" hidden="1" outlineLevel="1">
      <c r="A386" s="8" t="s">
        <v>202</v>
      </c>
      <c r="B386" s="74">
        <v>0</v>
      </c>
      <c r="C386" s="74">
        <v>0</v>
      </c>
      <c r="D386" s="74">
        <v>0</v>
      </c>
      <c r="E386" s="74">
        <v>0</v>
      </c>
      <c r="F386" s="74">
        <v>0</v>
      </c>
      <c r="G386" s="74">
        <v>0</v>
      </c>
      <c r="H386" s="74">
        <v>0</v>
      </c>
      <c r="I386" s="74">
        <v>0</v>
      </c>
      <c r="J386" s="74">
        <v>0</v>
      </c>
      <c r="K386" s="74">
        <v>0</v>
      </c>
      <c r="L386" s="74">
        <v>0</v>
      </c>
      <c r="M386" s="74">
        <v>0</v>
      </c>
      <c r="N386" s="74">
        <v>0</v>
      </c>
    </row>
    <row r="387" spans="1:14" hidden="1" outlineLevel="1">
      <c r="A387" s="8" t="s">
        <v>171</v>
      </c>
      <c r="B387" s="74">
        <v>1</v>
      </c>
      <c r="C387" s="74">
        <v>1</v>
      </c>
      <c r="D387" s="74">
        <v>0</v>
      </c>
      <c r="E387" s="74">
        <v>0</v>
      </c>
      <c r="F387" s="74">
        <v>0</v>
      </c>
      <c r="G387" s="74">
        <v>0</v>
      </c>
      <c r="H387" s="74">
        <v>0</v>
      </c>
      <c r="I387" s="74">
        <v>0</v>
      </c>
      <c r="J387" s="74">
        <v>0</v>
      </c>
      <c r="K387" s="74">
        <v>0</v>
      </c>
      <c r="L387" s="74">
        <v>0</v>
      </c>
      <c r="M387" s="74">
        <v>0</v>
      </c>
      <c r="N387" s="74">
        <v>0</v>
      </c>
    </row>
    <row r="388" spans="1:14" hidden="1" outlineLevel="1">
      <c r="A388" s="8" t="s">
        <v>224</v>
      </c>
      <c r="B388" s="74"/>
      <c r="C388" s="74"/>
      <c r="D388" s="74"/>
      <c r="E388" s="74"/>
      <c r="F388" s="74"/>
      <c r="G388" s="74"/>
      <c r="H388" s="74"/>
      <c r="I388" s="74"/>
      <c r="J388" s="74"/>
      <c r="K388" s="74"/>
      <c r="L388" s="74"/>
      <c r="M388" s="74"/>
      <c r="N388" s="74"/>
    </row>
    <row r="389" spans="1:14" hidden="1" outlineLevel="1">
      <c r="A389" s="8" t="s">
        <v>225</v>
      </c>
      <c r="B389" s="74">
        <v>0</v>
      </c>
      <c r="C389" s="74">
        <v>0</v>
      </c>
      <c r="D389" s="74">
        <v>0</v>
      </c>
      <c r="E389" s="74">
        <v>0</v>
      </c>
      <c r="F389" s="74">
        <v>0</v>
      </c>
      <c r="G389" s="74">
        <v>0</v>
      </c>
      <c r="H389" s="74">
        <v>0</v>
      </c>
      <c r="I389" s="74">
        <v>0</v>
      </c>
      <c r="J389" s="74">
        <v>0</v>
      </c>
      <c r="K389" s="74">
        <v>0</v>
      </c>
      <c r="L389" s="74">
        <v>0</v>
      </c>
      <c r="M389" s="74">
        <v>0</v>
      </c>
      <c r="N389" s="74">
        <v>0</v>
      </c>
    </row>
    <row r="390" spans="1:14" hidden="1" outlineLevel="1">
      <c r="A390" s="8" t="s">
        <v>226</v>
      </c>
      <c r="B390" s="74">
        <v>0</v>
      </c>
      <c r="C390" s="74">
        <v>0</v>
      </c>
      <c r="D390" s="74">
        <v>0</v>
      </c>
      <c r="E390" s="74">
        <v>0</v>
      </c>
      <c r="F390" s="74">
        <v>0</v>
      </c>
      <c r="G390" s="74">
        <v>0</v>
      </c>
      <c r="H390" s="74">
        <v>0</v>
      </c>
      <c r="I390" s="74">
        <v>0</v>
      </c>
      <c r="J390" s="74">
        <v>0</v>
      </c>
      <c r="K390" s="74">
        <v>0</v>
      </c>
      <c r="L390" s="74">
        <v>0</v>
      </c>
      <c r="M390" s="74">
        <v>0</v>
      </c>
      <c r="N390" s="74">
        <v>0</v>
      </c>
    </row>
    <row r="391" spans="1:14" hidden="1" outlineLevel="1">
      <c r="A391" s="8" t="s">
        <v>191</v>
      </c>
      <c r="B391" s="74">
        <v>10</v>
      </c>
      <c r="C391" s="74">
        <v>0</v>
      </c>
      <c r="D391" s="74">
        <v>0</v>
      </c>
      <c r="E391" s="74">
        <v>0</v>
      </c>
      <c r="F391" s="74">
        <v>1</v>
      </c>
      <c r="G391" s="74">
        <v>4</v>
      </c>
      <c r="H391" s="74">
        <v>1</v>
      </c>
      <c r="I391" s="74">
        <v>0</v>
      </c>
      <c r="J391" s="74">
        <v>2</v>
      </c>
      <c r="K391" s="74">
        <v>0</v>
      </c>
      <c r="L391" s="74">
        <v>1</v>
      </c>
      <c r="M391" s="74">
        <v>1</v>
      </c>
      <c r="N391" s="74">
        <v>0</v>
      </c>
    </row>
    <row r="392" spans="1:14" hidden="1" outlineLevel="1">
      <c r="A392" s="8" t="s">
        <v>227</v>
      </c>
      <c r="B392" s="74">
        <v>0</v>
      </c>
      <c r="C392" s="74">
        <v>0</v>
      </c>
      <c r="D392" s="74">
        <v>0</v>
      </c>
      <c r="E392" s="74">
        <v>0</v>
      </c>
      <c r="F392" s="74">
        <v>0</v>
      </c>
      <c r="G392" s="74">
        <v>0</v>
      </c>
      <c r="H392" s="74">
        <v>0</v>
      </c>
      <c r="I392" s="74">
        <v>0</v>
      </c>
      <c r="J392" s="74">
        <v>0</v>
      </c>
      <c r="K392" s="74">
        <v>0</v>
      </c>
      <c r="L392" s="74">
        <v>0</v>
      </c>
      <c r="M392" s="74">
        <v>0</v>
      </c>
      <c r="N392" s="74">
        <v>0</v>
      </c>
    </row>
    <row r="393" spans="1:14" hidden="1" outlineLevel="1">
      <c r="A393" s="8" t="s">
        <v>255</v>
      </c>
      <c r="B393" s="74">
        <v>0</v>
      </c>
      <c r="C393" s="74">
        <v>0</v>
      </c>
      <c r="D393" s="74">
        <v>0</v>
      </c>
      <c r="E393" s="74">
        <v>0</v>
      </c>
      <c r="F393" s="74">
        <v>0</v>
      </c>
      <c r="G393" s="74">
        <v>0</v>
      </c>
      <c r="H393" s="74">
        <v>0</v>
      </c>
      <c r="I393" s="74">
        <v>0</v>
      </c>
      <c r="J393" s="74">
        <v>0</v>
      </c>
      <c r="K393" s="74">
        <v>0</v>
      </c>
      <c r="L393" s="74">
        <v>0</v>
      </c>
      <c r="M393" s="74">
        <v>0</v>
      </c>
      <c r="N393" s="74">
        <v>0</v>
      </c>
    </row>
    <row r="394" spans="1:14" hidden="1" outlineLevel="1">
      <c r="A394" s="8" t="s">
        <v>258</v>
      </c>
      <c r="B394" s="74">
        <v>0</v>
      </c>
      <c r="C394" s="74">
        <v>0</v>
      </c>
      <c r="D394" s="74">
        <v>0</v>
      </c>
      <c r="E394" s="74">
        <v>0</v>
      </c>
      <c r="F394" s="74">
        <v>0</v>
      </c>
      <c r="G394" s="74">
        <v>0</v>
      </c>
      <c r="H394" s="74">
        <v>0</v>
      </c>
      <c r="I394" s="74">
        <v>0</v>
      </c>
      <c r="J394" s="74">
        <v>0</v>
      </c>
      <c r="K394" s="74">
        <v>0</v>
      </c>
      <c r="L394" s="74">
        <v>0</v>
      </c>
      <c r="M394" s="74">
        <v>0</v>
      </c>
      <c r="N394" s="74">
        <v>0</v>
      </c>
    </row>
    <row r="395" spans="1:14" hidden="1" outlineLevel="1">
      <c r="A395" s="8" t="s">
        <v>228</v>
      </c>
      <c r="B395" s="74">
        <v>0</v>
      </c>
      <c r="C395" s="74">
        <v>0</v>
      </c>
      <c r="D395" s="74">
        <v>0</v>
      </c>
      <c r="E395" s="74">
        <v>0</v>
      </c>
      <c r="F395" s="74">
        <v>0</v>
      </c>
      <c r="G395" s="74">
        <v>0</v>
      </c>
      <c r="H395" s="74">
        <v>0</v>
      </c>
      <c r="I395" s="74">
        <v>0</v>
      </c>
      <c r="J395" s="74">
        <v>0</v>
      </c>
      <c r="K395" s="74">
        <v>0</v>
      </c>
      <c r="L395" s="74">
        <v>0</v>
      </c>
      <c r="M395" s="74">
        <v>0</v>
      </c>
      <c r="N395" s="74">
        <v>0</v>
      </c>
    </row>
    <row r="396" spans="1:14" hidden="1" outlineLevel="1">
      <c r="A396" s="8" t="s">
        <v>229</v>
      </c>
      <c r="B396" s="74">
        <v>0</v>
      </c>
      <c r="C396" s="74">
        <v>0</v>
      </c>
      <c r="D396" s="74">
        <v>0</v>
      </c>
      <c r="E396" s="74">
        <v>0</v>
      </c>
      <c r="F396" s="74">
        <v>0</v>
      </c>
      <c r="G396" s="74">
        <v>0</v>
      </c>
      <c r="H396" s="74">
        <v>0</v>
      </c>
      <c r="I396" s="74">
        <v>0</v>
      </c>
      <c r="J396" s="74">
        <v>0</v>
      </c>
      <c r="K396" s="74">
        <v>0</v>
      </c>
      <c r="L396" s="74">
        <v>0</v>
      </c>
      <c r="M396" s="74">
        <v>0</v>
      </c>
      <c r="N396" s="74">
        <v>0</v>
      </c>
    </row>
    <row r="397" spans="1:14" hidden="1" outlineLevel="1">
      <c r="A397" s="8" t="s">
        <v>259</v>
      </c>
      <c r="B397" s="74">
        <v>5</v>
      </c>
      <c r="C397" s="74">
        <v>0</v>
      </c>
      <c r="D397" s="74">
        <v>1</v>
      </c>
      <c r="E397" s="74">
        <v>0</v>
      </c>
      <c r="F397" s="74">
        <v>0</v>
      </c>
      <c r="G397" s="74">
        <v>0</v>
      </c>
      <c r="H397" s="74">
        <v>0</v>
      </c>
      <c r="I397" s="74">
        <v>0</v>
      </c>
      <c r="J397" s="74">
        <v>0</v>
      </c>
      <c r="K397" s="74">
        <v>2</v>
      </c>
      <c r="L397" s="74">
        <v>1</v>
      </c>
      <c r="M397" s="74">
        <v>0</v>
      </c>
      <c r="N397" s="74">
        <v>1</v>
      </c>
    </row>
    <row r="398" spans="1:14" hidden="1" outlineLevel="1">
      <c r="A398" s="8" t="s">
        <v>231</v>
      </c>
      <c r="B398" s="74">
        <v>0</v>
      </c>
      <c r="C398" s="74">
        <v>0</v>
      </c>
      <c r="D398" s="74">
        <v>0</v>
      </c>
      <c r="E398" s="74">
        <v>0</v>
      </c>
      <c r="F398" s="74">
        <v>0</v>
      </c>
      <c r="G398" s="74">
        <v>0</v>
      </c>
      <c r="H398" s="74">
        <v>0</v>
      </c>
      <c r="I398" s="74">
        <v>0</v>
      </c>
      <c r="J398" s="74">
        <v>0</v>
      </c>
      <c r="K398" s="74">
        <v>0</v>
      </c>
      <c r="L398" s="74">
        <v>0</v>
      </c>
      <c r="M398" s="74">
        <v>0</v>
      </c>
      <c r="N398" s="74">
        <v>0</v>
      </c>
    </row>
    <row r="399" spans="1:14" hidden="1" outlineLevel="1">
      <c r="A399" s="8" t="s">
        <v>205</v>
      </c>
      <c r="B399" s="74">
        <v>0</v>
      </c>
      <c r="C399" s="74">
        <v>0</v>
      </c>
      <c r="D399" s="74">
        <v>0</v>
      </c>
      <c r="E399" s="74">
        <v>0</v>
      </c>
      <c r="F399" s="74">
        <v>0</v>
      </c>
      <c r="G399" s="74">
        <v>0</v>
      </c>
      <c r="H399" s="74">
        <v>0</v>
      </c>
      <c r="I399" s="74">
        <v>0</v>
      </c>
      <c r="J399" s="74">
        <v>0</v>
      </c>
      <c r="K399" s="74">
        <v>0</v>
      </c>
      <c r="L399" s="74">
        <v>0</v>
      </c>
      <c r="M399" s="74">
        <v>0</v>
      </c>
      <c r="N399" s="74">
        <v>0</v>
      </c>
    </row>
    <row r="400" spans="1:14" hidden="1" outlineLevel="1">
      <c r="A400" s="8" t="s">
        <v>232</v>
      </c>
      <c r="B400" s="74">
        <v>0</v>
      </c>
      <c r="C400" s="74">
        <v>0</v>
      </c>
      <c r="D400" s="74">
        <v>0</v>
      </c>
      <c r="E400" s="74">
        <v>0</v>
      </c>
      <c r="F400" s="74">
        <v>0</v>
      </c>
      <c r="G400" s="74">
        <v>0</v>
      </c>
      <c r="H400" s="74">
        <v>0</v>
      </c>
      <c r="I400" s="74">
        <v>0</v>
      </c>
      <c r="J400" s="74">
        <v>0</v>
      </c>
      <c r="K400" s="74">
        <v>0</v>
      </c>
      <c r="L400" s="74">
        <v>0</v>
      </c>
      <c r="M400" s="74">
        <v>0</v>
      </c>
      <c r="N400" s="74">
        <v>0</v>
      </c>
    </row>
    <row r="401" spans="1:14" hidden="1" outlineLevel="1">
      <c r="A401" s="8" t="s">
        <v>233</v>
      </c>
      <c r="B401" s="74">
        <v>0</v>
      </c>
      <c r="C401" s="74">
        <v>0</v>
      </c>
      <c r="D401" s="74">
        <v>0</v>
      </c>
      <c r="E401" s="74">
        <v>0</v>
      </c>
      <c r="F401" s="74">
        <v>0</v>
      </c>
      <c r="G401" s="74">
        <v>0</v>
      </c>
      <c r="H401" s="74">
        <v>0</v>
      </c>
      <c r="I401" s="74">
        <v>0</v>
      </c>
      <c r="J401" s="74">
        <v>0</v>
      </c>
      <c r="K401" s="74">
        <v>0</v>
      </c>
      <c r="L401" s="74">
        <v>0</v>
      </c>
      <c r="M401" s="74">
        <v>0</v>
      </c>
      <c r="N401" s="74">
        <v>0</v>
      </c>
    </row>
    <row r="402" spans="1:14" hidden="1" outlineLevel="1">
      <c r="A402" s="8" t="s">
        <v>234</v>
      </c>
      <c r="B402" s="74"/>
      <c r="C402" s="74"/>
      <c r="D402" s="74"/>
      <c r="E402" s="74"/>
      <c r="F402" s="74"/>
      <c r="G402" s="74"/>
      <c r="H402" s="74"/>
      <c r="I402" s="74"/>
      <c r="J402" s="74"/>
      <c r="K402" s="74"/>
      <c r="L402" s="74"/>
      <c r="M402" s="74"/>
      <c r="N402" s="74"/>
    </row>
    <row r="403" spans="1:14" hidden="1" outlineLevel="1">
      <c r="A403" s="8" t="s">
        <v>235</v>
      </c>
      <c r="B403" s="74">
        <v>0</v>
      </c>
      <c r="C403" s="74">
        <v>0</v>
      </c>
      <c r="D403" s="74">
        <v>0</v>
      </c>
      <c r="E403" s="74">
        <v>0</v>
      </c>
      <c r="F403" s="74">
        <v>0</v>
      </c>
      <c r="G403" s="74">
        <v>0</v>
      </c>
      <c r="H403" s="74">
        <v>0</v>
      </c>
      <c r="I403" s="74">
        <v>0</v>
      </c>
      <c r="J403" s="74">
        <v>0</v>
      </c>
      <c r="K403" s="74">
        <v>0</v>
      </c>
      <c r="L403" s="74">
        <v>0</v>
      </c>
      <c r="M403" s="74">
        <v>0</v>
      </c>
      <c r="N403" s="74">
        <v>0</v>
      </c>
    </row>
    <row r="404" spans="1:14" hidden="1" outlineLevel="1">
      <c r="A404" s="8" t="s">
        <v>236</v>
      </c>
      <c r="B404" s="74">
        <v>10</v>
      </c>
      <c r="C404" s="74">
        <v>0</v>
      </c>
      <c r="D404" s="74">
        <v>1</v>
      </c>
      <c r="E404" s="74">
        <v>0</v>
      </c>
      <c r="F404" s="74">
        <v>0</v>
      </c>
      <c r="G404" s="74">
        <v>3</v>
      </c>
      <c r="H404" s="74">
        <v>0</v>
      </c>
      <c r="I404" s="74">
        <v>0</v>
      </c>
      <c r="J404" s="74">
        <v>1</v>
      </c>
      <c r="K404" s="74">
        <v>2</v>
      </c>
      <c r="L404" s="74">
        <v>0</v>
      </c>
      <c r="M404" s="74">
        <v>1</v>
      </c>
      <c r="N404" s="74">
        <v>2</v>
      </c>
    </row>
    <row r="405" spans="1:14" hidden="1" outlineLevel="1">
      <c r="A405" s="8" t="s">
        <v>742</v>
      </c>
      <c r="B405" s="74">
        <v>0</v>
      </c>
      <c r="C405" s="74">
        <v>0</v>
      </c>
      <c r="D405" s="74">
        <v>0</v>
      </c>
      <c r="E405" s="74">
        <v>0</v>
      </c>
      <c r="F405" s="74">
        <v>0</v>
      </c>
      <c r="G405" s="74">
        <v>0</v>
      </c>
      <c r="H405" s="74">
        <v>0</v>
      </c>
      <c r="I405" s="74">
        <v>0</v>
      </c>
      <c r="J405" s="74">
        <v>0</v>
      </c>
      <c r="K405" s="74">
        <v>0</v>
      </c>
      <c r="L405" s="74">
        <v>0</v>
      </c>
      <c r="M405" s="74">
        <v>0</v>
      </c>
      <c r="N405" s="74">
        <v>0</v>
      </c>
    </row>
    <row r="406" spans="1:14" hidden="1" outlineLevel="1">
      <c r="A406" s="8" t="s">
        <v>238</v>
      </c>
      <c r="B406" s="74">
        <v>0</v>
      </c>
      <c r="C406" s="74">
        <v>0</v>
      </c>
      <c r="D406" s="74">
        <v>0</v>
      </c>
      <c r="E406" s="74">
        <v>0</v>
      </c>
      <c r="F406" s="74">
        <v>0</v>
      </c>
      <c r="G406" s="74">
        <v>0</v>
      </c>
      <c r="H406" s="74">
        <v>0</v>
      </c>
      <c r="I406" s="74">
        <v>0</v>
      </c>
      <c r="J406" s="74">
        <v>0</v>
      </c>
      <c r="K406" s="74">
        <v>0</v>
      </c>
      <c r="L406" s="74">
        <v>0</v>
      </c>
      <c r="M406" s="74">
        <v>0</v>
      </c>
      <c r="N406" s="74">
        <v>0</v>
      </c>
    </row>
    <row r="407" spans="1:14" hidden="1" outlineLevel="1">
      <c r="A407" s="8" t="s">
        <v>174</v>
      </c>
      <c r="B407" s="74">
        <v>1</v>
      </c>
      <c r="C407" s="74">
        <v>0</v>
      </c>
      <c r="D407" s="74">
        <v>0</v>
      </c>
      <c r="E407" s="74">
        <v>0</v>
      </c>
      <c r="F407" s="74">
        <v>0</v>
      </c>
      <c r="G407" s="74">
        <v>0</v>
      </c>
      <c r="H407" s="74">
        <v>0</v>
      </c>
      <c r="I407" s="74">
        <v>0</v>
      </c>
      <c r="J407" s="74">
        <v>0</v>
      </c>
      <c r="K407" s="74">
        <v>0</v>
      </c>
      <c r="L407" s="74">
        <v>0</v>
      </c>
      <c r="M407" s="74">
        <v>1</v>
      </c>
      <c r="N407" s="74">
        <v>0</v>
      </c>
    </row>
    <row r="408" spans="1:14" hidden="1" outlineLevel="1">
      <c r="A408" s="8" t="s">
        <v>239</v>
      </c>
      <c r="B408" s="74">
        <v>0</v>
      </c>
      <c r="C408" s="74">
        <v>0</v>
      </c>
      <c r="D408" s="74">
        <v>0</v>
      </c>
      <c r="E408" s="74">
        <v>0</v>
      </c>
      <c r="F408" s="74">
        <v>0</v>
      </c>
      <c r="G408" s="74">
        <v>0</v>
      </c>
      <c r="H408" s="74">
        <v>0</v>
      </c>
      <c r="I408" s="74">
        <v>0</v>
      </c>
      <c r="J408" s="74">
        <v>0</v>
      </c>
      <c r="K408" s="74">
        <v>0</v>
      </c>
      <c r="L408" s="74">
        <v>0</v>
      </c>
      <c r="M408" s="74">
        <v>0</v>
      </c>
      <c r="N408" s="74">
        <v>0</v>
      </c>
    </row>
    <row r="409" spans="1:14" hidden="1" outlineLevel="1">
      <c r="A409" s="8" t="s">
        <v>240</v>
      </c>
      <c r="B409" s="74">
        <v>3</v>
      </c>
      <c r="C409" s="74">
        <v>0</v>
      </c>
      <c r="D409" s="74">
        <v>0</v>
      </c>
      <c r="E409" s="74">
        <v>0</v>
      </c>
      <c r="F409" s="74">
        <v>0</v>
      </c>
      <c r="G409" s="74">
        <v>2</v>
      </c>
      <c r="H409" s="74">
        <v>1</v>
      </c>
      <c r="I409" s="74">
        <v>0</v>
      </c>
      <c r="J409" s="74">
        <v>0</v>
      </c>
      <c r="K409" s="74">
        <v>0</v>
      </c>
      <c r="L409" s="74">
        <v>0</v>
      </c>
      <c r="M409" s="74">
        <v>0</v>
      </c>
      <c r="N409" s="74">
        <v>0</v>
      </c>
    </row>
    <row r="410" spans="1:14" hidden="1" outlineLevel="1">
      <c r="A410" s="8" t="s">
        <v>241</v>
      </c>
      <c r="B410" s="74">
        <v>9</v>
      </c>
      <c r="C410" s="74">
        <v>0</v>
      </c>
      <c r="D410" s="74">
        <v>0</v>
      </c>
      <c r="E410" s="74">
        <v>2</v>
      </c>
      <c r="F410" s="74">
        <v>2</v>
      </c>
      <c r="G410" s="74">
        <v>1</v>
      </c>
      <c r="H410" s="74">
        <v>2</v>
      </c>
      <c r="I410" s="74">
        <v>1</v>
      </c>
      <c r="J410" s="74">
        <v>0</v>
      </c>
      <c r="K410" s="74">
        <v>0</v>
      </c>
      <c r="L410" s="74">
        <v>1</v>
      </c>
      <c r="M410" s="74">
        <v>0</v>
      </c>
      <c r="N410" s="74">
        <v>0</v>
      </c>
    </row>
    <row r="411" spans="1:14" hidden="1" outlineLevel="1">
      <c r="A411" s="8" t="s">
        <v>242</v>
      </c>
      <c r="B411" s="74">
        <v>0</v>
      </c>
      <c r="C411" s="74">
        <v>0</v>
      </c>
      <c r="D411" s="74">
        <v>0</v>
      </c>
      <c r="E411" s="74">
        <v>0</v>
      </c>
      <c r="F411" s="74">
        <v>0</v>
      </c>
      <c r="G411" s="74">
        <v>0</v>
      </c>
      <c r="H411" s="74">
        <v>0</v>
      </c>
      <c r="I411" s="74">
        <v>0</v>
      </c>
      <c r="J411" s="74">
        <v>0</v>
      </c>
      <c r="K411" s="74">
        <v>0</v>
      </c>
      <c r="L411" s="74">
        <v>0</v>
      </c>
      <c r="M411" s="74">
        <v>0</v>
      </c>
      <c r="N411" s="74">
        <v>0</v>
      </c>
    </row>
    <row r="412" spans="1:14" hidden="1" outlineLevel="1">
      <c r="A412" s="8" t="s">
        <v>243</v>
      </c>
      <c r="B412" s="74">
        <v>0</v>
      </c>
      <c r="C412" s="74">
        <v>0</v>
      </c>
      <c r="D412" s="74">
        <v>0</v>
      </c>
      <c r="E412" s="74">
        <v>0</v>
      </c>
      <c r="F412" s="74">
        <v>0</v>
      </c>
      <c r="G412" s="74">
        <v>0</v>
      </c>
      <c r="H412" s="74">
        <v>0</v>
      </c>
      <c r="I412" s="74">
        <v>0</v>
      </c>
      <c r="J412" s="74">
        <v>0</v>
      </c>
      <c r="K412" s="74">
        <v>0</v>
      </c>
      <c r="L412" s="74">
        <v>0</v>
      </c>
      <c r="M412" s="74">
        <v>0</v>
      </c>
      <c r="N412" s="74">
        <v>0</v>
      </c>
    </row>
    <row r="413" spans="1:14" hidden="1" outlineLevel="1">
      <c r="A413" s="8" t="s">
        <v>244</v>
      </c>
      <c r="B413" s="74">
        <v>0</v>
      </c>
      <c r="C413" s="74">
        <v>0</v>
      </c>
      <c r="D413" s="74">
        <v>0</v>
      </c>
      <c r="E413" s="74">
        <v>0</v>
      </c>
      <c r="F413" s="74">
        <v>0</v>
      </c>
      <c r="G413" s="74">
        <v>0</v>
      </c>
      <c r="H413" s="74">
        <v>0</v>
      </c>
      <c r="I413" s="74">
        <v>0</v>
      </c>
      <c r="J413" s="74">
        <v>0</v>
      </c>
      <c r="K413" s="74">
        <v>0</v>
      </c>
      <c r="L413" s="74">
        <v>0</v>
      </c>
      <c r="M413" s="74">
        <v>0</v>
      </c>
      <c r="N413" s="74">
        <v>0</v>
      </c>
    </row>
    <row r="414" spans="1:14" hidden="1" outlineLevel="1">
      <c r="A414" s="8" t="s">
        <v>245</v>
      </c>
      <c r="B414" s="74">
        <v>0</v>
      </c>
      <c r="C414" s="74">
        <v>0</v>
      </c>
      <c r="D414" s="74">
        <v>0</v>
      </c>
      <c r="E414" s="74">
        <v>0</v>
      </c>
      <c r="F414" s="74">
        <v>0</v>
      </c>
      <c r="G414" s="74">
        <v>0</v>
      </c>
      <c r="H414" s="74">
        <v>0</v>
      </c>
      <c r="I414" s="74">
        <v>0</v>
      </c>
      <c r="J414" s="74">
        <v>0</v>
      </c>
      <c r="K414" s="74">
        <v>0</v>
      </c>
      <c r="L414" s="74">
        <v>0</v>
      </c>
      <c r="M414" s="74">
        <v>0</v>
      </c>
      <c r="N414" s="74">
        <v>0</v>
      </c>
    </row>
    <row r="415" spans="1:14" hidden="1" outlineLevel="1">
      <c r="A415" s="8" t="s">
        <v>196</v>
      </c>
      <c r="B415" s="74">
        <v>1</v>
      </c>
      <c r="C415" s="74">
        <v>0</v>
      </c>
      <c r="D415" s="74">
        <v>0</v>
      </c>
      <c r="E415" s="74">
        <v>0</v>
      </c>
      <c r="F415" s="74">
        <v>1</v>
      </c>
      <c r="G415" s="74">
        <v>0</v>
      </c>
      <c r="H415" s="74">
        <v>0</v>
      </c>
      <c r="I415" s="74">
        <v>0</v>
      </c>
      <c r="J415" s="74">
        <v>0</v>
      </c>
      <c r="K415" s="74">
        <v>0</v>
      </c>
      <c r="L415" s="74">
        <v>0</v>
      </c>
      <c r="M415" s="74">
        <v>0</v>
      </c>
      <c r="N415" s="74">
        <v>0</v>
      </c>
    </row>
    <row r="416" spans="1:14" hidden="1" outlineLevel="1">
      <c r="A416" s="8" t="s">
        <v>246</v>
      </c>
      <c r="B416" s="74">
        <v>0</v>
      </c>
      <c r="C416" s="74">
        <v>0</v>
      </c>
      <c r="D416" s="74">
        <v>0</v>
      </c>
      <c r="E416" s="74">
        <v>0</v>
      </c>
      <c r="F416" s="74">
        <v>0</v>
      </c>
      <c r="G416" s="74">
        <v>0</v>
      </c>
      <c r="H416" s="74">
        <v>0</v>
      </c>
      <c r="I416" s="74">
        <v>0</v>
      </c>
      <c r="J416" s="74">
        <v>0</v>
      </c>
      <c r="K416" s="74">
        <v>0</v>
      </c>
      <c r="L416" s="74">
        <v>0</v>
      </c>
      <c r="M416" s="74">
        <v>0</v>
      </c>
      <c r="N416" s="74">
        <v>0</v>
      </c>
    </row>
    <row r="417" spans="1:14" hidden="1" outlineLevel="1">
      <c r="A417" s="8" t="s">
        <v>247</v>
      </c>
      <c r="B417" s="74">
        <v>0</v>
      </c>
      <c r="C417" s="74">
        <v>0</v>
      </c>
      <c r="D417" s="74">
        <v>0</v>
      </c>
      <c r="E417" s="74">
        <v>0</v>
      </c>
      <c r="F417" s="74">
        <v>0</v>
      </c>
      <c r="G417" s="74">
        <v>0</v>
      </c>
      <c r="H417" s="74">
        <v>0</v>
      </c>
      <c r="I417" s="74">
        <v>0</v>
      </c>
      <c r="J417" s="74">
        <v>0</v>
      </c>
      <c r="K417" s="74">
        <v>0</v>
      </c>
      <c r="L417" s="74">
        <v>0</v>
      </c>
      <c r="M417" s="74">
        <v>0</v>
      </c>
      <c r="N417" s="74">
        <v>0</v>
      </c>
    </row>
    <row r="418" spans="1:14" hidden="1" outlineLevel="1">
      <c r="A418" s="8" t="s">
        <v>248</v>
      </c>
      <c r="B418" s="74">
        <v>0</v>
      </c>
      <c r="C418" s="74">
        <v>0</v>
      </c>
      <c r="D418" s="74">
        <v>0</v>
      </c>
      <c r="E418" s="74">
        <v>0</v>
      </c>
      <c r="F418" s="74">
        <v>0</v>
      </c>
      <c r="G418" s="74">
        <v>0</v>
      </c>
      <c r="H418" s="74">
        <v>0</v>
      </c>
      <c r="I418" s="74">
        <v>0</v>
      </c>
      <c r="J418" s="74">
        <v>0</v>
      </c>
      <c r="K418" s="74">
        <v>0</v>
      </c>
      <c r="L418" s="74">
        <v>0</v>
      </c>
      <c r="M418" s="74">
        <v>0</v>
      </c>
      <c r="N418" s="74">
        <v>0</v>
      </c>
    </row>
    <row r="419" spans="1:14" hidden="1" outlineLevel="1">
      <c r="A419" s="8" t="s">
        <v>249</v>
      </c>
      <c r="B419" s="74">
        <v>0</v>
      </c>
      <c r="C419" s="74">
        <v>0</v>
      </c>
      <c r="D419" s="74">
        <v>0</v>
      </c>
      <c r="E419" s="74">
        <v>0</v>
      </c>
      <c r="F419" s="74">
        <v>0</v>
      </c>
      <c r="G419" s="74">
        <v>0</v>
      </c>
      <c r="H419" s="74">
        <v>0</v>
      </c>
      <c r="I419" s="74">
        <v>0</v>
      </c>
      <c r="J419" s="74">
        <v>0</v>
      </c>
      <c r="K419" s="74">
        <v>0</v>
      </c>
      <c r="L419" s="74">
        <v>0</v>
      </c>
      <c r="M419" s="74">
        <v>0</v>
      </c>
      <c r="N419" s="74">
        <v>0</v>
      </c>
    </row>
    <row r="420" spans="1:14" hidden="1" outlineLevel="1">
      <c r="A420" s="8" t="s">
        <v>250</v>
      </c>
      <c r="B420" s="74">
        <v>48</v>
      </c>
      <c r="C420" s="74">
        <v>0</v>
      </c>
      <c r="D420" s="74">
        <v>0</v>
      </c>
      <c r="E420" s="74">
        <v>8</v>
      </c>
      <c r="F420" s="74">
        <v>7</v>
      </c>
      <c r="G420" s="74">
        <v>14</v>
      </c>
      <c r="H420" s="74">
        <v>0</v>
      </c>
      <c r="I420" s="74">
        <v>1</v>
      </c>
      <c r="J420" s="74">
        <v>10</v>
      </c>
      <c r="K420" s="74">
        <v>2</v>
      </c>
      <c r="L420" s="74">
        <v>0</v>
      </c>
      <c r="M420" s="74">
        <v>0</v>
      </c>
      <c r="N420" s="74">
        <v>6</v>
      </c>
    </row>
    <row r="421" spans="1:14" hidden="1" outlineLevel="1">
      <c r="A421" s="8" t="s">
        <v>251</v>
      </c>
      <c r="B421" s="74">
        <v>0</v>
      </c>
      <c r="C421" s="74">
        <v>0</v>
      </c>
      <c r="D421" s="74">
        <v>0</v>
      </c>
      <c r="E421" s="74">
        <v>0</v>
      </c>
      <c r="F421" s="74">
        <v>0</v>
      </c>
      <c r="G421" s="74">
        <v>0</v>
      </c>
      <c r="H421" s="74">
        <v>0</v>
      </c>
      <c r="I421" s="74">
        <v>0</v>
      </c>
      <c r="J421" s="74">
        <v>0</v>
      </c>
      <c r="K421" s="74">
        <v>0</v>
      </c>
      <c r="L421" s="74">
        <v>0</v>
      </c>
      <c r="M421" s="74">
        <v>0</v>
      </c>
      <c r="N421" s="74">
        <v>0</v>
      </c>
    </row>
    <row r="422" spans="1:14" hidden="1" outlineLevel="1">
      <c r="A422" s="8" t="s">
        <v>252</v>
      </c>
      <c r="B422" s="74">
        <v>0</v>
      </c>
      <c r="C422" s="74">
        <v>0</v>
      </c>
      <c r="D422" s="74">
        <v>0</v>
      </c>
      <c r="E422" s="74">
        <v>0</v>
      </c>
      <c r="F422" s="74">
        <v>0</v>
      </c>
      <c r="G422" s="74">
        <v>0</v>
      </c>
      <c r="H422" s="74">
        <v>0</v>
      </c>
      <c r="I422" s="74">
        <v>0</v>
      </c>
      <c r="J422" s="74">
        <v>0</v>
      </c>
      <c r="K422" s="74">
        <v>0</v>
      </c>
      <c r="L422" s="74">
        <v>0</v>
      </c>
      <c r="M422" s="74">
        <v>0</v>
      </c>
      <c r="N422" s="74">
        <v>0</v>
      </c>
    </row>
    <row r="423" spans="1:14" hidden="1" outlineLevel="1">
      <c r="A423" s="8" t="s">
        <v>200</v>
      </c>
      <c r="B423" s="74">
        <v>27</v>
      </c>
      <c r="C423" s="74">
        <v>11</v>
      </c>
      <c r="D423" s="74">
        <v>3</v>
      </c>
      <c r="E423" s="74">
        <v>8</v>
      </c>
      <c r="F423" s="74">
        <v>4</v>
      </c>
      <c r="G423" s="74">
        <v>1</v>
      </c>
      <c r="H423" s="74">
        <v>0</v>
      </c>
      <c r="I423" s="74">
        <v>0</v>
      </c>
      <c r="J423" s="74">
        <v>0</v>
      </c>
      <c r="K423" s="74">
        <v>0</v>
      </c>
      <c r="L423" s="74">
        <v>0</v>
      </c>
      <c r="M423" s="74">
        <v>0</v>
      </c>
      <c r="N423" s="74">
        <v>0</v>
      </c>
    </row>
    <row r="424" spans="1:14" collapsed="1">
      <c r="A424" s="30" t="s">
        <v>132</v>
      </c>
      <c r="B424" s="74">
        <v>643</v>
      </c>
      <c r="C424" s="74">
        <v>81</v>
      </c>
      <c r="D424" s="74">
        <v>93</v>
      </c>
      <c r="E424" s="74">
        <v>110</v>
      </c>
      <c r="F424" s="74">
        <v>62</v>
      </c>
      <c r="G424" s="74">
        <v>55</v>
      </c>
      <c r="H424" s="74">
        <v>73</v>
      </c>
      <c r="I424" s="74">
        <v>33</v>
      </c>
      <c r="J424" s="74">
        <v>36</v>
      </c>
      <c r="K424" s="74">
        <v>28</v>
      </c>
      <c r="L424" s="74">
        <v>32</v>
      </c>
      <c r="M424" s="74">
        <v>19</v>
      </c>
      <c r="N424" s="74">
        <v>21</v>
      </c>
    </row>
    <row r="425" spans="1:14" hidden="1" outlineLevel="1">
      <c r="A425" s="8" t="s">
        <v>216</v>
      </c>
      <c r="B425" s="74"/>
      <c r="C425" s="74"/>
      <c r="D425" s="74"/>
      <c r="E425" s="74"/>
      <c r="F425" s="74"/>
      <c r="G425" s="74"/>
      <c r="H425" s="74"/>
      <c r="I425" s="74"/>
      <c r="J425" s="74"/>
      <c r="K425" s="74"/>
      <c r="L425" s="74"/>
      <c r="M425" s="74"/>
      <c r="N425" s="74"/>
    </row>
    <row r="426" spans="1:14" hidden="1" outlineLevel="1">
      <c r="A426" s="8" t="s">
        <v>218</v>
      </c>
      <c r="B426" s="74">
        <v>403</v>
      </c>
      <c r="C426" s="74">
        <v>75</v>
      </c>
      <c r="D426" s="74">
        <v>84</v>
      </c>
      <c r="E426" s="74">
        <v>86</v>
      </c>
      <c r="F426" s="74">
        <v>21</v>
      </c>
      <c r="G426" s="74">
        <v>18</v>
      </c>
      <c r="H426" s="74">
        <v>19</v>
      </c>
      <c r="I426" s="74">
        <v>5</v>
      </c>
      <c r="J426" s="74">
        <v>23</v>
      </c>
      <c r="K426" s="74">
        <v>26</v>
      </c>
      <c r="L426" s="74">
        <v>31</v>
      </c>
      <c r="M426" s="74">
        <v>9</v>
      </c>
      <c r="N426" s="74">
        <v>6</v>
      </c>
    </row>
    <row r="427" spans="1:14" hidden="1" outlineLevel="1">
      <c r="A427" s="8" t="s">
        <v>221</v>
      </c>
      <c r="B427" s="74">
        <v>1</v>
      </c>
      <c r="C427" s="74">
        <v>0</v>
      </c>
      <c r="D427" s="74">
        <v>0</v>
      </c>
      <c r="E427" s="74">
        <v>0</v>
      </c>
      <c r="F427" s="74">
        <v>0</v>
      </c>
      <c r="G427" s="74">
        <v>0</v>
      </c>
      <c r="H427" s="74">
        <v>1</v>
      </c>
      <c r="I427" s="74">
        <v>0</v>
      </c>
      <c r="J427" s="74">
        <v>0</v>
      </c>
      <c r="K427" s="74">
        <v>0</v>
      </c>
      <c r="L427" s="74">
        <v>0</v>
      </c>
      <c r="M427" s="74">
        <v>0</v>
      </c>
      <c r="N427" s="74">
        <v>0</v>
      </c>
    </row>
    <row r="428" spans="1:14" hidden="1" outlineLevel="1">
      <c r="A428" s="8" t="s">
        <v>171</v>
      </c>
      <c r="B428" s="74">
        <v>1</v>
      </c>
      <c r="C428" s="74">
        <v>0</v>
      </c>
      <c r="D428" s="74">
        <v>0</v>
      </c>
      <c r="E428" s="74">
        <v>0</v>
      </c>
      <c r="F428" s="74">
        <v>1</v>
      </c>
      <c r="G428" s="74">
        <v>0</v>
      </c>
      <c r="H428" s="74">
        <v>0</v>
      </c>
      <c r="I428" s="74">
        <v>0</v>
      </c>
      <c r="J428" s="74">
        <v>0</v>
      </c>
      <c r="K428" s="74">
        <v>0</v>
      </c>
      <c r="L428" s="74">
        <v>0</v>
      </c>
      <c r="M428" s="74">
        <v>0</v>
      </c>
      <c r="N428" s="74">
        <v>0</v>
      </c>
    </row>
    <row r="429" spans="1:14" hidden="1" outlineLevel="1">
      <c r="A429" s="8" t="s">
        <v>224</v>
      </c>
      <c r="B429" s="74"/>
      <c r="C429" s="74"/>
      <c r="D429" s="74"/>
      <c r="E429" s="74"/>
      <c r="F429" s="74"/>
      <c r="G429" s="74"/>
      <c r="H429" s="74"/>
      <c r="I429" s="74"/>
      <c r="J429" s="74"/>
      <c r="K429" s="74"/>
      <c r="L429" s="74"/>
      <c r="M429" s="74"/>
      <c r="N429" s="74"/>
    </row>
    <row r="430" spans="1:14" hidden="1" outlineLevel="1">
      <c r="A430" s="8" t="s">
        <v>191</v>
      </c>
      <c r="B430" s="74">
        <v>10</v>
      </c>
      <c r="C430" s="74">
        <v>0</v>
      </c>
      <c r="D430" s="74">
        <v>0</v>
      </c>
      <c r="E430" s="74">
        <v>0</v>
      </c>
      <c r="F430" s="74">
        <v>0</v>
      </c>
      <c r="G430" s="74">
        <v>1</v>
      </c>
      <c r="H430" s="74">
        <v>2</v>
      </c>
      <c r="I430" s="74">
        <v>0</v>
      </c>
      <c r="J430" s="74">
        <v>5</v>
      </c>
      <c r="K430" s="74">
        <v>1</v>
      </c>
      <c r="L430" s="74">
        <v>0</v>
      </c>
      <c r="M430" s="74">
        <v>0</v>
      </c>
      <c r="N430" s="74">
        <v>1</v>
      </c>
    </row>
    <row r="431" spans="1:14" hidden="1" outlineLevel="1">
      <c r="A431" s="8" t="s">
        <v>258</v>
      </c>
      <c r="B431" s="74">
        <v>2</v>
      </c>
      <c r="C431" s="74">
        <v>0</v>
      </c>
      <c r="D431" s="74">
        <v>1</v>
      </c>
      <c r="E431" s="74">
        <v>1</v>
      </c>
      <c r="F431" s="74">
        <v>0</v>
      </c>
      <c r="G431" s="74">
        <v>0</v>
      </c>
      <c r="H431" s="74">
        <v>0</v>
      </c>
      <c r="I431" s="74">
        <v>0</v>
      </c>
      <c r="J431" s="74">
        <v>0</v>
      </c>
      <c r="K431" s="74">
        <v>0</v>
      </c>
      <c r="L431" s="74">
        <v>0</v>
      </c>
      <c r="M431" s="74">
        <v>0</v>
      </c>
      <c r="N431" s="74">
        <v>0</v>
      </c>
    </row>
    <row r="432" spans="1:14" hidden="1" outlineLevel="1">
      <c r="A432" s="8" t="s">
        <v>259</v>
      </c>
      <c r="B432" s="74">
        <v>14</v>
      </c>
      <c r="C432" s="74">
        <v>3</v>
      </c>
      <c r="D432" s="74">
        <v>2</v>
      </c>
      <c r="E432" s="74">
        <v>0</v>
      </c>
      <c r="F432" s="74">
        <v>0</v>
      </c>
      <c r="G432" s="74">
        <v>0</v>
      </c>
      <c r="H432" s="74">
        <v>1</v>
      </c>
      <c r="I432" s="74">
        <v>1</v>
      </c>
      <c r="J432" s="74">
        <v>1</v>
      </c>
      <c r="K432" s="74">
        <v>1</v>
      </c>
      <c r="L432" s="74">
        <v>0</v>
      </c>
      <c r="M432" s="74">
        <v>5</v>
      </c>
      <c r="N432" s="74">
        <v>0</v>
      </c>
    </row>
    <row r="433" spans="1:14" hidden="1" outlineLevel="1">
      <c r="A433" s="8" t="s">
        <v>234</v>
      </c>
      <c r="B433" s="74"/>
      <c r="C433" s="74"/>
      <c r="D433" s="74"/>
      <c r="E433" s="74"/>
      <c r="F433" s="74"/>
      <c r="G433" s="74"/>
      <c r="H433" s="74"/>
      <c r="I433" s="74"/>
      <c r="J433" s="74"/>
      <c r="K433" s="74"/>
      <c r="L433" s="74"/>
      <c r="M433" s="74"/>
      <c r="N433" s="74"/>
    </row>
    <row r="434" spans="1:14" hidden="1" outlineLevel="1">
      <c r="A434" s="8" t="s">
        <v>236</v>
      </c>
      <c r="B434" s="74">
        <v>3</v>
      </c>
      <c r="C434" s="74">
        <v>0</v>
      </c>
      <c r="D434" s="74">
        <v>1</v>
      </c>
      <c r="E434" s="74">
        <v>0</v>
      </c>
      <c r="F434" s="74">
        <v>0</v>
      </c>
      <c r="G434" s="74">
        <v>0</v>
      </c>
      <c r="H434" s="74">
        <v>1</v>
      </c>
      <c r="I434" s="74">
        <v>0</v>
      </c>
      <c r="J434" s="74">
        <v>1</v>
      </c>
      <c r="K434" s="74">
        <v>0</v>
      </c>
      <c r="L434" s="74">
        <v>0</v>
      </c>
      <c r="M434" s="74">
        <v>0</v>
      </c>
      <c r="N434" s="74">
        <v>0</v>
      </c>
    </row>
    <row r="435" spans="1:14" hidden="1" outlineLevel="1">
      <c r="A435" s="8" t="s">
        <v>238</v>
      </c>
      <c r="B435" s="74">
        <v>1</v>
      </c>
      <c r="C435" s="74">
        <v>0</v>
      </c>
      <c r="D435" s="74">
        <v>0</v>
      </c>
      <c r="E435" s="74">
        <v>0</v>
      </c>
      <c r="F435" s="74">
        <v>0</v>
      </c>
      <c r="G435" s="74">
        <v>0</v>
      </c>
      <c r="H435" s="74">
        <v>0</v>
      </c>
      <c r="I435" s="74">
        <v>0</v>
      </c>
      <c r="J435" s="74">
        <v>1</v>
      </c>
      <c r="K435" s="74">
        <v>0</v>
      </c>
      <c r="L435" s="74">
        <v>0</v>
      </c>
      <c r="M435" s="74">
        <v>0</v>
      </c>
      <c r="N435" s="74">
        <v>0</v>
      </c>
    </row>
    <row r="436" spans="1:14" hidden="1" outlineLevel="1">
      <c r="A436" s="8" t="s">
        <v>174</v>
      </c>
      <c r="B436" s="74">
        <v>1</v>
      </c>
      <c r="C436" s="74">
        <v>0</v>
      </c>
      <c r="D436" s="74">
        <v>1</v>
      </c>
      <c r="E436" s="74">
        <v>0</v>
      </c>
      <c r="F436" s="74">
        <v>0</v>
      </c>
      <c r="G436" s="74">
        <v>0</v>
      </c>
      <c r="H436" s="74">
        <v>0</v>
      </c>
      <c r="I436" s="74">
        <v>0</v>
      </c>
      <c r="J436" s="74">
        <v>0</v>
      </c>
      <c r="K436" s="74">
        <v>0</v>
      </c>
      <c r="L436" s="74">
        <v>0</v>
      </c>
      <c r="M436" s="74">
        <v>0</v>
      </c>
      <c r="N436" s="74">
        <v>0</v>
      </c>
    </row>
    <row r="437" spans="1:14" hidden="1" outlineLevel="1">
      <c r="A437" s="8" t="s">
        <v>240</v>
      </c>
      <c r="B437" s="74">
        <v>1</v>
      </c>
      <c r="C437" s="74">
        <v>0</v>
      </c>
      <c r="D437" s="74">
        <v>0</v>
      </c>
      <c r="E437" s="74">
        <v>0</v>
      </c>
      <c r="F437" s="74">
        <v>0</v>
      </c>
      <c r="G437" s="74">
        <v>0</v>
      </c>
      <c r="H437" s="74">
        <v>0</v>
      </c>
      <c r="I437" s="74">
        <v>0</v>
      </c>
      <c r="J437" s="74">
        <v>0</v>
      </c>
      <c r="K437" s="74">
        <v>0</v>
      </c>
      <c r="L437" s="74">
        <v>0</v>
      </c>
      <c r="M437" s="74">
        <v>1</v>
      </c>
      <c r="N437" s="74">
        <v>0</v>
      </c>
    </row>
    <row r="438" spans="1:14" hidden="1" outlineLevel="1">
      <c r="A438" s="8" t="s">
        <v>241</v>
      </c>
      <c r="B438" s="74">
        <v>2</v>
      </c>
      <c r="C438" s="74">
        <v>0</v>
      </c>
      <c r="D438" s="74">
        <v>0</v>
      </c>
      <c r="E438" s="74">
        <v>0</v>
      </c>
      <c r="F438" s="74">
        <v>0</v>
      </c>
      <c r="G438" s="74">
        <v>0</v>
      </c>
      <c r="H438" s="74">
        <v>0</v>
      </c>
      <c r="I438" s="74">
        <v>0</v>
      </c>
      <c r="J438" s="74">
        <v>0</v>
      </c>
      <c r="K438" s="74">
        <v>0</v>
      </c>
      <c r="L438" s="74">
        <v>0</v>
      </c>
      <c r="M438" s="74">
        <v>1</v>
      </c>
      <c r="N438" s="74">
        <v>1</v>
      </c>
    </row>
    <row r="439" spans="1:14" hidden="1" outlineLevel="1">
      <c r="A439" s="8" t="s">
        <v>243</v>
      </c>
      <c r="B439" s="74">
        <v>1</v>
      </c>
      <c r="C439" s="74">
        <v>0</v>
      </c>
      <c r="D439" s="74">
        <v>0</v>
      </c>
      <c r="E439" s="74">
        <v>0</v>
      </c>
      <c r="F439" s="74">
        <v>0</v>
      </c>
      <c r="G439" s="74">
        <v>0</v>
      </c>
      <c r="H439" s="74">
        <v>1</v>
      </c>
      <c r="I439" s="74">
        <v>0</v>
      </c>
      <c r="J439" s="74">
        <v>0</v>
      </c>
      <c r="K439" s="74">
        <v>0</v>
      </c>
      <c r="L439" s="74">
        <v>0</v>
      </c>
      <c r="M439" s="74">
        <v>0</v>
      </c>
      <c r="N439" s="74">
        <v>0</v>
      </c>
    </row>
    <row r="440" spans="1:14" hidden="1" outlineLevel="1">
      <c r="A440" s="8" t="s">
        <v>196</v>
      </c>
      <c r="B440" s="74">
        <v>1</v>
      </c>
      <c r="C440" s="74">
        <v>0</v>
      </c>
      <c r="D440" s="74">
        <v>0</v>
      </c>
      <c r="E440" s="74">
        <v>0</v>
      </c>
      <c r="F440" s="74">
        <v>0</v>
      </c>
      <c r="G440" s="74">
        <v>0</v>
      </c>
      <c r="H440" s="74">
        <v>0</v>
      </c>
      <c r="I440" s="74">
        <v>0</v>
      </c>
      <c r="J440" s="74">
        <v>0</v>
      </c>
      <c r="K440" s="74">
        <v>0</v>
      </c>
      <c r="L440" s="74">
        <v>1</v>
      </c>
      <c r="M440" s="74">
        <v>0</v>
      </c>
      <c r="N440" s="74">
        <v>0</v>
      </c>
    </row>
    <row r="441" spans="1:14" hidden="1" outlineLevel="1">
      <c r="A441" s="8" t="s">
        <v>250</v>
      </c>
      <c r="B441" s="74">
        <v>57</v>
      </c>
      <c r="C441" s="74">
        <v>3</v>
      </c>
      <c r="D441" s="74">
        <v>3</v>
      </c>
      <c r="E441" s="74">
        <v>7</v>
      </c>
      <c r="F441" s="74">
        <v>6</v>
      </c>
      <c r="G441" s="74">
        <v>6</v>
      </c>
      <c r="H441" s="74">
        <v>27</v>
      </c>
      <c r="I441" s="74">
        <v>5</v>
      </c>
      <c r="J441" s="74">
        <v>0</v>
      </c>
      <c r="K441" s="74">
        <v>0</v>
      </c>
      <c r="L441" s="74">
        <v>0</v>
      </c>
      <c r="M441" s="74">
        <v>0</v>
      </c>
      <c r="N441" s="74">
        <v>0</v>
      </c>
    </row>
    <row r="442" spans="1:14" hidden="1" outlineLevel="1">
      <c r="A442" s="8" t="s">
        <v>200</v>
      </c>
      <c r="B442" s="74">
        <v>145</v>
      </c>
      <c r="C442" s="74">
        <v>0</v>
      </c>
      <c r="D442" s="74">
        <v>1</v>
      </c>
      <c r="E442" s="74">
        <v>16</v>
      </c>
      <c r="F442" s="74">
        <v>34</v>
      </c>
      <c r="G442" s="74">
        <v>30</v>
      </c>
      <c r="H442" s="74">
        <v>21</v>
      </c>
      <c r="I442" s="74">
        <v>22</v>
      </c>
      <c r="J442" s="74">
        <v>5</v>
      </c>
      <c r="K442" s="74">
        <v>0</v>
      </c>
      <c r="L442" s="74">
        <v>0</v>
      </c>
      <c r="M442" s="74">
        <v>3</v>
      </c>
      <c r="N442" s="74">
        <v>13</v>
      </c>
    </row>
    <row r="443" spans="1:14" collapsed="1">
      <c r="A443" s="30" t="s">
        <v>133</v>
      </c>
      <c r="B443" s="74">
        <v>649</v>
      </c>
      <c r="C443" s="74">
        <v>147</v>
      </c>
      <c r="D443" s="74">
        <v>146</v>
      </c>
      <c r="E443" s="74">
        <v>76</v>
      </c>
      <c r="F443" s="74">
        <v>27</v>
      </c>
      <c r="G443" s="74">
        <v>30</v>
      </c>
      <c r="H443" s="74">
        <v>23</v>
      </c>
      <c r="I443" s="74">
        <v>33</v>
      </c>
      <c r="J443" s="74">
        <v>49</v>
      </c>
      <c r="K443" s="74">
        <v>15</v>
      </c>
      <c r="L443" s="74">
        <v>26</v>
      </c>
      <c r="M443" s="74">
        <v>36</v>
      </c>
      <c r="N443" s="74">
        <v>41</v>
      </c>
    </row>
    <row r="444" spans="1:14" hidden="1" outlineLevel="1">
      <c r="A444" s="8" t="s">
        <v>216</v>
      </c>
      <c r="B444" s="74"/>
      <c r="C444" s="74"/>
      <c r="D444" s="74"/>
      <c r="E444" s="74"/>
      <c r="F444" s="74"/>
      <c r="G444" s="74"/>
      <c r="H444" s="74"/>
      <c r="I444" s="74"/>
      <c r="J444" s="74"/>
      <c r="K444" s="74"/>
      <c r="L444" s="74"/>
      <c r="M444" s="74"/>
      <c r="N444" s="74"/>
    </row>
    <row r="445" spans="1:14" hidden="1" outlineLevel="1">
      <c r="A445" s="8" t="s">
        <v>218</v>
      </c>
      <c r="B445" s="74">
        <v>410</v>
      </c>
      <c r="C445" s="74">
        <v>121</v>
      </c>
      <c r="D445" s="74">
        <v>130</v>
      </c>
      <c r="E445" s="74">
        <v>53</v>
      </c>
      <c r="F445" s="74">
        <v>6</v>
      </c>
      <c r="G445" s="74">
        <v>3</v>
      </c>
      <c r="H445" s="74">
        <v>2</v>
      </c>
      <c r="I445" s="74">
        <v>23</v>
      </c>
      <c r="J445" s="74">
        <v>26</v>
      </c>
      <c r="K445" s="74">
        <v>6</v>
      </c>
      <c r="L445" s="74">
        <v>13</v>
      </c>
      <c r="M445" s="74">
        <v>12</v>
      </c>
      <c r="N445" s="74">
        <v>15</v>
      </c>
    </row>
    <row r="446" spans="1:14" hidden="1" outlineLevel="1">
      <c r="A446" s="8" t="s">
        <v>201</v>
      </c>
      <c r="B446" s="74">
        <v>1</v>
      </c>
      <c r="C446" s="74">
        <v>0</v>
      </c>
      <c r="D446" s="74">
        <v>0</v>
      </c>
      <c r="E446" s="74">
        <v>0</v>
      </c>
      <c r="F446" s="74">
        <v>0</v>
      </c>
      <c r="G446" s="74">
        <v>1</v>
      </c>
      <c r="H446" s="74">
        <v>0</v>
      </c>
      <c r="I446" s="74">
        <v>0</v>
      </c>
      <c r="J446" s="74">
        <v>0</v>
      </c>
      <c r="K446" s="74">
        <v>0</v>
      </c>
      <c r="L446" s="74">
        <v>0</v>
      </c>
      <c r="M446" s="74">
        <v>0</v>
      </c>
      <c r="N446" s="74">
        <v>0</v>
      </c>
    </row>
    <row r="447" spans="1:14" hidden="1" outlineLevel="1">
      <c r="A447" s="8" t="s">
        <v>202</v>
      </c>
      <c r="B447" s="74">
        <v>2</v>
      </c>
      <c r="C447" s="74">
        <v>0</v>
      </c>
      <c r="D447" s="74">
        <v>0</v>
      </c>
      <c r="E447" s="74">
        <v>2</v>
      </c>
      <c r="F447" s="74">
        <v>0</v>
      </c>
      <c r="G447" s="74">
        <v>0</v>
      </c>
      <c r="H447" s="74">
        <v>0</v>
      </c>
      <c r="I447" s="74">
        <v>0</v>
      </c>
      <c r="J447" s="74">
        <v>0</v>
      </c>
      <c r="K447" s="74">
        <v>0</v>
      </c>
      <c r="L447" s="74">
        <v>0</v>
      </c>
      <c r="M447" s="74">
        <v>0</v>
      </c>
      <c r="N447" s="74">
        <v>0</v>
      </c>
    </row>
    <row r="448" spans="1:14" hidden="1" outlineLevel="1">
      <c r="A448" s="8" t="s">
        <v>171</v>
      </c>
      <c r="B448" s="74">
        <v>6</v>
      </c>
      <c r="C448" s="74">
        <v>0</v>
      </c>
      <c r="D448" s="74">
        <v>1</v>
      </c>
      <c r="E448" s="74">
        <v>2</v>
      </c>
      <c r="F448" s="74">
        <v>0</v>
      </c>
      <c r="G448" s="74">
        <v>0</v>
      </c>
      <c r="H448" s="74">
        <v>1</v>
      </c>
      <c r="I448" s="74">
        <v>0</v>
      </c>
      <c r="J448" s="74">
        <v>0</v>
      </c>
      <c r="K448" s="74">
        <v>0</v>
      </c>
      <c r="L448" s="74">
        <v>0</v>
      </c>
      <c r="M448" s="74">
        <v>0</v>
      </c>
      <c r="N448" s="74">
        <v>2</v>
      </c>
    </row>
    <row r="449" spans="1:14" hidden="1" outlineLevel="1">
      <c r="A449" s="8" t="s">
        <v>224</v>
      </c>
      <c r="B449" s="74"/>
      <c r="C449" s="74"/>
      <c r="D449" s="74"/>
      <c r="E449" s="74"/>
      <c r="F449" s="74"/>
      <c r="G449" s="74"/>
      <c r="H449" s="74"/>
      <c r="I449" s="74"/>
      <c r="J449" s="74"/>
      <c r="K449" s="74"/>
      <c r="L449" s="74"/>
      <c r="M449" s="74"/>
      <c r="N449" s="74"/>
    </row>
    <row r="450" spans="1:14" hidden="1" outlineLevel="1">
      <c r="A450" s="8" t="s">
        <v>191</v>
      </c>
      <c r="B450" s="74">
        <v>14</v>
      </c>
      <c r="C450" s="74">
        <v>0</v>
      </c>
      <c r="D450" s="74">
        <v>0</v>
      </c>
      <c r="E450" s="74">
        <v>2</v>
      </c>
      <c r="F450" s="74">
        <v>0</v>
      </c>
      <c r="G450" s="74">
        <v>1</v>
      </c>
      <c r="H450" s="74">
        <v>1</v>
      </c>
      <c r="I450" s="74">
        <v>1</v>
      </c>
      <c r="J450" s="74">
        <v>3</v>
      </c>
      <c r="K450" s="74">
        <v>4</v>
      </c>
      <c r="L450" s="74">
        <v>1</v>
      </c>
      <c r="M450" s="74">
        <v>1</v>
      </c>
      <c r="N450" s="74">
        <v>0</v>
      </c>
    </row>
    <row r="451" spans="1:14" hidden="1" outlineLevel="1">
      <c r="A451" s="8" t="s">
        <v>259</v>
      </c>
      <c r="B451" s="74">
        <v>14</v>
      </c>
      <c r="C451" s="74">
        <v>0</v>
      </c>
      <c r="D451" s="74">
        <v>0</v>
      </c>
      <c r="E451" s="74">
        <v>0</v>
      </c>
      <c r="F451" s="74">
        <v>2</v>
      </c>
      <c r="G451" s="74">
        <v>1</v>
      </c>
      <c r="H451" s="74">
        <v>0</v>
      </c>
      <c r="I451" s="74">
        <v>0</v>
      </c>
      <c r="J451" s="74">
        <v>2</v>
      </c>
      <c r="K451" s="74">
        <v>1</v>
      </c>
      <c r="L451" s="74">
        <v>0</v>
      </c>
      <c r="M451" s="74">
        <v>4</v>
      </c>
      <c r="N451" s="74">
        <v>4</v>
      </c>
    </row>
    <row r="452" spans="1:14" hidden="1" outlineLevel="1">
      <c r="A452" s="8" t="s">
        <v>234</v>
      </c>
      <c r="B452" s="74"/>
      <c r="C452" s="74"/>
      <c r="D452" s="74"/>
      <c r="E452" s="74"/>
      <c r="F452" s="74"/>
      <c r="G452" s="74"/>
      <c r="H452" s="74"/>
      <c r="I452" s="74"/>
      <c r="J452" s="74"/>
      <c r="K452" s="74"/>
      <c r="L452" s="74"/>
      <c r="M452" s="74"/>
      <c r="N452" s="74"/>
    </row>
    <row r="453" spans="1:14" hidden="1" outlineLevel="1">
      <c r="A453" s="8" t="s">
        <v>236</v>
      </c>
      <c r="B453" s="74">
        <v>5</v>
      </c>
      <c r="C453" s="74">
        <v>0</v>
      </c>
      <c r="D453" s="74">
        <v>0</v>
      </c>
      <c r="E453" s="74">
        <v>0</v>
      </c>
      <c r="F453" s="74">
        <v>0</v>
      </c>
      <c r="G453" s="74">
        <v>1</v>
      </c>
      <c r="H453" s="74">
        <v>0</v>
      </c>
      <c r="I453" s="74">
        <v>2</v>
      </c>
      <c r="J453" s="74">
        <v>0</v>
      </c>
      <c r="K453" s="74">
        <v>1</v>
      </c>
      <c r="L453" s="74">
        <v>0</v>
      </c>
      <c r="M453" s="74">
        <v>1</v>
      </c>
      <c r="N453" s="74">
        <v>0</v>
      </c>
    </row>
    <row r="454" spans="1:14" hidden="1" outlineLevel="1">
      <c r="A454" s="8" t="s">
        <v>238</v>
      </c>
      <c r="B454" s="74">
        <v>2</v>
      </c>
      <c r="C454" s="74">
        <v>0</v>
      </c>
      <c r="D454" s="74">
        <v>0</v>
      </c>
      <c r="E454" s="74">
        <v>0</v>
      </c>
      <c r="F454" s="74">
        <v>0</v>
      </c>
      <c r="G454" s="74">
        <v>1</v>
      </c>
      <c r="H454" s="74">
        <v>0</v>
      </c>
      <c r="I454" s="74">
        <v>1</v>
      </c>
      <c r="J454" s="74">
        <v>0</v>
      </c>
      <c r="K454" s="74">
        <v>0</v>
      </c>
      <c r="L454" s="74">
        <v>0</v>
      </c>
      <c r="M454" s="74">
        <v>0</v>
      </c>
      <c r="N454" s="74">
        <v>0</v>
      </c>
    </row>
    <row r="455" spans="1:14" hidden="1" outlineLevel="1">
      <c r="A455" s="8" t="s">
        <v>174</v>
      </c>
      <c r="B455" s="74">
        <v>4</v>
      </c>
      <c r="C455" s="74">
        <v>0</v>
      </c>
      <c r="D455" s="74">
        <v>0</v>
      </c>
      <c r="E455" s="74">
        <v>0</v>
      </c>
      <c r="F455" s="74">
        <v>0</v>
      </c>
      <c r="G455" s="74">
        <v>0</v>
      </c>
      <c r="H455" s="74">
        <v>0</v>
      </c>
      <c r="I455" s="74">
        <v>0</v>
      </c>
      <c r="J455" s="74">
        <v>0</v>
      </c>
      <c r="K455" s="74">
        <v>1</v>
      </c>
      <c r="L455" s="74">
        <v>1</v>
      </c>
      <c r="M455" s="74">
        <v>2</v>
      </c>
      <c r="N455" s="74">
        <v>0</v>
      </c>
    </row>
    <row r="456" spans="1:14" hidden="1" outlineLevel="1">
      <c r="A456" s="8" t="s">
        <v>239</v>
      </c>
      <c r="B456" s="74">
        <v>1</v>
      </c>
      <c r="C456" s="74">
        <v>0</v>
      </c>
      <c r="D456" s="74">
        <v>0</v>
      </c>
      <c r="E456" s="74">
        <v>0</v>
      </c>
      <c r="F456" s="74">
        <v>0</v>
      </c>
      <c r="G456" s="74">
        <v>0</v>
      </c>
      <c r="H456" s="74">
        <v>0</v>
      </c>
      <c r="I456" s="74">
        <v>0</v>
      </c>
      <c r="J456" s="74">
        <v>0</v>
      </c>
      <c r="K456" s="74">
        <v>0</v>
      </c>
      <c r="L456" s="74">
        <v>1</v>
      </c>
      <c r="M456" s="74">
        <v>0</v>
      </c>
      <c r="N456" s="74">
        <v>0</v>
      </c>
    </row>
    <row r="457" spans="1:14" hidden="1" outlineLevel="1">
      <c r="A457" s="8" t="s">
        <v>240</v>
      </c>
      <c r="B457" s="74">
        <v>2</v>
      </c>
      <c r="C457" s="74">
        <v>0</v>
      </c>
      <c r="D457" s="74">
        <v>0</v>
      </c>
      <c r="E457" s="74">
        <v>0</v>
      </c>
      <c r="F457" s="74">
        <v>0</v>
      </c>
      <c r="G457" s="74">
        <v>0</v>
      </c>
      <c r="H457" s="74">
        <v>2</v>
      </c>
      <c r="I457" s="74">
        <v>0</v>
      </c>
      <c r="J457" s="74">
        <v>0</v>
      </c>
      <c r="K457" s="74">
        <v>0</v>
      </c>
      <c r="L457" s="74">
        <v>0</v>
      </c>
      <c r="M457" s="74">
        <v>0</v>
      </c>
      <c r="N457" s="74">
        <v>0</v>
      </c>
    </row>
    <row r="458" spans="1:14" hidden="1" outlineLevel="1">
      <c r="A458" s="8" t="s">
        <v>241</v>
      </c>
      <c r="B458" s="74">
        <v>2</v>
      </c>
      <c r="C458" s="74">
        <v>0</v>
      </c>
      <c r="D458" s="74">
        <v>0</v>
      </c>
      <c r="E458" s="74">
        <v>1</v>
      </c>
      <c r="F458" s="74">
        <v>0</v>
      </c>
      <c r="G458" s="74">
        <v>0</v>
      </c>
      <c r="H458" s="74">
        <v>0</v>
      </c>
      <c r="I458" s="74">
        <v>0</v>
      </c>
      <c r="J458" s="74">
        <v>1</v>
      </c>
      <c r="K458" s="74">
        <v>0</v>
      </c>
      <c r="L458" s="74">
        <v>0</v>
      </c>
      <c r="M458" s="74">
        <v>0</v>
      </c>
      <c r="N458" s="74">
        <v>0</v>
      </c>
    </row>
    <row r="459" spans="1:14" hidden="1" outlineLevel="1">
      <c r="A459" s="8" t="s">
        <v>196</v>
      </c>
      <c r="B459" s="74">
        <v>1</v>
      </c>
      <c r="C459" s="74">
        <v>0</v>
      </c>
      <c r="D459" s="74">
        <v>0</v>
      </c>
      <c r="E459" s="74">
        <v>0</v>
      </c>
      <c r="F459" s="74">
        <v>0</v>
      </c>
      <c r="G459" s="74">
        <v>0</v>
      </c>
      <c r="H459" s="74">
        <v>0</v>
      </c>
      <c r="I459" s="74">
        <v>0</v>
      </c>
      <c r="J459" s="74">
        <v>1</v>
      </c>
      <c r="K459" s="74">
        <v>0</v>
      </c>
      <c r="L459" s="74">
        <v>0</v>
      </c>
      <c r="M459" s="74">
        <v>0</v>
      </c>
      <c r="N459" s="74">
        <v>0</v>
      </c>
    </row>
    <row r="460" spans="1:14" hidden="1" outlineLevel="1">
      <c r="A460" s="8" t="s">
        <v>247</v>
      </c>
      <c r="B460" s="74">
        <v>1</v>
      </c>
      <c r="C460" s="74">
        <v>0</v>
      </c>
      <c r="D460" s="74">
        <v>0</v>
      </c>
      <c r="E460" s="74">
        <v>0</v>
      </c>
      <c r="F460" s="74">
        <v>0</v>
      </c>
      <c r="G460" s="74">
        <v>0</v>
      </c>
      <c r="H460" s="74">
        <v>1</v>
      </c>
      <c r="I460" s="74">
        <v>0</v>
      </c>
      <c r="J460" s="74">
        <v>0</v>
      </c>
      <c r="K460" s="74">
        <v>0</v>
      </c>
      <c r="L460" s="74">
        <v>0</v>
      </c>
      <c r="M460" s="74">
        <v>0</v>
      </c>
      <c r="N460" s="74">
        <v>0</v>
      </c>
    </row>
    <row r="461" spans="1:14" hidden="1" outlineLevel="1">
      <c r="A461" s="8" t="s">
        <v>250</v>
      </c>
      <c r="B461" s="74">
        <v>69</v>
      </c>
      <c r="C461" s="74">
        <v>0</v>
      </c>
      <c r="D461" s="74">
        <v>4</v>
      </c>
      <c r="E461" s="74">
        <v>2</v>
      </c>
      <c r="F461" s="74">
        <v>11</v>
      </c>
      <c r="G461" s="74">
        <v>7</v>
      </c>
      <c r="H461" s="74">
        <v>7</v>
      </c>
      <c r="I461" s="74">
        <v>5</v>
      </c>
      <c r="J461" s="74">
        <v>8</v>
      </c>
      <c r="K461" s="74">
        <v>0</v>
      </c>
      <c r="L461" s="74">
        <v>7</v>
      </c>
      <c r="M461" s="74">
        <v>12</v>
      </c>
      <c r="N461" s="74">
        <v>6</v>
      </c>
    </row>
    <row r="462" spans="1:14" hidden="1" outlineLevel="1">
      <c r="A462" s="8" t="s">
        <v>200</v>
      </c>
      <c r="B462" s="74">
        <v>115</v>
      </c>
      <c r="C462" s="74">
        <v>26</v>
      </c>
      <c r="D462" s="74">
        <v>11</v>
      </c>
      <c r="E462" s="74">
        <v>14</v>
      </c>
      <c r="F462" s="74">
        <v>8</v>
      </c>
      <c r="G462" s="74">
        <v>15</v>
      </c>
      <c r="H462" s="74">
        <v>9</v>
      </c>
      <c r="I462" s="74">
        <v>1</v>
      </c>
      <c r="J462" s="74">
        <v>8</v>
      </c>
      <c r="K462" s="74">
        <v>2</v>
      </c>
      <c r="L462" s="74">
        <v>3</v>
      </c>
      <c r="M462" s="74">
        <v>4</v>
      </c>
      <c r="N462" s="74">
        <v>14</v>
      </c>
    </row>
    <row r="463" spans="1:14" collapsed="1">
      <c r="A463" s="30" t="s">
        <v>134</v>
      </c>
      <c r="B463" s="74">
        <v>395</v>
      </c>
      <c r="C463" s="74">
        <v>72</v>
      </c>
      <c r="D463" s="74">
        <v>47</v>
      </c>
      <c r="E463" s="74">
        <v>47</v>
      </c>
      <c r="F463" s="74">
        <v>51</v>
      </c>
      <c r="G463" s="74">
        <v>46</v>
      </c>
      <c r="H463" s="74">
        <v>50</v>
      </c>
      <c r="I463" s="74">
        <v>16</v>
      </c>
      <c r="J463" s="74">
        <v>19</v>
      </c>
      <c r="K463" s="74">
        <v>17</v>
      </c>
      <c r="L463" s="74">
        <v>7</v>
      </c>
      <c r="M463" s="74">
        <v>13</v>
      </c>
      <c r="N463" s="74">
        <v>6</v>
      </c>
    </row>
    <row r="464" spans="1:14" hidden="1" outlineLevel="1">
      <c r="A464" s="8" t="s">
        <v>216</v>
      </c>
      <c r="B464" s="74"/>
      <c r="C464" s="74"/>
      <c r="D464" s="74"/>
      <c r="E464" s="74"/>
      <c r="F464" s="74"/>
      <c r="G464" s="74"/>
      <c r="H464" s="74"/>
      <c r="I464" s="74"/>
      <c r="J464" s="74"/>
      <c r="K464" s="74"/>
      <c r="L464" s="74"/>
      <c r="M464" s="74"/>
      <c r="N464" s="74"/>
    </row>
    <row r="465" spans="1:14" hidden="1" outlineLevel="1">
      <c r="A465" s="8" t="s">
        <v>218</v>
      </c>
      <c r="B465" s="74">
        <v>82</v>
      </c>
      <c r="C465" s="74">
        <v>43</v>
      </c>
      <c r="D465" s="74">
        <v>22</v>
      </c>
      <c r="E465" s="74">
        <v>4</v>
      </c>
      <c r="F465" s="74">
        <v>2</v>
      </c>
      <c r="G465" s="74">
        <v>1</v>
      </c>
      <c r="H465" s="74">
        <v>2</v>
      </c>
      <c r="I465" s="74">
        <v>1</v>
      </c>
      <c r="J465" s="74">
        <v>0</v>
      </c>
      <c r="K465" s="74">
        <v>5</v>
      </c>
      <c r="L465" s="74">
        <v>0</v>
      </c>
      <c r="M465" s="74">
        <v>2</v>
      </c>
      <c r="N465" s="74">
        <v>0</v>
      </c>
    </row>
    <row r="466" spans="1:14" hidden="1" outlineLevel="1">
      <c r="A466" s="8" t="s">
        <v>201</v>
      </c>
      <c r="B466" s="74">
        <v>6</v>
      </c>
      <c r="C466" s="74">
        <v>0</v>
      </c>
      <c r="D466" s="74">
        <v>0</v>
      </c>
      <c r="E466" s="74">
        <v>3</v>
      </c>
      <c r="F466" s="74">
        <v>0</v>
      </c>
      <c r="G466" s="74">
        <v>0</v>
      </c>
      <c r="H466" s="74">
        <v>3</v>
      </c>
      <c r="I466" s="74">
        <v>0</v>
      </c>
      <c r="J466" s="74">
        <v>0</v>
      </c>
      <c r="K466" s="74">
        <v>0</v>
      </c>
      <c r="L466" s="74">
        <v>0</v>
      </c>
      <c r="M466" s="74">
        <v>0</v>
      </c>
      <c r="N466" s="74">
        <v>0</v>
      </c>
    </row>
    <row r="467" spans="1:14" hidden="1" outlineLevel="1">
      <c r="A467" s="8" t="s">
        <v>222</v>
      </c>
      <c r="B467" s="74">
        <v>2</v>
      </c>
      <c r="C467" s="74">
        <v>1</v>
      </c>
      <c r="D467" s="74">
        <v>0</v>
      </c>
      <c r="E467" s="74">
        <v>0</v>
      </c>
      <c r="F467" s="74">
        <v>0</v>
      </c>
      <c r="G467" s="74">
        <v>0</v>
      </c>
      <c r="H467" s="74">
        <v>0</v>
      </c>
      <c r="I467" s="74">
        <v>0</v>
      </c>
      <c r="J467" s="74">
        <v>0</v>
      </c>
      <c r="K467" s="74">
        <v>1</v>
      </c>
      <c r="L467" s="74">
        <v>0</v>
      </c>
      <c r="M467" s="74">
        <v>0</v>
      </c>
      <c r="N467" s="74">
        <v>0</v>
      </c>
    </row>
    <row r="468" spans="1:14" hidden="1" outlineLevel="1">
      <c r="A468" s="8" t="s">
        <v>171</v>
      </c>
      <c r="B468" s="74">
        <v>4</v>
      </c>
      <c r="C468" s="74">
        <v>0</v>
      </c>
      <c r="D468" s="74">
        <v>1</v>
      </c>
      <c r="E468" s="74">
        <v>0</v>
      </c>
      <c r="F468" s="74">
        <v>0</v>
      </c>
      <c r="G468" s="74">
        <v>0</v>
      </c>
      <c r="H468" s="74">
        <v>0</v>
      </c>
      <c r="I468" s="74">
        <v>0</v>
      </c>
      <c r="J468" s="74">
        <v>0</v>
      </c>
      <c r="K468" s="74">
        <v>0</v>
      </c>
      <c r="L468" s="74">
        <v>2</v>
      </c>
      <c r="M468" s="74">
        <v>1</v>
      </c>
      <c r="N468" s="74">
        <v>0</v>
      </c>
    </row>
    <row r="469" spans="1:14" hidden="1" outlineLevel="1">
      <c r="A469" s="8" t="s">
        <v>224</v>
      </c>
      <c r="B469" s="74"/>
      <c r="C469" s="74"/>
      <c r="D469" s="74"/>
      <c r="E469" s="74"/>
      <c r="F469" s="74"/>
      <c r="G469" s="74"/>
      <c r="H469" s="74"/>
      <c r="I469" s="74"/>
      <c r="J469" s="74"/>
      <c r="K469" s="74"/>
      <c r="L469" s="74"/>
      <c r="M469" s="74"/>
      <c r="N469" s="74"/>
    </row>
    <row r="470" spans="1:14" hidden="1" outlineLevel="1">
      <c r="A470" s="8" t="s">
        <v>191</v>
      </c>
      <c r="B470" s="74">
        <v>36</v>
      </c>
      <c r="C470" s="74">
        <v>1</v>
      </c>
      <c r="D470" s="74">
        <v>0</v>
      </c>
      <c r="E470" s="74">
        <v>3</v>
      </c>
      <c r="F470" s="74">
        <v>4</v>
      </c>
      <c r="G470" s="74">
        <v>5</v>
      </c>
      <c r="H470" s="74">
        <v>4</v>
      </c>
      <c r="I470" s="74">
        <v>6</v>
      </c>
      <c r="J470" s="74">
        <v>2</v>
      </c>
      <c r="K470" s="74">
        <v>8</v>
      </c>
      <c r="L470" s="74">
        <v>1</v>
      </c>
      <c r="M470" s="74">
        <v>2</v>
      </c>
      <c r="N470" s="74"/>
    </row>
    <row r="471" spans="1:14" hidden="1" outlineLevel="1">
      <c r="A471" s="8" t="s">
        <v>258</v>
      </c>
      <c r="B471" s="74">
        <v>1</v>
      </c>
      <c r="C471" s="74">
        <v>0</v>
      </c>
      <c r="D471" s="74">
        <v>0</v>
      </c>
      <c r="E471" s="74">
        <v>0</v>
      </c>
      <c r="F471" s="74">
        <v>0</v>
      </c>
      <c r="G471" s="74">
        <v>0</v>
      </c>
      <c r="H471" s="74">
        <v>0</v>
      </c>
      <c r="I471" s="74">
        <v>0</v>
      </c>
      <c r="J471" s="74">
        <v>1</v>
      </c>
      <c r="K471" s="74">
        <v>0</v>
      </c>
      <c r="L471" s="74">
        <v>0</v>
      </c>
      <c r="M471" s="74">
        <v>0</v>
      </c>
      <c r="N471" s="74">
        <v>0</v>
      </c>
    </row>
    <row r="472" spans="1:14" hidden="1" outlineLevel="1">
      <c r="A472" s="8" t="s">
        <v>259</v>
      </c>
      <c r="B472" s="74">
        <v>8</v>
      </c>
      <c r="C472" s="74">
        <v>1</v>
      </c>
      <c r="D472" s="74">
        <v>0</v>
      </c>
      <c r="E472" s="74">
        <v>1</v>
      </c>
      <c r="F472" s="74">
        <v>1</v>
      </c>
      <c r="G472" s="74">
        <v>0</v>
      </c>
      <c r="H472" s="74">
        <v>0</v>
      </c>
      <c r="I472" s="74">
        <v>1</v>
      </c>
      <c r="J472" s="74">
        <v>1</v>
      </c>
      <c r="K472" s="74">
        <v>1</v>
      </c>
      <c r="L472" s="74">
        <v>1</v>
      </c>
      <c r="M472" s="74">
        <v>0</v>
      </c>
      <c r="N472" s="74">
        <v>1</v>
      </c>
    </row>
    <row r="473" spans="1:14" hidden="1" outlineLevel="1">
      <c r="A473" s="8" t="s">
        <v>205</v>
      </c>
      <c r="B473" s="74">
        <v>1</v>
      </c>
      <c r="C473" s="74">
        <v>0</v>
      </c>
      <c r="D473" s="74">
        <v>0</v>
      </c>
      <c r="E473" s="74">
        <v>0</v>
      </c>
      <c r="F473" s="74">
        <v>0</v>
      </c>
      <c r="G473" s="74">
        <v>0</v>
      </c>
      <c r="H473" s="74">
        <v>0</v>
      </c>
      <c r="I473" s="74">
        <v>0</v>
      </c>
      <c r="J473" s="74">
        <v>0</v>
      </c>
      <c r="K473" s="74">
        <v>0</v>
      </c>
      <c r="L473" s="74">
        <v>1</v>
      </c>
      <c r="M473" s="74">
        <v>0</v>
      </c>
      <c r="N473" s="74">
        <v>0</v>
      </c>
    </row>
    <row r="474" spans="1:14" hidden="1" outlineLevel="1">
      <c r="A474" s="8" t="s">
        <v>234</v>
      </c>
      <c r="B474" s="74"/>
      <c r="C474" s="74"/>
      <c r="D474" s="74"/>
      <c r="E474" s="74"/>
      <c r="F474" s="74"/>
      <c r="G474" s="74"/>
      <c r="H474" s="74"/>
      <c r="I474" s="74"/>
      <c r="J474" s="74"/>
      <c r="K474" s="74"/>
      <c r="L474" s="74"/>
      <c r="M474" s="74"/>
      <c r="N474" s="74"/>
    </row>
    <row r="475" spans="1:14" hidden="1" outlineLevel="1">
      <c r="A475" s="8" t="s">
        <v>236</v>
      </c>
      <c r="B475" s="74">
        <v>18</v>
      </c>
      <c r="C475" s="74">
        <v>3</v>
      </c>
      <c r="D475" s="74">
        <v>0</v>
      </c>
      <c r="E475" s="74">
        <v>3</v>
      </c>
      <c r="F475" s="74">
        <v>2</v>
      </c>
      <c r="G475" s="74">
        <v>0</v>
      </c>
      <c r="H475" s="74">
        <v>1</v>
      </c>
      <c r="I475" s="74">
        <v>1</v>
      </c>
      <c r="J475" s="74">
        <v>1</v>
      </c>
      <c r="K475" s="74">
        <v>0</v>
      </c>
      <c r="L475" s="74">
        <v>3</v>
      </c>
      <c r="M475" s="74">
        <v>4</v>
      </c>
      <c r="N475" s="74">
        <v>0</v>
      </c>
    </row>
    <row r="476" spans="1:14" hidden="1" outlineLevel="1">
      <c r="A476" s="8" t="s">
        <v>238</v>
      </c>
      <c r="B476" s="74">
        <v>3</v>
      </c>
      <c r="C476" s="74">
        <v>0</v>
      </c>
      <c r="D476" s="74">
        <v>0</v>
      </c>
      <c r="E476" s="74">
        <v>0</v>
      </c>
      <c r="F476" s="74">
        <v>0</v>
      </c>
      <c r="G476" s="74">
        <v>0</v>
      </c>
      <c r="H476" s="74">
        <v>1</v>
      </c>
      <c r="I476" s="74">
        <v>1</v>
      </c>
      <c r="J476" s="74">
        <v>0</v>
      </c>
      <c r="K476" s="74">
        <v>1</v>
      </c>
      <c r="L476" s="74">
        <v>0</v>
      </c>
      <c r="M476" s="74">
        <v>0</v>
      </c>
      <c r="N476" s="74">
        <v>0</v>
      </c>
    </row>
    <row r="477" spans="1:14" hidden="1" outlineLevel="1">
      <c r="A477" s="8" t="s">
        <v>174</v>
      </c>
      <c r="B477" s="74">
        <v>4</v>
      </c>
      <c r="C477" s="74">
        <v>0</v>
      </c>
      <c r="D477" s="74">
        <v>3</v>
      </c>
      <c r="E477" s="74">
        <v>0</v>
      </c>
      <c r="F477" s="74">
        <v>0</v>
      </c>
      <c r="G477" s="74">
        <v>1</v>
      </c>
      <c r="H477" s="74">
        <v>0</v>
      </c>
      <c r="I477" s="74">
        <v>0</v>
      </c>
      <c r="J477" s="74">
        <v>0</v>
      </c>
      <c r="K477" s="74">
        <v>0</v>
      </c>
      <c r="L477" s="74">
        <v>0</v>
      </c>
      <c r="M477" s="74">
        <v>0</v>
      </c>
      <c r="N477" s="74">
        <v>0</v>
      </c>
    </row>
    <row r="478" spans="1:14" hidden="1" outlineLevel="1">
      <c r="A478" s="8" t="s">
        <v>247</v>
      </c>
      <c r="B478" s="74">
        <v>1</v>
      </c>
      <c r="C478" s="74">
        <v>0</v>
      </c>
      <c r="D478" s="74">
        <v>0</v>
      </c>
      <c r="E478" s="74">
        <v>0</v>
      </c>
      <c r="F478" s="74">
        <v>1</v>
      </c>
      <c r="G478" s="74">
        <v>0</v>
      </c>
      <c r="H478" s="74">
        <v>0</v>
      </c>
      <c r="I478" s="74">
        <v>0</v>
      </c>
      <c r="J478" s="74">
        <v>0</v>
      </c>
      <c r="K478" s="74">
        <v>0</v>
      </c>
      <c r="L478" s="74">
        <v>0</v>
      </c>
      <c r="M478" s="74">
        <v>0</v>
      </c>
      <c r="N478" s="74">
        <v>0</v>
      </c>
    </row>
    <row r="479" spans="1:14" hidden="1" outlineLevel="1">
      <c r="A479" s="8" t="s">
        <v>250</v>
      </c>
      <c r="B479" s="74">
        <v>163</v>
      </c>
      <c r="C479" s="74">
        <v>20</v>
      </c>
      <c r="D479" s="74">
        <v>18</v>
      </c>
      <c r="E479" s="74">
        <v>32</v>
      </c>
      <c r="F479" s="74">
        <v>30</v>
      </c>
      <c r="G479" s="74">
        <v>17</v>
      </c>
      <c r="H479" s="74">
        <v>27</v>
      </c>
      <c r="I479" s="74">
        <v>2</v>
      </c>
      <c r="J479" s="74">
        <v>9</v>
      </c>
      <c r="K479" s="74">
        <v>1</v>
      </c>
      <c r="L479" s="74">
        <v>0</v>
      </c>
      <c r="M479" s="74">
        <v>2</v>
      </c>
      <c r="N479" s="74">
        <v>5</v>
      </c>
    </row>
    <row r="480" spans="1:14" hidden="1" outlineLevel="1">
      <c r="A480" s="8" t="s">
        <v>200</v>
      </c>
      <c r="B480" s="74">
        <v>66</v>
      </c>
      <c r="C480" s="74">
        <v>4</v>
      </c>
      <c r="D480" s="74">
        <v>3</v>
      </c>
      <c r="E480" s="74">
        <v>1</v>
      </c>
      <c r="F480" s="74">
        <v>11</v>
      </c>
      <c r="G480" s="74">
        <v>22</v>
      </c>
      <c r="H480" s="74">
        <v>12</v>
      </c>
      <c r="I480" s="74">
        <v>4</v>
      </c>
      <c r="J480" s="74">
        <v>6</v>
      </c>
      <c r="K480" s="74">
        <v>1</v>
      </c>
      <c r="L480" s="74">
        <v>0</v>
      </c>
      <c r="M480" s="74">
        <v>2</v>
      </c>
      <c r="N480" s="74">
        <v>0</v>
      </c>
    </row>
    <row r="481" spans="1:14" collapsed="1">
      <c r="A481" s="30" t="s">
        <v>355</v>
      </c>
      <c r="B481" s="74">
        <v>292</v>
      </c>
      <c r="C481" s="74" t="s">
        <v>9</v>
      </c>
      <c r="D481" s="74" t="s">
        <v>9</v>
      </c>
      <c r="E481" s="74" t="s">
        <v>9</v>
      </c>
      <c r="F481" s="74" t="s">
        <v>9</v>
      </c>
      <c r="G481" s="74" t="s">
        <v>9</v>
      </c>
      <c r="H481" s="74" t="s">
        <v>9</v>
      </c>
      <c r="I481" s="74" t="s">
        <v>9</v>
      </c>
      <c r="J481" s="74" t="s">
        <v>9</v>
      </c>
      <c r="K481" s="74" t="s">
        <v>9</v>
      </c>
      <c r="L481" s="74" t="s">
        <v>9</v>
      </c>
      <c r="M481" s="74" t="s">
        <v>9</v>
      </c>
      <c r="N481" s="74" t="s">
        <v>9</v>
      </c>
    </row>
    <row r="482" spans="1:14" hidden="1" outlineLevel="1">
      <c r="A482" s="8" t="s">
        <v>216</v>
      </c>
      <c r="B482" s="74"/>
      <c r="C482" s="74"/>
      <c r="D482" s="74"/>
      <c r="E482" s="74"/>
      <c r="F482" s="74"/>
      <c r="G482" s="74"/>
      <c r="H482" s="74"/>
      <c r="I482" s="74"/>
      <c r="J482" s="74"/>
      <c r="K482" s="74"/>
      <c r="L482" s="74"/>
      <c r="M482" s="74"/>
      <c r="N482" s="74"/>
    </row>
    <row r="483" spans="1:14" hidden="1" outlineLevel="1">
      <c r="A483" s="8" t="s">
        <v>218</v>
      </c>
      <c r="B483" s="74">
        <v>160</v>
      </c>
      <c r="C483" s="74" t="s">
        <v>9</v>
      </c>
      <c r="D483" s="74" t="s">
        <v>9</v>
      </c>
      <c r="E483" s="74" t="s">
        <v>9</v>
      </c>
      <c r="F483" s="74" t="s">
        <v>9</v>
      </c>
      <c r="G483" s="74" t="s">
        <v>9</v>
      </c>
      <c r="H483" s="74" t="s">
        <v>9</v>
      </c>
      <c r="I483" s="74" t="s">
        <v>9</v>
      </c>
      <c r="J483" s="74" t="s">
        <v>9</v>
      </c>
      <c r="K483" s="74" t="s">
        <v>9</v>
      </c>
      <c r="L483" s="74" t="s">
        <v>9</v>
      </c>
      <c r="M483" s="74" t="s">
        <v>9</v>
      </c>
      <c r="N483" s="74" t="s">
        <v>9</v>
      </c>
    </row>
    <row r="484" spans="1:14" hidden="1" outlineLevel="1">
      <c r="A484" s="8" t="s">
        <v>201</v>
      </c>
      <c r="B484" s="74">
        <v>0</v>
      </c>
      <c r="C484" s="74">
        <v>0</v>
      </c>
      <c r="D484" s="74">
        <v>0</v>
      </c>
      <c r="E484" s="74">
        <v>0</v>
      </c>
      <c r="F484" s="74">
        <v>0</v>
      </c>
      <c r="G484" s="74">
        <v>0</v>
      </c>
      <c r="H484" s="74">
        <v>0</v>
      </c>
      <c r="I484" s="74">
        <v>0</v>
      </c>
      <c r="J484" s="74">
        <v>0</v>
      </c>
      <c r="K484" s="74">
        <v>0</v>
      </c>
      <c r="L484" s="74">
        <v>0</v>
      </c>
      <c r="M484" s="74">
        <v>0</v>
      </c>
      <c r="N484" s="74">
        <v>0</v>
      </c>
    </row>
    <row r="485" spans="1:14" hidden="1" outlineLevel="1">
      <c r="A485" s="8" t="s">
        <v>222</v>
      </c>
      <c r="B485" s="74">
        <v>1</v>
      </c>
      <c r="C485" s="74">
        <v>0</v>
      </c>
      <c r="D485" s="74">
        <v>0</v>
      </c>
      <c r="E485" s="74">
        <v>0</v>
      </c>
      <c r="F485" s="74">
        <v>1</v>
      </c>
      <c r="G485" s="74">
        <v>0</v>
      </c>
      <c r="H485" s="74">
        <v>0</v>
      </c>
      <c r="I485" s="74">
        <v>0</v>
      </c>
      <c r="J485" s="74">
        <v>0</v>
      </c>
      <c r="K485" s="74">
        <v>0</v>
      </c>
      <c r="L485" s="74">
        <v>0</v>
      </c>
      <c r="M485" s="74">
        <v>0</v>
      </c>
      <c r="N485" s="74">
        <v>0</v>
      </c>
    </row>
    <row r="486" spans="1:14" hidden="1" outlineLevel="1">
      <c r="A486" s="8" t="s">
        <v>171</v>
      </c>
      <c r="B486" s="74">
        <v>3</v>
      </c>
      <c r="C486" s="74">
        <v>0</v>
      </c>
      <c r="D486" s="74">
        <v>0</v>
      </c>
      <c r="E486" s="74">
        <v>0</v>
      </c>
      <c r="F486" s="74">
        <v>0</v>
      </c>
      <c r="G486" s="74">
        <v>0</v>
      </c>
      <c r="H486" s="74">
        <v>1</v>
      </c>
      <c r="I486" s="74">
        <v>0</v>
      </c>
      <c r="J486" s="74">
        <v>0</v>
      </c>
      <c r="K486" s="74">
        <v>0</v>
      </c>
      <c r="L486" s="74">
        <v>0</v>
      </c>
      <c r="M486" s="74">
        <v>2</v>
      </c>
      <c r="N486" s="74">
        <v>0</v>
      </c>
    </row>
    <row r="487" spans="1:14" hidden="1" outlineLevel="1">
      <c r="A487" s="8" t="s">
        <v>224</v>
      </c>
      <c r="B487" s="74"/>
      <c r="C487" s="74"/>
      <c r="D487" s="74"/>
      <c r="E487" s="74"/>
      <c r="F487" s="74"/>
      <c r="G487" s="74"/>
      <c r="H487" s="74"/>
      <c r="I487" s="74"/>
      <c r="J487" s="74"/>
      <c r="K487" s="74"/>
      <c r="L487" s="74"/>
      <c r="M487" s="74"/>
      <c r="N487" s="74"/>
    </row>
    <row r="488" spans="1:14" hidden="1" outlineLevel="1">
      <c r="A488" s="8" t="s">
        <v>191</v>
      </c>
      <c r="B488" s="74">
        <v>27</v>
      </c>
      <c r="C488" s="74">
        <v>5</v>
      </c>
      <c r="D488" s="74">
        <v>2</v>
      </c>
      <c r="E488" s="74">
        <v>1</v>
      </c>
      <c r="F488" s="74">
        <v>1</v>
      </c>
      <c r="G488" s="74">
        <v>4</v>
      </c>
      <c r="H488" s="74">
        <v>2</v>
      </c>
      <c r="I488" s="74">
        <v>1</v>
      </c>
      <c r="J488" s="74">
        <v>0</v>
      </c>
      <c r="K488" s="74">
        <v>3</v>
      </c>
      <c r="L488" s="74">
        <v>3</v>
      </c>
      <c r="M488" s="74">
        <v>2</v>
      </c>
      <c r="N488" s="74">
        <v>3</v>
      </c>
    </row>
    <row r="489" spans="1:14" hidden="1" outlineLevel="1">
      <c r="A489" s="8" t="s">
        <v>259</v>
      </c>
      <c r="B489" s="74">
        <v>4</v>
      </c>
      <c r="C489" s="74">
        <v>0</v>
      </c>
      <c r="D489" s="74">
        <v>0</v>
      </c>
      <c r="E489" s="74">
        <v>0</v>
      </c>
      <c r="F489" s="74">
        <v>1</v>
      </c>
      <c r="G489" s="74">
        <v>0</v>
      </c>
      <c r="H489" s="74">
        <v>0</v>
      </c>
      <c r="I489" s="74">
        <v>0</v>
      </c>
      <c r="J489" s="74">
        <v>0</v>
      </c>
      <c r="K489" s="74">
        <v>1</v>
      </c>
      <c r="L489" s="74">
        <v>1</v>
      </c>
      <c r="M489" s="74">
        <v>1</v>
      </c>
      <c r="N489" s="74">
        <v>0</v>
      </c>
    </row>
    <row r="490" spans="1:14" hidden="1" outlineLevel="1">
      <c r="A490" s="8" t="s">
        <v>234</v>
      </c>
      <c r="B490" s="74"/>
      <c r="C490" s="74"/>
      <c r="D490" s="74"/>
      <c r="E490" s="74"/>
      <c r="F490" s="74"/>
      <c r="G490" s="74"/>
      <c r="H490" s="74"/>
      <c r="I490" s="74"/>
      <c r="J490" s="74"/>
      <c r="K490" s="74"/>
      <c r="L490" s="74"/>
      <c r="M490" s="74"/>
      <c r="N490" s="74"/>
    </row>
    <row r="491" spans="1:14" hidden="1" outlineLevel="1">
      <c r="A491" s="8" t="s">
        <v>236</v>
      </c>
      <c r="B491" s="74">
        <v>9</v>
      </c>
      <c r="C491" s="74">
        <v>0</v>
      </c>
      <c r="D491" s="74">
        <v>2</v>
      </c>
      <c r="E491" s="74">
        <v>0</v>
      </c>
      <c r="F491" s="74">
        <v>0</v>
      </c>
      <c r="G491" s="74">
        <v>0</v>
      </c>
      <c r="H491" s="74">
        <v>1</v>
      </c>
      <c r="I491" s="74">
        <v>1</v>
      </c>
      <c r="J491" s="74">
        <v>1</v>
      </c>
      <c r="K491" s="74">
        <v>2</v>
      </c>
      <c r="L491" s="74">
        <v>0</v>
      </c>
      <c r="M491" s="74">
        <v>0</v>
      </c>
      <c r="N491" s="74">
        <v>2</v>
      </c>
    </row>
    <row r="492" spans="1:14" hidden="1" outlineLevel="1">
      <c r="A492" s="8" t="s">
        <v>742</v>
      </c>
      <c r="B492" s="74">
        <v>0</v>
      </c>
      <c r="C492" s="74">
        <v>0</v>
      </c>
      <c r="D492" s="74">
        <v>0</v>
      </c>
      <c r="E492" s="74">
        <v>0</v>
      </c>
      <c r="F492" s="74">
        <v>0</v>
      </c>
      <c r="G492" s="74">
        <v>0</v>
      </c>
      <c r="H492" s="74">
        <v>0</v>
      </c>
      <c r="I492" s="74">
        <v>0</v>
      </c>
      <c r="J492" s="74">
        <v>0</v>
      </c>
      <c r="K492" s="74">
        <v>0</v>
      </c>
      <c r="L492" s="74">
        <v>0</v>
      </c>
      <c r="M492" s="74">
        <v>0</v>
      </c>
      <c r="N492" s="74">
        <v>0</v>
      </c>
    </row>
    <row r="493" spans="1:14" hidden="1" outlineLevel="1">
      <c r="A493" s="8" t="s">
        <v>238</v>
      </c>
      <c r="B493" s="74">
        <v>3</v>
      </c>
      <c r="C493" s="74">
        <v>0</v>
      </c>
      <c r="D493" s="74">
        <v>0</v>
      </c>
      <c r="E493" s="74">
        <v>0</v>
      </c>
      <c r="F493" s="74">
        <v>0</v>
      </c>
      <c r="G493" s="74">
        <v>0</v>
      </c>
      <c r="H493" s="74">
        <v>0</v>
      </c>
      <c r="I493" s="74">
        <v>2</v>
      </c>
      <c r="J493" s="74">
        <v>0</v>
      </c>
      <c r="K493" s="74">
        <v>1</v>
      </c>
      <c r="L493" s="74">
        <v>0</v>
      </c>
      <c r="M493" s="74">
        <v>0</v>
      </c>
      <c r="N493" s="74">
        <v>0</v>
      </c>
    </row>
    <row r="494" spans="1:14" hidden="1" outlineLevel="1">
      <c r="A494" s="8" t="s">
        <v>174</v>
      </c>
      <c r="B494" s="74">
        <v>3</v>
      </c>
      <c r="C494" s="74">
        <v>0</v>
      </c>
      <c r="D494" s="74">
        <v>0</v>
      </c>
      <c r="E494" s="74">
        <v>0</v>
      </c>
      <c r="F494" s="74">
        <v>0</v>
      </c>
      <c r="G494" s="74">
        <v>0</v>
      </c>
      <c r="H494" s="74">
        <v>1</v>
      </c>
      <c r="I494" s="74">
        <v>0</v>
      </c>
      <c r="J494" s="74">
        <v>0</v>
      </c>
      <c r="K494" s="74">
        <v>1</v>
      </c>
      <c r="L494" s="74">
        <v>0</v>
      </c>
      <c r="M494" s="74">
        <v>0</v>
      </c>
      <c r="N494" s="74">
        <v>1</v>
      </c>
    </row>
    <row r="495" spans="1:14" hidden="1" outlineLevel="1">
      <c r="A495" s="8" t="s">
        <v>243</v>
      </c>
      <c r="B495" s="74">
        <v>2</v>
      </c>
      <c r="C495" s="74">
        <v>0</v>
      </c>
      <c r="D495" s="74">
        <v>1</v>
      </c>
      <c r="E495" s="74">
        <v>0</v>
      </c>
      <c r="F495" s="74">
        <v>0</v>
      </c>
      <c r="G495" s="74">
        <v>0</v>
      </c>
      <c r="H495" s="74">
        <v>0</v>
      </c>
      <c r="I495" s="74">
        <v>0</v>
      </c>
      <c r="J495" s="74">
        <v>0</v>
      </c>
      <c r="K495" s="74">
        <v>0</v>
      </c>
      <c r="L495" s="74">
        <v>0</v>
      </c>
      <c r="M495" s="74">
        <v>1</v>
      </c>
      <c r="N495" s="74">
        <v>0</v>
      </c>
    </row>
    <row r="496" spans="1:14" hidden="1" outlineLevel="1">
      <c r="A496" s="8" t="s">
        <v>247</v>
      </c>
      <c r="B496" s="74">
        <v>0</v>
      </c>
      <c r="C496" s="74">
        <v>0</v>
      </c>
      <c r="D496" s="74">
        <v>0</v>
      </c>
      <c r="E496" s="74">
        <v>0</v>
      </c>
      <c r="F496" s="74">
        <v>0</v>
      </c>
      <c r="G496" s="74">
        <v>0</v>
      </c>
      <c r="H496" s="74">
        <v>0</v>
      </c>
      <c r="I496" s="74">
        <v>0</v>
      </c>
      <c r="J496" s="74">
        <v>0</v>
      </c>
      <c r="K496" s="74">
        <v>0</v>
      </c>
      <c r="L496" s="74">
        <v>0</v>
      </c>
      <c r="M496" s="74">
        <v>0</v>
      </c>
      <c r="N496" s="74">
        <v>0</v>
      </c>
    </row>
    <row r="497" spans="1:14" hidden="1" outlineLevel="1">
      <c r="A497" s="8" t="s">
        <v>250</v>
      </c>
      <c r="B497" s="74">
        <v>62</v>
      </c>
      <c r="C497" s="74" t="s">
        <v>9</v>
      </c>
      <c r="D497" s="74" t="s">
        <v>9</v>
      </c>
      <c r="E497" s="74" t="s">
        <v>9</v>
      </c>
      <c r="F497" s="74" t="s">
        <v>9</v>
      </c>
      <c r="G497" s="74" t="s">
        <v>9</v>
      </c>
      <c r="H497" s="74" t="s">
        <v>9</v>
      </c>
      <c r="I497" s="74" t="s">
        <v>9</v>
      </c>
      <c r="J497" s="74" t="s">
        <v>9</v>
      </c>
      <c r="K497" s="74" t="s">
        <v>9</v>
      </c>
      <c r="L497" s="74" t="s">
        <v>9</v>
      </c>
      <c r="M497" s="74" t="s">
        <v>9</v>
      </c>
      <c r="N497" s="74" t="s">
        <v>9</v>
      </c>
    </row>
    <row r="498" spans="1:14" hidden="1" outlineLevel="1">
      <c r="A498" s="8" t="s">
        <v>200</v>
      </c>
      <c r="B498" s="74">
        <v>18</v>
      </c>
      <c r="C498" s="74" t="s">
        <v>9</v>
      </c>
      <c r="D498" s="74" t="s">
        <v>9</v>
      </c>
      <c r="E498" s="74" t="s">
        <v>9</v>
      </c>
      <c r="F498" s="74" t="s">
        <v>9</v>
      </c>
      <c r="G498" s="74" t="s">
        <v>9</v>
      </c>
      <c r="H498" s="74" t="s">
        <v>9</v>
      </c>
      <c r="I498" s="74" t="s">
        <v>9</v>
      </c>
      <c r="J498" s="74" t="s">
        <v>9</v>
      </c>
      <c r="K498" s="74" t="s">
        <v>9</v>
      </c>
      <c r="L498" s="74" t="s">
        <v>9</v>
      </c>
      <c r="M498" s="74" t="s">
        <v>9</v>
      </c>
      <c r="N498" s="74" t="s">
        <v>9</v>
      </c>
    </row>
    <row r="499" spans="1:14" collapsed="1">
      <c r="A499" s="30" t="s">
        <v>372</v>
      </c>
      <c r="B499" s="74">
        <v>160</v>
      </c>
      <c r="C499" s="74">
        <v>9</v>
      </c>
      <c r="D499" s="74">
        <v>8</v>
      </c>
      <c r="E499" s="74">
        <v>24</v>
      </c>
      <c r="F499" s="74">
        <v>12</v>
      </c>
      <c r="G499" s="74">
        <v>29</v>
      </c>
      <c r="H499" s="74">
        <v>23</v>
      </c>
      <c r="I499" s="74">
        <v>17</v>
      </c>
      <c r="J499" s="74">
        <v>7</v>
      </c>
      <c r="K499" s="74">
        <v>9</v>
      </c>
      <c r="L499" s="74">
        <v>6</v>
      </c>
      <c r="M499" s="74">
        <v>5</v>
      </c>
      <c r="N499" s="74">
        <v>2</v>
      </c>
    </row>
    <row r="500" spans="1:14" hidden="1" outlineLevel="1">
      <c r="A500" s="8" t="s">
        <v>216</v>
      </c>
      <c r="B500" s="74"/>
      <c r="C500" s="74"/>
      <c r="D500" s="74"/>
      <c r="E500" s="74"/>
      <c r="F500" s="74"/>
      <c r="G500" s="74"/>
      <c r="H500" s="74"/>
      <c r="I500" s="74"/>
      <c r="J500" s="74"/>
      <c r="K500" s="74"/>
      <c r="L500" s="74"/>
      <c r="M500" s="74"/>
      <c r="N500" s="74"/>
    </row>
    <row r="501" spans="1:14" hidden="1" outlineLevel="1">
      <c r="A501" s="8" t="s">
        <v>218</v>
      </c>
      <c r="B501" s="74">
        <v>19</v>
      </c>
      <c r="C501" s="74">
        <v>6</v>
      </c>
      <c r="D501" s="74">
        <v>6</v>
      </c>
      <c r="E501" s="74">
        <v>5</v>
      </c>
      <c r="F501" s="74">
        <v>0</v>
      </c>
      <c r="G501" s="74">
        <v>2</v>
      </c>
      <c r="H501" s="74">
        <v>0</v>
      </c>
      <c r="I501" s="74">
        <v>0</v>
      </c>
      <c r="J501" s="74">
        <v>0</v>
      </c>
      <c r="K501" s="74">
        <v>0</v>
      </c>
      <c r="L501" s="74">
        <v>0</v>
      </c>
      <c r="M501" s="74">
        <v>0</v>
      </c>
      <c r="N501" s="74">
        <v>0</v>
      </c>
    </row>
    <row r="502" spans="1:14" hidden="1" outlineLevel="1">
      <c r="A502" s="8" t="s">
        <v>221</v>
      </c>
      <c r="B502" s="74">
        <v>2</v>
      </c>
      <c r="C502" s="74">
        <v>0</v>
      </c>
      <c r="D502" s="74">
        <v>0</v>
      </c>
      <c r="E502" s="74">
        <v>0</v>
      </c>
      <c r="F502" s="74">
        <v>0</v>
      </c>
      <c r="G502" s="74">
        <v>1</v>
      </c>
      <c r="H502" s="74">
        <v>0</v>
      </c>
      <c r="I502" s="74">
        <v>0</v>
      </c>
      <c r="J502" s="74">
        <v>0</v>
      </c>
      <c r="K502" s="74">
        <v>0</v>
      </c>
      <c r="L502" s="74">
        <v>1</v>
      </c>
      <c r="M502" s="74">
        <v>0</v>
      </c>
      <c r="N502" s="74">
        <v>0</v>
      </c>
    </row>
    <row r="503" spans="1:14" hidden="1" outlineLevel="1">
      <c r="A503" s="8" t="s">
        <v>201</v>
      </c>
      <c r="B503" s="74">
        <v>0</v>
      </c>
      <c r="C503" s="74">
        <v>0</v>
      </c>
      <c r="D503" s="74">
        <v>0</v>
      </c>
      <c r="E503" s="74">
        <v>0</v>
      </c>
      <c r="F503" s="74">
        <v>0</v>
      </c>
      <c r="G503" s="74">
        <v>0</v>
      </c>
      <c r="H503" s="74">
        <v>0</v>
      </c>
      <c r="I503" s="74">
        <v>0</v>
      </c>
      <c r="J503" s="74">
        <v>0</v>
      </c>
      <c r="K503" s="74">
        <v>0</v>
      </c>
      <c r="L503" s="74">
        <v>0</v>
      </c>
      <c r="M503" s="74">
        <v>0</v>
      </c>
      <c r="N503" s="74">
        <v>0</v>
      </c>
    </row>
    <row r="504" spans="1:14" hidden="1" outlineLevel="1">
      <c r="A504" s="8" t="s">
        <v>183</v>
      </c>
      <c r="B504" s="74">
        <v>1</v>
      </c>
      <c r="C504" s="74">
        <v>0</v>
      </c>
      <c r="D504" s="74">
        <v>1</v>
      </c>
      <c r="E504" s="74">
        <v>0</v>
      </c>
      <c r="F504" s="74">
        <v>0</v>
      </c>
      <c r="G504" s="74">
        <v>0</v>
      </c>
      <c r="H504" s="74">
        <v>0</v>
      </c>
      <c r="I504" s="74">
        <v>0</v>
      </c>
      <c r="J504" s="74">
        <v>0</v>
      </c>
      <c r="K504" s="74">
        <v>0</v>
      </c>
      <c r="L504" s="74">
        <v>0</v>
      </c>
      <c r="M504" s="74">
        <v>0</v>
      </c>
      <c r="N504" s="74">
        <v>0</v>
      </c>
    </row>
    <row r="505" spans="1:14" hidden="1" outlineLevel="1">
      <c r="A505" s="8" t="s">
        <v>222</v>
      </c>
      <c r="B505" s="74">
        <v>3</v>
      </c>
      <c r="C505" s="74">
        <v>0</v>
      </c>
      <c r="D505" s="74">
        <v>0</v>
      </c>
      <c r="E505" s="74">
        <v>1</v>
      </c>
      <c r="F505" s="74">
        <v>0</v>
      </c>
      <c r="G505" s="74">
        <v>1</v>
      </c>
      <c r="H505" s="74">
        <v>0</v>
      </c>
      <c r="I505" s="74">
        <v>0</v>
      </c>
      <c r="J505" s="74">
        <v>0</v>
      </c>
      <c r="K505" s="74">
        <v>0</v>
      </c>
      <c r="L505" s="74">
        <v>1</v>
      </c>
      <c r="M505" s="74">
        <v>0</v>
      </c>
      <c r="N505" s="74">
        <v>0</v>
      </c>
    </row>
    <row r="506" spans="1:14" hidden="1" outlineLevel="1">
      <c r="A506" s="8" t="s">
        <v>171</v>
      </c>
      <c r="B506" s="74">
        <v>1</v>
      </c>
      <c r="C506" s="74">
        <v>0</v>
      </c>
      <c r="D506" s="74">
        <v>0</v>
      </c>
      <c r="E506" s="74">
        <v>1</v>
      </c>
      <c r="F506" s="74">
        <v>0</v>
      </c>
      <c r="G506" s="74">
        <v>0</v>
      </c>
      <c r="H506" s="74">
        <v>0</v>
      </c>
      <c r="I506" s="74">
        <v>0</v>
      </c>
      <c r="J506" s="74">
        <v>0</v>
      </c>
      <c r="K506" s="74">
        <v>0</v>
      </c>
      <c r="L506" s="74">
        <v>0</v>
      </c>
      <c r="M506" s="74">
        <v>0</v>
      </c>
      <c r="N506" s="74">
        <v>0</v>
      </c>
    </row>
    <row r="507" spans="1:14" hidden="1" outlineLevel="1">
      <c r="A507" s="8" t="s">
        <v>224</v>
      </c>
      <c r="B507" s="74"/>
      <c r="C507" s="74"/>
      <c r="D507" s="74"/>
      <c r="E507" s="74"/>
      <c r="F507" s="74"/>
      <c r="G507" s="74"/>
      <c r="H507" s="74"/>
      <c r="I507" s="74"/>
      <c r="J507" s="74"/>
      <c r="K507" s="74"/>
      <c r="L507" s="74"/>
      <c r="M507" s="74"/>
      <c r="N507" s="74"/>
    </row>
    <row r="508" spans="1:14" hidden="1" outlineLevel="1">
      <c r="A508" s="8" t="s">
        <v>191</v>
      </c>
      <c r="B508" s="74">
        <v>20</v>
      </c>
      <c r="C508" s="74">
        <v>2</v>
      </c>
      <c r="D508" s="74">
        <v>1</v>
      </c>
      <c r="E508" s="74">
        <v>0</v>
      </c>
      <c r="F508" s="74">
        <v>0</v>
      </c>
      <c r="G508" s="74">
        <v>1</v>
      </c>
      <c r="H508" s="74">
        <v>3</v>
      </c>
      <c r="I508" s="74">
        <v>2</v>
      </c>
      <c r="J508" s="74">
        <v>5</v>
      </c>
      <c r="K508" s="74">
        <v>3</v>
      </c>
      <c r="L508" s="74">
        <v>0</v>
      </c>
      <c r="M508" s="74">
        <v>2</v>
      </c>
      <c r="N508" s="74">
        <v>1</v>
      </c>
    </row>
    <row r="509" spans="1:14" hidden="1" outlineLevel="1">
      <c r="A509" s="8" t="s">
        <v>259</v>
      </c>
      <c r="B509" s="74">
        <v>7</v>
      </c>
      <c r="C509" s="74">
        <v>0</v>
      </c>
      <c r="D509" s="74">
        <v>1</v>
      </c>
      <c r="E509" s="74">
        <v>0</v>
      </c>
      <c r="F509" s="74">
        <v>0</v>
      </c>
      <c r="G509" s="74">
        <v>1</v>
      </c>
      <c r="H509" s="74">
        <v>1</v>
      </c>
      <c r="I509" s="74">
        <v>0</v>
      </c>
      <c r="J509" s="74">
        <v>0</v>
      </c>
      <c r="K509" s="74">
        <v>1</v>
      </c>
      <c r="L509" s="74">
        <v>2</v>
      </c>
      <c r="M509" s="74">
        <v>1</v>
      </c>
      <c r="N509" s="74">
        <v>0</v>
      </c>
    </row>
    <row r="510" spans="1:14" hidden="1" outlineLevel="1">
      <c r="A510" s="8" t="s">
        <v>234</v>
      </c>
      <c r="B510" s="74"/>
      <c r="C510" s="74"/>
      <c r="D510" s="74"/>
      <c r="E510" s="74"/>
      <c r="F510" s="74"/>
      <c r="G510" s="74"/>
      <c r="H510" s="74"/>
      <c r="I510" s="74"/>
      <c r="J510" s="74"/>
      <c r="K510" s="74"/>
      <c r="L510" s="74"/>
      <c r="M510" s="74"/>
      <c r="N510" s="74"/>
    </row>
    <row r="511" spans="1:14" hidden="1" outlineLevel="1">
      <c r="A511" s="8" t="s">
        <v>236</v>
      </c>
      <c r="B511" s="74">
        <v>14</v>
      </c>
      <c r="C511" s="74">
        <v>1</v>
      </c>
      <c r="D511" s="74">
        <v>0</v>
      </c>
      <c r="E511" s="74">
        <v>4</v>
      </c>
      <c r="F511" s="74">
        <v>1</v>
      </c>
      <c r="G511" s="74">
        <v>2</v>
      </c>
      <c r="H511" s="74">
        <v>0</v>
      </c>
      <c r="I511" s="74">
        <v>2</v>
      </c>
      <c r="J511" s="74">
        <v>1</v>
      </c>
      <c r="K511" s="74">
        <v>1</v>
      </c>
      <c r="L511" s="74">
        <v>1</v>
      </c>
      <c r="M511" s="74">
        <v>1</v>
      </c>
      <c r="N511" s="74">
        <v>0</v>
      </c>
    </row>
    <row r="512" spans="1:14" hidden="1" outlineLevel="1">
      <c r="A512" s="8" t="s">
        <v>238</v>
      </c>
      <c r="B512" s="74">
        <v>1</v>
      </c>
      <c r="C512" s="74">
        <v>0</v>
      </c>
      <c r="D512" s="74">
        <v>0</v>
      </c>
      <c r="E512" s="74">
        <v>0</v>
      </c>
      <c r="F512" s="74">
        <v>0</v>
      </c>
      <c r="G512" s="74">
        <v>0</v>
      </c>
      <c r="H512" s="74">
        <v>0</v>
      </c>
      <c r="I512" s="74">
        <v>0</v>
      </c>
      <c r="J512" s="74">
        <v>0</v>
      </c>
      <c r="K512" s="74">
        <v>0</v>
      </c>
      <c r="L512" s="74">
        <v>0</v>
      </c>
      <c r="M512" s="74">
        <v>0</v>
      </c>
      <c r="N512" s="74">
        <v>1</v>
      </c>
    </row>
    <row r="513" spans="1:14" hidden="1" outlineLevel="1">
      <c r="A513" s="8" t="s">
        <v>174</v>
      </c>
      <c r="B513" s="74">
        <v>3</v>
      </c>
      <c r="C513" s="74">
        <v>0</v>
      </c>
      <c r="D513" s="74">
        <v>0</v>
      </c>
      <c r="E513" s="74">
        <v>0</v>
      </c>
      <c r="F513" s="74">
        <v>0</v>
      </c>
      <c r="G513" s="74">
        <v>1</v>
      </c>
      <c r="H513" s="74">
        <v>0</v>
      </c>
      <c r="I513" s="74">
        <v>1</v>
      </c>
      <c r="J513" s="74">
        <v>0</v>
      </c>
      <c r="K513" s="74">
        <v>0</v>
      </c>
      <c r="L513" s="74">
        <v>0</v>
      </c>
      <c r="M513" s="74">
        <v>1</v>
      </c>
      <c r="N513" s="74">
        <v>0</v>
      </c>
    </row>
    <row r="514" spans="1:14" hidden="1" outlineLevel="1">
      <c r="A514" s="8" t="s">
        <v>243</v>
      </c>
      <c r="B514" s="74">
        <v>3</v>
      </c>
      <c r="C514" s="74">
        <v>0</v>
      </c>
      <c r="D514" s="74">
        <v>0</v>
      </c>
      <c r="E514" s="74">
        <v>0</v>
      </c>
      <c r="F514" s="74">
        <v>1</v>
      </c>
      <c r="G514" s="74">
        <v>0</v>
      </c>
      <c r="H514" s="74">
        <v>1</v>
      </c>
      <c r="I514" s="74">
        <v>1</v>
      </c>
      <c r="J514" s="74">
        <v>0</v>
      </c>
      <c r="K514" s="74">
        <v>0</v>
      </c>
      <c r="L514" s="74">
        <v>0</v>
      </c>
      <c r="M514" s="74">
        <v>0</v>
      </c>
      <c r="N514" s="74">
        <v>0</v>
      </c>
    </row>
    <row r="515" spans="1:14" hidden="1" outlineLevel="1">
      <c r="A515" s="8" t="s">
        <v>247</v>
      </c>
      <c r="B515" s="74">
        <v>0</v>
      </c>
      <c r="C515" s="74">
        <v>0</v>
      </c>
      <c r="D515" s="74">
        <v>0</v>
      </c>
      <c r="E515" s="74">
        <v>0</v>
      </c>
      <c r="F515" s="74">
        <v>0</v>
      </c>
      <c r="G515" s="74">
        <v>0</v>
      </c>
      <c r="H515" s="74">
        <v>0</v>
      </c>
      <c r="I515" s="74">
        <v>0</v>
      </c>
      <c r="J515" s="74">
        <v>0</v>
      </c>
      <c r="K515" s="74">
        <v>0</v>
      </c>
      <c r="L515" s="74">
        <v>0</v>
      </c>
      <c r="M515" s="74">
        <v>0</v>
      </c>
      <c r="N515" s="74">
        <v>0</v>
      </c>
    </row>
    <row r="516" spans="1:14" hidden="1" outlineLevel="1">
      <c r="A516" s="8" t="s">
        <v>250</v>
      </c>
      <c r="B516" s="74">
        <v>5</v>
      </c>
      <c r="C516" s="74">
        <v>0</v>
      </c>
      <c r="D516" s="74">
        <v>0</v>
      </c>
      <c r="E516" s="74">
        <v>3</v>
      </c>
      <c r="F516" s="74">
        <v>1</v>
      </c>
      <c r="G516" s="74">
        <v>1</v>
      </c>
      <c r="H516" s="74">
        <v>0</v>
      </c>
      <c r="I516" s="74">
        <v>0</v>
      </c>
      <c r="J516" s="74">
        <v>0</v>
      </c>
      <c r="K516" s="74">
        <v>0</v>
      </c>
      <c r="L516" s="74">
        <v>0</v>
      </c>
      <c r="M516" s="74">
        <v>0</v>
      </c>
      <c r="N516" s="74">
        <v>0</v>
      </c>
    </row>
    <row r="517" spans="1:14" hidden="1" outlineLevel="1">
      <c r="A517" s="8" t="s">
        <v>200</v>
      </c>
      <c r="B517" s="74">
        <v>81</v>
      </c>
      <c r="C517" s="74">
        <v>0</v>
      </c>
      <c r="D517" s="74">
        <v>0</v>
      </c>
      <c r="E517" s="74">
        <v>11</v>
      </c>
      <c r="F517" s="74">
        <v>10</v>
      </c>
      <c r="G517" s="74">
        <v>21</v>
      </c>
      <c r="H517" s="74">
        <v>19</v>
      </c>
      <c r="I517" s="74">
        <v>12</v>
      </c>
      <c r="J517" s="74">
        <v>1</v>
      </c>
      <c r="K517" s="74">
        <v>4</v>
      </c>
      <c r="L517" s="74">
        <v>3</v>
      </c>
      <c r="M517" s="74">
        <v>0</v>
      </c>
      <c r="N517" s="74">
        <v>0</v>
      </c>
    </row>
    <row r="518" spans="1:14" collapsed="1">
      <c r="A518" s="30" t="s">
        <v>386</v>
      </c>
      <c r="B518" s="74">
        <v>75</v>
      </c>
      <c r="C518" s="74" t="s">
        <v>9</v>
      </c>
      <c r="D518" s="74" t="s">
        <v>9</v>
      </c>
      <c r="E518" s="74" t="s">
        <v>9</v>
      </c>
      <c r="F518" s="74" t="s">
        <v>9</v>
      </c>
      <c r="G518" s="74" t="s">
        <v>9</v>
      </c>
      <c r="H518" s="74" t="s">
        <v>9</v>
      </c>
      <c r="I518" s="74" t="s">
        <v>9</v>
      </c>
      <c r="J518" s="74" t="s">
        <v>9</v>
      </c>
      <c r="K518" s="74" t="s">
        <v>9</v>
      </c>
      <c r="L518" s="74" t="s">
        <v>9</v>
      </c>
      <c r="M518" s="74" t="s">
        <v>9</v>
      </c>
      <c r="N518" s="74" t="s">
        <v>9</v>
      </c>
    </row>
    <row r="519" spans="1:14" hidden="1" outlineLevel="1">
      <c r="A519" s="8" t="s">
        <v>216</v>
      </c>
      <c r="B519" s="74"/>
      <c r="C519" s="74"/>
      <c r="D519" s="74"/>
      <c r="E519" s="74"/>
      <c r="F519" s="74"/>
      <c r="G519" s="74"/>
      <c r="H519" s="74"/>
      <c r="I519" s="74"/>
      <c r="J519" s="74"/>
      <c r="K519" s="74"/>
      <c r="L519" s="74"/>
      <c r="M519" s="74"/>
      <c r="N519" s="74"/>
    </row>
    <row r="520" spans="1:14" hidden="1" outlineLevel="1">
      <c r="A520" s="8" t="s">
        <v>218</v>
      </c>
      <c r="B520" s="74">
        <v>8</v>
      </c>
      <c r="C520" s="74" t="s">
        <v>9</v>
      </c>
      <c r="D520" s="74" t="s">
        <v>9</v>
      </c>
      <c r="E520" s="74" t="s">
        <v>9</v>
      </c>
      <c r="F520" s="74" t="s">
        <v>9</v>
      </c>
      <c r="G520" s="74" t="s">
        <v>9</v>
      </c>
      <c r="H520" s="74" t="s">
        <v>9</v>
      </c>
      <c r="I520" s="74" t="s">
        <v>9</v>
      </c>
      <c r="J520" s="74" t="s">
        <v>9</v>
      </c>
      <c r="K520" s="74" t="s">
        <v>9</v>
      </c>
      <c r="L520" s="74" t="s">
        <v>9</v>
      </c>
      <c r="M520" s="74" t="s">
        <v>9</v>
      </c>
      <c r="N520" s="74" t="s">
        <v>9</v>
      </c>
    </row>
    <row r="521" spans="1:14" hidden="1" outlineLevel="1">
      <c r="A521" s="8" t="s">
        <v>387</v>
      </c>
      <c r="B521" s="74">
        <v>1</v>
      </c>
      <c r="C521" s="74">
        <v>0</v>
      </c>
      <c r="D521" s="74">
        <v>0</v>
      </c>
      <c r="E521" s="74">
        <v>0</v>
      </c>
      <c r="F521" s="74">
        <v>1</v>
      </c>
      <c r="G521" s="74">
        <v>0</v>
      </c>
      <c r="H521" s="74">
        <v>0</v>
      </c>
      <c r="I521" s="74">
        <v>0</v>
      </c>
      <c r="J521" s="74">
        <v>0</v>
      </c>
      <c r="K521" s="74">
        <v>0</v>
      </c>
      <c r="L521" s="74">
        <v>0</v>
      </c>
      <c r="M521" s="74">
        <v>0</v>
      </c>
      <c r="N521" s="74">
        <v>0</v>
      </c>
    </row>
    <row r="522" spans="1:14" hidden="1" outlineLevel="1">
      <c r="A522" s="8" t="s">
        <v>201</v>
      </c>
      <c r="B522" s="74">
        <v>0</v>
      </c>
      <c r="C522" s="74">
        <v>0</v>
      </c>
      <c r="D522" s="74">
        <v>0</v>
      </c>
      <c r="E522" s="74">
        <v>0</v>
      </c>
      <c r="F522" s="74">
        <v>0</v>
      </c>
      <c r="G522" s="74">
        <v>0</v>
      </c>
      <c r="H522" s="74">
        <v>0</v>
      </c>
      <c r="I522" s="74">
        <v>0</v>
      </c>
      <c r="J522" s="74">
        <v>0</v>
      </c>
      <c r="K522" s="74">
        <v>0</v>
      </c>
      <c r="L522" s="74">
        <v>0</v>
      </c>
      <c r="M522" s="74">
        <v>0</v>
      </c>
      <c r="N522" s="74">
        <v>0</v>
      </c>
    </row>
    <row r="523" spans="1:14" hidden="1" outlineLevel="1">
      <c r="A523" s="8" t="s">
        <v>222</v>
      </c>
      <c r="B523" s="74">
        <v>2</v>
      </c>
      <c r="C523" s="74">
        <v>0</v>
      </c>
      <c r="D523" s="74">
        <v>0</v>
      </c>
      <c r="E523" s="74">
        <v>1</v>
      </c>
      <c r="F523" s="74">
        <v>0</v>
      </c>
      <c r="G523" s="74">
        <v>0</v>
      </c>
      <c r="H523" s="74">
        <v>0</v>
      </c>
      <c r="I523" s="74">
        <v>0</v>
      </c>
      <c r="J523" s="74">
        <v>0</v>
      </c>
      <c r="K523" s="74">
        <v>1</v>
      </c>
      <c r="L523" s="74">
        <v>0</v>
      </c>
      <c r="M523" s="74">
        <v>0</v>
      </c>
      <c r="N523" s="74">
        <v>0</v>
      </c>
    </row>
    <row r="524" spans="1:14" hidden="1" outlineLevel="1">
      <c r="A524" s="8" t="s">
        <v>171</v>
      </c>
      <c r="B524" s="74">
        <v>2</v>
      </c>
      <c r="C524" s="74">
        <v>0</v>
      </c>
      <c r="D524" s="74">
        <v>0</v>
      </c>
      <c r="E524" s="74">
        <v>0</v>
      </c>
      <c r="F524" s="74">
        <v>1</v>
      </c>
      <c r="G524" s="74">
        <v>0</v>
      </c>
      <c r="H524" s="74">
        <v>0</v>
      </c>
      <c r="I524" s="74">
        <v>0</v>
      </c>
      <c r="J524" s="74">
        <v>0</v>
      </c>
      <c r="K524" s="74">
        <v>0</v>
      </c>
      <c r="L524" s="74">
        <v>1</v>
      </c>
      <c r="M524" s="74">
        <v>0</v>
      </c>
      <c r="N524" s="74">
        <v>0</v>
      </c>
    </row>
    <row r="525" spans="1:14" hidden="1" outlineLevel="1">
      <c r="A525" s="8" t="s">
        <v>224</v>
      </c>
      <c r="B525" s="74"/>
      <c r="C525" s="74"/>
      <c r="D525" s="74"/>
      <c r="E525" s="74"/>
      <c r="F525" s="74"/>
      <c r="G525" s="74"/>
      <c r="H525" s="74"/>
      <c r="I525" s="74"/>
      <c r="J525" s="74"/>
      <c r="K525" s="74"/>
      <c r="L525" s="74"/>
      <c r="M525" s="74"/>
      <c r="N525" s="74"/>
    </row>
    <row r="526" spans="1:14" hidden="1" outlineLevel="1">
      <c r="A526" s="8" t="s">
        <v>191</v>
      </c>
      <c r="B526" s="74">
        <v>33</v>
      </c>
      <c r="C526" s="74">
        <v>4</v>
      </c>
      <c r="D526" s="74">
        <v>4</v>
      </c>
      <c r="E526" s="74">
        <v>4</v>
      </c>
      <c r="F526" s="74">
        <v>3</v>
      </c>
      <c r="G526" s="74">
        <v>0</v>
      </c>
      <c r="H526" s="74">
        <v>6</v>
      </c>
      <c r="I526" s="74">
        <v>2</v>
      </c>
      <c r="J526" s="74">
        <v>8</v>
      </c>
      <c r="K526" s="74">
        <v>0</v>
      </c>
      <c r="L526" s="74">
        <v>0</v>
      </c>
      <c r="M526" s="74">
        <v>0</v>
      </c>
      <c r="N526" s="74">
        <v>2</v>
      </c>
    </row>
    <row r="527" spans="1:14" hidden="1" outlineLevel="1">
      <c r="A527" s="8" t="s">
        <v>259</v>
      </c>
      <c r="B527" s="74">
        <v>6</v>
      </c>
      <c r="C527" s="74">
        <v>2</v>
      </c>
      <c r="D527" s="74">
        <v>2</v>
      </c>
      <c r="E527" s="74">
        <v>0</v>
      </c>
      <c r="F527" s="74">
        <v>0</v>
      </c>
      <c r="G527" s="74">
        <v>0</v>
      </c>
      <c r="H527" s="74">
        <v>0</v>
      </c>
      <c r="I527" s="74">
        <v>0</v>
      </c>
      <c r="J527" s="74">
        <v>1</v>
      </c>
      <c r="K527" s="74">
        <v>0</v>
      </c>
      <c r="L527" s="74">
        <v>0</v>
      </c>
      <c r="M527" s="74">
        <v>0</v>
      </c>
      <c r="N527" s="74">
        <v>1</v>
      </c>
    </row>
    <row r="528" spans="1:14" hidden="1" outlineLevel="1">
      <c r="A528" s="8" t="s">
        <v>205</v>
      </c>
      <c r="B528" s="74">
        <v>1</v>
      </c>
      <c r="C528" s="74">
        <v>0</v>
      </c>
      <c r="D528" s="74">
        <v>0</v>
      </c>
      <c r="E528" s="74">
        <v>0</v>
      </c>
      <c r="F528" s="74">
        <v>0</v>
      </c>
      <c r="G528" s="74">
        <v>0</v>
      </c>
      <c r="H528" s="74">
        <v>0</v>
      </c>
      <c r="I528" s="74">
        <v>1</v>
      </c>
      <c r="J528" s="74">
        <v>0</v>
      </c>
      <c r="K528" s="74">
        <v>0</v>
      </c>
      <c r="L528" s="74">
        <v>0</v>
      </c>
      <c r="M528" s="74">
        <v>0</v>
      </c>
      <c r="N528" s="74">
        <v>0</v>
      </c>
    </row>
    <row r="529" spans="1:14" hidden="1" outlineLevel="1">
      <c r="A529" s="8" t="s">
        <v>234</v>
      </c>
      <c r="B529" s="74"/>
      <c r="C529" s="74"/>
      <c r="D529" s="74"/>
      <c r="E529" s="74"/>
      <c r="F529" s="74"/>
      <c r="G529" s="74"/>
      <c r="H529" s="74"/>
      <c r="I529" s="74"/>
      <c r="J529" s="74"/>
      <c r="K529" s="74"/>
      <c r="L529" s="74"/>
      <c r="M529" s="74"/>
      <c r="N529" s="74"/>
    </row>
    <row r="530" spans="1:14" hidden="1" outlineLevel="1">
      <c r="A530" s="8" t="s">
        <v>236</v>
      </c>
      <c r="B530" s="74">
        <v>14</v>
      </c>
      <c r="C530" s="74">
        <v>1</v>
      </c>
      <c r="D530" s="74">
        <v>0</v>
      </c>
      <c r="E530" s="74">
        <v>4</v>
      </c>
      <c r="F530" s="74">
        <v>1</v>
      </c>
      <c r="G530" s="74">
        <v>1</v>
      </c>
      <c r="H530" s="74">
        <v>2</v>
      </c>
      <c r="I530" s="74">
        <v>0</v>
      </c>
      <c r="J530" s="74">
        <v>0</v>
      </c>
      <c r="K530" s="74">
        <v>0</v>
      </c>
      <c r="L530" s="74">
        <v>0</v>
      </c>
      <c r="M530" s="74">
        <v>0</v>
      </c>
      <c r="N530" s="74">
        <v>5</v>
      </c>
    </row>
    <row r="531" spans="1:14" hidden="1" outlineLevel="1">
      <c r="A531" s="8" t="s">
        <v>238</v>
      </c>
      <c r="B531" s="74">
        <v>0</v>
      </c>
      <c r="C531" s="74">
        <v>0</v>
      </c>
      <c r="D531" s="74">
        <v>0</v>
      </c>
      <c r="E531" s="74">
        <v>0</v>
      </c>
      <c r="F531" s="74">
        <v>0</v>
      </c>
      <c r="G531" s="74">
        <v>0</v>
      </c>
      <c r="H531" s="74">
        <v>0</v>
      </c>
      <c r="I531" s="74">
        <v>0</v>
      </c>
      <c r="J531" s="74">
        <v>0</v>
      </c>
      <c r="K531" s="74">
        <v>0</v>
      </c>
      <c r="L531" s="74">
        <v>0</v>
      </c>
      <c r="M531" s="74">
        <v>0</v>
      </c>
      <c r="N531" s="74">
        <v>0</v>
      </c>
    </row>
    <row r="532" spans="1:14" hidden="1" outlineLevel="1">
      <c r="A532" s="8" t="s">
        <v>174</v>
      </c>
      <c r="B532" s="74">
        <v>4</v>
      </c>
      <c r="C532" s="74">
        <v>0</v>
      </c>
      <c r="D532" s="74">
        <v>1</v>
      </c>
      <c r="E532" s="74">
        <v>0</v>
      </c>
      <c r="F532" s="74">
        <v>1</v>
      </c>
      <c r="G532" s="74">
        <v>0</v>
      </c>
      <c r="H532" s="74">
        <v>1</v>
      </c>
      <c r="I532" s="74">
        <v>0</v>
      </c>
      <c r="J532" s="74">
        <v>0</v>
      </c>
      <c r="K532" s="74">
        <v>1</v>
      </c>
      <c r="L532" s="74">
        <v>0</v>
      </c>
      <c r="M532" s="74">
        <v>0</v>
      </c>
      <c r="N532" s="74">
        <v>0</v>
      </c>
    </row>
    <row r="533" spans="1:14" hidden="1" outlineLevel="1">
      <c r="A533" s="8" t="s">
        <v>240</v>
      </c>
      <c r="B533" s="74">
        <v>2</v>
      </c>
      <c r="C533" s="74">
        <v>0</v>
      </c>
      <c r="D533" s="74">
        <v>0</v>
      </c>
      <c r="E533" s="74">
        <v>0</v>
      </c>
      <c r="F533" s="74">
        <v>0</v>
      </c>
      <c r="G533" s="74">
        <v>0</v>
      </c>
      <c r="H533" s="74">
        <v>0</v>
      </c>
      <c r="I533" s="74">
        <v>0</v>
      </c>
      <c r="J533" s="74">
        <v>0</v>
      </c>
      <c r="K533" s="74">
        <v>0</v>
      </c>
      <c r="L533" s="74">
        <v>0</v>
      </c>
      <c r="M533" s="74">
        <v>2</v>
      </c>
      <c r="N533" s="74">
        <v>0</v>
      </c>
    </row>
    <row r="534" spans="1:14" hidden="1" outlineLevel="1">
      <c r="A534" s="8" t="s">
        <v>241</v>
      </c>
      <c r="B534" s="74">
        <v>2</v>
      </c>
      <c r="C534" s="74">
        <v>0</v>
      </c>
      <c r="D534" s="74">
        <v>0</v>
      </c>
      <c r="E534" s="74">
        <v>0</v>
      </c>
      <c r="F534" s="74">
        <v>0</v>
      </c>
      <c r="G534" s="74">
        <v>0</v>
      </c>
      <c r="H534" s="74">
        <v>0</v>
      </c>
      <c r="I534" s="74">
        <v>0</v>
      </c>
      <c r="J534" s="74">
        <v>0</v>
      </c>
      <c r="K534" s="74">
        <v>0</v>
      </c>
      <c r="L534" s="74">
        <v>0</v>
      </c>
      <c r="M534" s="74">
        <v>2</v>
      </c>
      <c r="N534" s="74">
        <v>0</v>
      </c>
    </row>
    <row r="535" spans="1:14" collapsed="1">
      <c r="A535" s="30" t="s">
        <v>399</v>
      </c>
      <c r="B535" s="74">
        <v>77</v>
      </c>
      <c r="C535" s="74" t="s">
        <v>9</v>
      </c>
      <c r="D535" s="74" t="s">
        <v>9</v>
      </c>
      <c r="E535" s="74" t="s">
        <v>9</v>
      </c>
      <c r="F535" s="74" t="s">
        <v>9</v>
      </c>
      <c r="G535" s="74" t="s">
        <v>9</v>
      </c>
      <c r="H535" s="74" t="s">
        <v>9</v>
      </c>
      <c r="I535" s="74" t="s">
        <v>9</v>
      </c>
      <c r="J535" s="74" t="s">
        <v>9</v>
      </c>
      <c r="K535" s="74" t="s">
        <v>9</v>
      </c>
      <c r="L535" s="74" t="s">
        <v>9</v>
      </c>
      <c r="M535" s="74" t="s">
        <v>9</v>
      </c>
      <c r="N535" s="74" t="s">
        <v>9</v>
      </c>
    </row>
    <row r="536" spans="1:14" hidden="1" outlineLevel="1">
      <c r="A536" s="8" t="s">
        <v>216</v>
      </c>
      <c r="B536" s="74"/>
      <c r="C536" s="74"/>
      <c r="D536" s="74"/>
      <c r="E536" s="74"/>
      <c r="F536" s="74"/>
      <c r="G536" s="74"/>
      <c r="H536" s="74"/>
      <c r="I536" s="74"/>
      <c r="J536" s="74"/>
      <c r="K536" s="74"/>
      <c r="L536" s="74"/>
      <c r="M536" s="74"/>
      <c r="N536" s="74"/>
    </row>
    <row r="537" spans="1:14" hidden="1" outlineLevel="1">
      <c r="A537" s="8" t="s">
        <v>218</v>
      </c>
      <c r="B537" s="74">
        <v>0</v>
      </c>
      <c r="C537" s="74" t="s">
        <v>9</v>
      </c>
      <c r="D537" s="74" t="s">
        <v>9</v>
      </c>
      <c r="E537" s="74" t="s">
        <v>9</v>
      </c>
      <c r="F537" s="74" t="s">
        <v>9</v>
      </c>
      <c r="G537" s="74" t="s">
        <v>9</v>
      </c>
      <c r="H537" s="74" t="s">
        <v>9</v>
      </c>
      <c r="I537" s="74" t="s">
        <v>9</v>
      </c>
      <c r="J537" s="74" t="s">
        <v>9</v>
      </c>
      <c r="K537" s="74" t="s">
        <v>9</v>
      </c>
      <c r="L537" s="74" t="s">
        <v>9</v>
      </c>
      <c r="M537" s="74" t="s">
        <v>9</v>
      </c>
      <c r="N537" s="74" t="s">
        <v>9</v>
      </c>
    </row>
    <row r="538" spans="1:14" hidden="1" outlineLevel="1">
      <c r="A538" s="8" t="s">
        <v>387</v>
      </c>
      <c r="B538" s="74">
        <v>0</v>
      </c>
      <c r="C538" s="74">
        <v>0</v>
      </c>
      <c r="D538" s="74">
        <v>0</v>
      </c>
      <c r="E538" s="74">
        <v>0</v>
      </c>
      <c r="F538" s="74">
        <v>0</v>
      </c>
      <c r="G538" s="74">
        <v>0</v>
      </c>
      <c r="H538" s="74">
        <v>0</v>
      </c>
      <c r="I538" s="74">
        <v>0</v>
      </c>
      <c r="J538" s="74">
        <v>0</v>
      </c>
      <c r="K538" s="74">
        <v>0</v>
      </c>
      <c r="L538" s="74">
        <v>0</v>
      </c>
      <c r="M538" s="74">
        <v>0</v>
      </c>
      <c r="N538" s="74">
        <v>0</v>
      </c>
    </row>
    <row r="539" spans="1:14" hidden="1" outlineLevel="1">
      <c r="A539" s="8" t="s">
        <v>201</v>
      </c>
      <c r="B539" s="74">
        <v>0</v>
      </c>
      <c r="C539" s="74">
        <v>0</v>
      </c>
      <c r="D539" s="74">
        <v>0</v>
      </c>
      <c r="E539" s="74">
        <v>0</v>
      </c>
      <c r="F539" s="74">
        <v>0</v>
      </c>
      <c r="G539" s="74">
        <v>0</v>
      </c>
      <c r="H539" s="74">
        <v>0</v>
      </c>
      <c r="I539" s="74">
        <v>0</v>
      </c>
      <c r="J539" s="74">
        <v>0</v>
      </c>
      <c r="K539" s="74">
        <v>0</v>
      </c>
      <c r="L539" s="74">
        <v>0</v>
      </c>
      <c r="M539" s="74">
        <v>0</v>
      </c>
      <c r="N539" s="74">
        <v>0</v>
      </c>
    </row>
    <row r="540" spans="1:14" hidden="1" outlineLevel="1">
      <c r="A540" s="8" t="s">
        <v>222</v>
      </c>
      <c r="B540" s="74">
        <v>2</v>
      </c>
      <c r="C540" s="74">
        <v>0</v>
      </c>
      <c r="D540" s="74">
        <v>0</v>
      </c>
      <c r="E540" s="74">
        <v>1</v>
      </c>
      <c r="F540" s="74">
        <v>0</v>
      </c>
      <c r="G540" s="74">
        <v>1</v>
      </c>
      <c r="H540" s="74">
        <v>0</v>
      </c>
      <c r="I540" s="74">
        <v>0</v>
      </c>
      <c r="J540" s="74">
        <v>0</v>
      </c>
      <c r="K540" s="74">
        <v>0</v>
      </c>
      <c r="L540" s="74">
        <v>0</v>
      </c>
      <c r="M540" s="74">
        <v>0</v>
      </c>
      <c r="N540" s="74">
        <v>0</v>
      </c>
    </row>
    <row r="541" spans="1:14" hidden="1" outlineLevel="1">
      <c r="A541" s="8" t="s">
        <v>171</v>
      </c>
      <c r="B541" s="74">
        <v>2</v>
      </c>
      <c r="C541" s="74">
        <v>0</v>
      </c>
      <c r="D541" s="74">
        <v>0</v>
      </c>
      <c r="E541" s="74">
        <v>0</v>
      </c>
      <c r="F541" s="74">
        <v>0</v>
      </c>
      <c r="G541" s="74">
        <v>1</v>
      </c>
      <c r="H541" s="74">
        <v>0</v>
      </c>
      <c r="I541" s="74">
        <v>0</v>
      </c>
      <c r="J541" s="74">
        <v>0</v>
      </c>
      <c r="K541" s="74">
        <v>0</v>
      </c>
      <c r="L541" s="74">
        <v>1</v>
      </c>
      <c r="M541" s="74">
        <v>0</v>
      </c>
      <c r="N541" s="74">
        <v>0</v>
      </c>
    </row>
    <row r="542" spans="1:14" hidden="1" outlineLevel="1">
      <c r="A542" s="8" t="s">
        <v>224</v>
      </c>
      <c r="B542" s="74"/>
      <c r="C542" s="74"/>
      <c r="D542" s="74"/>
      <c r="E542" s="74"/>
      <c r="F542" s="74"/>
      <c r="G542" s="74"/>
      <c r="H542" s="74"/>
      <c r="I542" s="74"/>
      <c r="J542" s="74"/>
      <c r="K542" s="74"/>
      <c r="L542" s="74"/>
      <c r="M542" s="74"/>
      <c r="N542" s="74"/>
    </row>
    <row r="543" spans="1:14" hidden="1" outlineLevel="1">
      <c r="A543" s="8" t="s">
        <v>191</v>
      </c>
      <c r="B543" s="74">
        <v>44</v>
      </c>
      <c r="C543" s="74">
        <v>0</v>
      </c>
      <c r="D543" s="74">
        <v>4</v>
      </c>
      <c r="E543" s="74">
        <v>2</v>
      </c>
      <c r="F543" s="74">
        <v>1</v>
      </c>
      <c r="G543" s="74">
        <v>4</v>
      </c>
      <c r="H543" s="74">
        <v>5</v>
      </c>
      <c r="I543" s="74">
        <v>10</v>
      </c>
      <c r="J543" s="74">
        <v>6</v>
      </c>
      <c r="K543" s="74">
        <v>2</v>
      </c>
      <c r="L543" s="74">
        <v>2</v>
      </c>
      <c r="M543" s="74">
        <v>5</v>
      </c>
      <c r="N543" s="74">
        <v>3</v>
      </c>
    </row>
    <row r="544" spans="1:14" hidden="1" outlineLevel="1">
      <c r="A544" s="8" t="s">
        <v>259</v>
      </c>
      <c r="B544" s="74">
        <v>4</v>
      </c>
      <c r="C544" s="74">
        <v>0</v>
      </c>
      <c r="D544" s="74">
        <v>0</v>
      </c>
      <c r="E544" s="74">
        <v>1</v>
      </c>
      <c r="F544" s="74">
        <v>0</v>
      </c>
      <c r="G544" s="74">
        <v>0</v>
      </c>
      <c r="H544" s="74">
        <v>2</v>
      </c>
      <c r="I544" s="74">
        <v>0</v>
      </c>
      <c r="J544" s="74">
        <v>0</v>
      </c>
      <c r="K544" s="74">
        <v>1</v>
      </c>
      <c r="L544" s="74">
        <v>0</v>
      </c>
      <c r="M544" s="74">
        <v>0</v>
      </c>
      <c r="N544" s="74">
        <v>0</v>
      </c>
    </row>
    <row r="545" spans="1:14" hidden="1" outlineLevel="1">
      <c r="A545" s="8" t="s">
        <v>205</v>
      </c>
      <c r="B545" s="74">
        <v>0</v>
      </c>
      <c r="C545" s="74">
        <v>0</v>
      </c>
      <c r="D545" s="74">
        <v>0</v>
      </c>
      <c r="E545" s="74">
        <v>0</v>
      </c>
      <c r="F545" s="74">
        <v>0</v>
      </c>
      <c r="G545" s="74">
        <v>0</v>
      </c>
      <c r="H545" s="74">
        <v>0</v>
      </c>
      <c r="I545" s="74">
        <v>0</v>
      </c>
      <c r="J545" s="74">
        <v>0</v>
      </c>
      <c r="K545" s="74">
        <v>0</v>
      </c>
      <c r="L545" s="74">
        <v>0</v>
      </c>
      <c r="M545" s="74">
        <v>0</v>
      </c>
      <c r="N545" s="74">
        <v>0</v>
      </c>
    </row>
    <row r="546" spans="1:14" hidden="1" outlineLevel="1">
      <c r="A546" s="8" t="s">
        <v>234</v>
      </c>
      <c r="B546" s="74"/>
      <c r="C546" s="74"/>
      <c r="D546" s="74"/>
      <c r="E546" s="74"/>
      <c r="F546" s="74"/>
      <c r="G546" s="74"/>
      <c r="H546" s="74"/>
      <c r="I546" s="74"/>
      <c r="J546" s="74"/>
      <c r="K546" s="74"/>
      <c r="L546" s="74"/>
      <c r="M546" s="74"/>
      <c r="N546" s="74"/>
    </row>
    <row r="547" spans="1:14" hidden="1" outlineLevel="1">
      <c r="A547" s="8" t="s">
        <v>236</v>
      </c>
      <c r="B547" s="74">
        <v>16</v>
      </c>
      <c r="C547" s="74">
        <v>4</v>
      </c>
      <c r="D547" s="74">
        <v>1</v>
      </c>
      <c r="E547" s="74">
        <v>1</v>
      </c>
      <c r="F547" s="74">
        <v>2</v>
      </c>
      <c r="G547" s="74">
        <v>1</v>
      </c>
      <c r="H547" s="74">
        <v>1</v>
      </c>
      <c r="I547" s="74">
        <v>0</v>
      </c>
      <c r="J547" s="74">
        <v>4</v>
      </c>
      <c r="K547" s="74">
        <v>1</v>
      </c>
      <c r="L547" s="74">
        <v>0</v>
      </c>
      <c r="M547" s="74">
        <v>0</v>
      </c>
      <c r="N547" s="74">
        <v>1</v>
      </c>
    </row>
    <row r="548" spans="1:14" hidden="1" outlineLevel="1">
      <c r="A548" s="8" t="s">
        <v>238</v>
      </c>
      <c r="B548" s="74">
        <v>1</v>
      </c>
      <c r="C548" s="74">
        <v>0</v>
      </c>
      <c r="D548" s="74">
        <v>0</v>
      </c>
      <c r="E548" s="74">
        <v>1</v>
      </c>
      <c r="F548" s="74">
        <v>0</v>
      </c>
      <c r="G548" s="74">
        <v>0</v>
      </c>
      <c r="H548" s="74">
        <v>0</v>
      </c>
      <c r="I548" s="74">
        <v>0</v>
      </c>
      <c r="J548" s="74">
        <v>0</v>
      </c>
      <c r="K548" s="74">
        <v>0</v>
      </c>
      <c r="L548" s="74">
        <v>0</v>
      </c>
      <c r="M548" s="74">
        <v>0</v>
      </c>
      <c r="N548" s="74">
        <v>0</v>
      </c>
    </row>
    <row r="549" spans="1:14" hidden="1" outlineLevel="1">
      <c r="A549" s="8" t="s">
        <v>174</v>
      </c>
      <c r="B549" s="74">
        <v>8</v>
      </c>
      <c r="C549" s="74">
        <v>0</v>
      </c>
      <c r="D549" s="74">
        <v>0</v>
      </c>
      <c r="E549" s="74">
        <v>0</v>
      </c>
      <c r="F549" s="74">
        <v>0</v>
      </c>
      <c r="G549" s="74">
        <v>3</v>
      </c>
      <c r="H549" s="74">
        <v>0</v>
      </c>
      <c r="I549" s="74">
        <v>0</v>
      </c>
      <c r="J549" s="74">
        <v>0</v>
      </c>
      <c r="K549" s="74">
        <v>1</v>
      </c>
      <c r="L549" s="74">
        <v>2</v>
      </c>
      <c r="M549" s="74">
        <v>1</v>
      </c>
      <c r="N549" s="74">
        <v>1</v>
      </c>
    </row>
    <row r="550" spans="1:14" hidden="1" outlineLevel="1">
      <c r="A550" s="8" t="s">
        <v>240</v>
      </c>
      <c r="B550" s="74">
        <v>0</v>
      </c>
      <c r="C550" s="74">
        <v>0</v>
      </c>
      <c r="D550" s="74">
        <v>0</v>
      </c>
      <c r="E550" s="74">
        <v>0</v>
      </c>
      <c r="F550" s="74">
        <v>0</v>
      </c>
      <c r="G550" s="74">
        <v>0</v>
      </c>
      <c r="H550" s="74">
        <v>0</v>
      </c>
      <c r="I550" s="74">
        <v>0</v>
      </c>
      <c r="J550" s="74">
        <v>0</v>
      </c>
      <c r="K550" s="74">
        <v>0</v>
      </c>
      <c r="L550" s="74">
        <v>0</v>
      </c>
      <c r="M550" s="74">
        <v>0</v>
      </c>
      <c r="N550" s="74">
        <v>0</v>
      </c>
    </row>
    <row r="551" spans="1:14" hidden="1" outlineLevel="1">
      <c r="A551" s="8" t="s">
        <v>241</v>
      </c>
      <c r="B551" s="74">
        <v>0</v>
      </c>
      <c r="C551" s="74">
        <v>0</v>
      </c>
      <c r="D551" s="74">
        <v>0</v>
      </c>
      <c r="E551" s="74">
        <v>0</v>
      </c>
      <c r="F551" s="74">
        <v>0</v>
      </c>
      <c r="G551" s="74">
        <v>0</v>
      </c>
      <c r="H551" s="74">
        <v>0</v>
      </c>
      <c r="I551" s="74">
        <v>0</v>
      </c>
      <c r="J551" s="74">
        <v>0</v>
      </c>
      <c r="K551" s="74">
        <v>0</v>
      </c>
      <c r="L551" s="74">
        <v>0</v>
      </c>
      <c r="M551" s="74">
        <v>0</v>
      </c>
      <c r="N551" s="74">
        <v>0</v>
      </c>
    </row>
    <row r="552" spans="1:14" collapsed="1">
      <c r="A552" s="30" t="s">
        <v>403</v>
      </c>
      <c r="B552" s="74">
        <v>79</v>
      </c>
      <c r="C552" s="74" t="s">
        <v>9</v>
      </c>
      <c r="D552" s="74" t="s">
        <v>9</v>
      </c>
      <c r="E552" s="74" t="s">
        <v>9</v>
      </c>
      <c r="F552" s="74" t="s">
        <v>9</v>
      </c>
      <c r="G552" s="74" t="s">
        <v>9</v>
      </c>
      <c r="H552" s="74" t="s">
        <v>9</v>
      </c>
      <c r="I552" s="74" t="s">
        <v>9</v>
      </c>
      <c r="J552" s="74" t="s">
        <v>9</v>
      </c>
      <c r="K552" s="74" t="s">
        <v>9</v>
      </c>
      <c r="L552" s="74" t="s">
        <v>9</v>
      </c>
      <c r="M552" s="74" t="s">
        <v>9</v>
      </c>
      <c r="N552" s="74" t="s">
        <v>9</v>
      </c>
    </row>
    <row r="553" spans="1:14" hidden="1" outlineLevel="1">
      <c r="A553" s="8" t="s">
        <v>216</v>
      </c>
      <c r="B553" s="74"/>
      <c r="C553" s="74"/>
      <c r="D553" s="74"/>
      <c r="E553" s="74"/>
      <c r="F553" s="74"/>
      <c r="G553" s="74"/>
      <c r="H553" s="74"/>
      <c r="I553" s="74"/>
      <c r="J553" s="74"/>
      <c r="K553" s="74"/>
      <c r="L553" s="74"/>
      <c r="M553" s="74"/>
      <c r="N553" s="74"/>
    </row>
    <row r="554" spans="1:14" hidden="1" outlineLevel="1">
      <c r="A554" s="8" t="s">
        <v>218</v>
      </c>
      <c r="B554" s="74" t="s">
        <v>9</v>
      </c>
      <c r="C554" s="74" t="s">
        <v>9</v>
      </c>
      <c r="D554" s="74" t="s">
        <v>9</v>
      </c>
      <c r="E554" s="74" t="s">
        <v>9</v>
      </c>
      <c r="F554" s="74" t="s">
        <v>9</v>
      </c>
      <c r="G554" s="74" t="s">
        <v>9</v>
      </c>
      <c r="H554" s="74" t="s">
        <v>404</v>
      </c>
      <c r="I554" s="74" t="s">
        <v>9</v>
      </c>
      <c r="J554" s="74" t="s">
        <v>9</v>
      </c>
      <c r="K554" s="74" t="s">
        <v>9</v>
      </c>
      <c r="L554" s="74" t="s">
        <v>9</v>
      </c>
      <c r="M554" s="74" t="s">
        <v>9</v>
      </c>
      <c r="N554" s="74" t="s">
        <v>9</v>
      </c>
    </row>
    <row r="555" spans="1:14" hidden="1" outlineLevel="1">
      <c r="A555" s="8" t="s">
        <v>387</v>
      </c>
      <c r="B555" s="74">
        <v>0</v>
      </c>
      <c r="C555" s="74">
        <v>0</v>
      </c>
      <c r="D555" s="74">
        <v>0</v>
      </c>
      <c r="E555" s="74">
        <v>0</v>
      </c>
      <c r="F555" s="74">
        <v>0</v>
      </c>
      <c r="G555" s="74">
        <v>0</v>
      </c>
      <c r="H555" s="74">
        <v>0</v>
      </c>
      <c r="I555" s="74">
        <v>0</v>
      </c>
      <c r="J555" s="74">
        <v>0</v>
      </c>
      <c r="K555" s="74">
        <v>0</v>
      </c>
      <c r="L555" s="74">
        <v>0</v>
      </c>
      <c r="M555" s="74">
        <v>0</v>
      </c>
      <c r="N555" s="74">
        <v>0</v>
      </c>
    </row>
    <row r="556" spans="1:14" hidden="1" outlineLevel="1">
      <c r="A556" s="8" t="s">
        <v>201</v>
      </c>
      <c r="B556" s="74">
        <v>0</v>
      </c>
      <c r="C556" s="74">
        <v>0</v>
      </c>
      <c r="D556" s="74">
        <v>0</v>
      </c>
      <c r="E556" s="74">
        <v>0</v>
      </c>
      <c r="F556" s="74">
        <v>0</v>
      </c>
      <c r="G556" s="74">
        <v>0</v>
      </c>
      <c r="H556" s="74">
        <v>0</v>
      </c>
      <c r="I556" s="74">
        <v>0</v>
      </c>
      <c r="J556" s="74">
        <v>0</v>
      </c>
      <c r="K556" s="74">
        <v>0</v>
      </c>
      <c r="L556" s="74">
        <v>0</v>
      </c>
      <c r="M556" s="74">
        <v>0</v>
      </c>
      <c r="N556" s="74">
        <v>0</v>
      </c>
    </row>
    <row r="557" spans="1:14" hidden="1" outlineLevel="1">
      <c r="A557" s="8" t="s">
        <v>222</v>
      </c>
      <c r="B557" s="74">
        <v>2</v>
      </c>
      <c r="C557" s="74">
        <v>0</v>
      </c>
      <c r="D557" s="74">
        <v>0</v>
      </c>
      <c r="E557" s="74">
        <v>1</v>
      </c>
      <c r="F557" s="74">
        <v>0</v>
      </c>
      <c r="G557" s="74">
        <v>0</v>
      </c>
      <c r="H557" s="74">
        <v>0</v>
      </c>
      <c r="I557" s="74">
        <v>0</v>
      </c>
      <c r="J557" s="74">
        <v>0</v>
      </c>
      <c r="K557" s="74">
        <v>0</v>
      </c>
      <c r="L557" s="74">
        <v>0</v>
      </c>
      <c r="M557" s="74">
        <v>0</v>
      </c>
      <c r="N557" s="74">
        <v>1</v>
      </c>
    </row>
    <row r="558" spans="1:14" hidden="1" outlineLevel="1">
      <c r="A558" s="8" t="s">
        <v>171</v>
      </c>
      <c r="B558" s="74">
        <v>0</v>
      </c>
      <c r="C558" s="74">
        <v>0</v>
      </c>
      <c r="D558" s="74">
        <v>0</v>
      </c>
      <c r="E558" s="74">
        <v>0</v>
      </c>
      <c r="F558" s="74">
        <v>0</v>
      </c>
      <c r="G558" s="74">
        <v>0</v>
      </c>
      <c r="H558" s="74">
        <v>0</v>
      </c>
      <c r="I558" s="74">
        <v>0</v>
      </c>
      <c r="J558" s="74">
        <v>0</v>
      </c>
      <c r="K558" s="74">
        <v>0</v>
      </c>
      <c r="L558" s="74">
        <v>0</v>
      </c>
      <c r="M558" s="74">
        <v>0</v>
      </c>
      <c r="N558" s="74">
        <v>0</v>
      </c>
    </row>
    <row r="559" spans="1:14" hidden="1" outlineLevel="1">
      <c r="A559" s="8" t="s">
        <v>224</v>
      </c>
      <c r="B559" s="74"/>
      <c r="C559" s="74"/>
      <c r="D559" s="74"/>
      <c r="E559" s="74"/>
      <c r="F559" s="74"/>
      <c r="G559" s="74"/>
      <c r="H559" s="74"/>
      <c r="I559" s="74"/>
      <c r="J559" s="74"/>
      <c r="K559" s="74"/>
      <c r="L559" s="74"/>
      <c r="M559" s="74"/>
      <c r="N559" s="74"/>
    </row>
    <row r="560" spans="1:14" hidden="1" outlineLevel="1">
      <c r="A560" s="8" t="s">
        <v>191</v>
      </c>
      <c r="B560" s="74">
        <v>44</v>
      </c>
      <c r="C560" s="74">
        <v>5</v>
      </c>
      <c r="D560" s="74">
        <v>2</v>
      </c>
      <c r="E560" s="74">
        <v>2</v>
      </c>
      <c r="F560" s="74">
        <v>3</v>
      </c>
      <c r="G560" s="74">
        <v>3</v>
      </c>
      <c r="H560" s="74">
        <v>4</v>
      </c>
      <c r="I560" s="74">
        <v>3</v>
      </c>
      <c r="J560" s="74">
        <v>2</v>
      </c>
      <c r="K560" s="74">
        <v>10</v>
      </c>
      <c r="L560" s="74">
        <v>2</v>
      </c>
      <c r="M560" s="74">
        <v>3</v>
      </c>
      <c r="N560" s="74">
        <v>5</v>
      </c>
    </row>
    <row r="561" spans="1:14" hidden="1" outlineLevel="1">
      <c r="A561" s="8" t="s">
        <v>259</v>
      </c>
      <c r="B561" s="74">
        <v>4</v>
      </c>
      <c r="C561" s="74">
        <v>0</v>
      </c>
      <c r="D561" s="74">
        <v>0</v>
      </c>
      <c r="E561" s="74">
        <v>0</v>
      </c>
      <c r="F561" s="74">
        <v>0</v>
      </c>
      <c r="G561" s="74">
        <v>0</v>
      </c>
      <c r="H561" s="74">
        <v>1</v>
      </c>
      <c r="I561" s="74">
        <v>1</v>
      </c>
      <c r="J561" s="74">
        <v>1</v>
      </c>
      <c r="K561" s="74">
        <v>0</v>
      </c>
      <c r="L561" s="74">
        <v>1</v>
      </c>
      <c r="M561" s="74">
        <v>0</v>
      </c>
      <c r="N561" s="74">
        <v>0</v>
      </c>
    </row>
    <row r="562" spans="1:14" hidden="1" outlineLevel="1">
      <c r="A562" s="8" t="s">
        <v>205</v>
      </c>
      <c r="B562" s="74">
        <v>0</v>
      </c>
      <c r="C562" s="74">
        <v>0</v>
      </c>
      <c r="D562" s="74">
        <v>0</v>
      </c>
      <c r="E562" s="74">
        <v>0</v>
      </c>
      <c r="F562" s="74">
        <v>0</v>
      </c>
      <c r="G562" s="74">
        <v>0</v>
      </c>
      <c r="H562" s="74">
        <v>0</v>
      </c>
      <c r="I562" s="74">
        <v>0</v>
      </c>
      <c r="J562" s="74">
        <v>0</v>
      </c>
      <c r="K562" s="74">
        <v>0</v>
      </c>
      <c r="L562" s="74">
        <v>0</v>
      </c>
      <c r="M562" s="74">
        <v>0</v>
      </c>
      <c r="N562" s="74">
        <v>0</v>
      </c>
    </row>
    <row r="563" spans="1:14" hidden="1" outlineLevel="1">
      <c r="A563" s="8" t="s">
        <v>234</v>
      </c>
      <c r="B563" s="74"/>
      <c r="C563" s="74"/>
      <c r="D563" s="74"/>
      <c r="E563" s="74"/>
      <c r="F563" s="74"/>
      <c r="G563" s="74"/>
      <c r="H563" s="74"/>
      <c r="I563" s="74"/>
      <c r="J563" s="74"/>
      <c r="K563" s="74"/>
      <c r="L563" s="74"/>
      <c r="M563" s="74"/>
      <c r="N563" s="74"/>
    </row>
    <row r="564" spans="1:14" hidden="1" outlineLevel="1">
      <c r="A564" s="8" t="s">
        <v>236</v>
      </c>
      <c r="B564" s="74">
        <v>26</v>
      </c>
      <c r="C564" s="74">
        <v>3</v>
      </c>
      <c r="D564" s="74">
        <v>2</v>
      </c>
      <c r="E564" s="74">
        <v>2</v>
      </c>
      <c r="F564" s="74">
        <v>3</v>
      </c>
      <c r="G564" s="74">
        <v>3</v>
      </c>
      <c r="H564" s="74">
        <v>2</v>
      </c>
      <c r="I564" s="74">
        <v>1</v>
      </c>
      <c r="J564" s="74">
        <v>2</v>
      </c>
      <c r="K564" s="74">
        <v>3</v>
      </c>
      <c r="L564" s="74">
        <v>4</v>
      </c>
      <c r="M564" s="74">
        <v>1</v>
      </c>
      <c r="N564" s="74">
        <v>0</v>
      </c>
    </row>
    <row r="565" spans="1:14" hidden="1" outlineLevel="1">
      <c r="A565" s="8" t="s">
        <v>238</v>
      </c>
      <c r="B565" s="74">
        <v>0</v>
      </c>
      <c r="C565" s="74">
        <v>0</v>
      </c>
      <c r="D565" s="74">
        <v>0</v>
      </c>
      <c r="E565" s="74">
        <v>0</v>
      </c>
      <c r="F565" s="74">
        <v>0</v>
      </c>
      <c r="G565" s="74">
        <v>0</v>
      </c>
      <c r="H565" s="74">
        <v>0</v>
      </c>
      <c r="I565" s="74">
        <v>0</v>
      </c>
      <c r="J565" s="74">
        <v>0</v>
      </c>
      <c r="K565" s="74">
        <v>0</v>
      </c>
      <c r="L565" s="74">
        <v>0</v>
      </c>
      <c r="M565" s="74">
        <v>0</v>
      </c>
      <c r="N565" s="74">
        <v>0</v>
      </c>
    </row>
    <row r="566" spans="1:14" hidden="1" outlineLevel="1">
      <c r="A566" s="8" t="s">
        <v>174</v>
      </c>
      <c r="B566" s="74">
        <v>3</v>
      </c>
      <c r="C566" s="74">
        <v>1</v>
      </c>
      <c r="D566" s="74">
        <v>0</v>
      </c>
      <c r="E566" s="74">
        <v>0</v>
      </c>
      <c r="F566" s="74">
        <v>0</v>
      </c>
      <c r="G566" s="74">
        <v>0</v>
      </c>
      <c r="H566" s="74">
        <v>1</v>
      </c>
      <c r="I566" s="74">
        <v>0</v>
      </c>
      <c r="J566" s="74">
        <v>1</v>
      </c>
      <c r="K566" s="74">
        <v>0</v>
      </c>
      <c r="L566" s="74">
        <v>0</v>
      </c>
      <c r="M566" s="74">
        <v>0</v>
      </c>
      <c r="N566" s="74">
        <v>0</v>
      </c>
    </row>
    <row r="567" spans="1:14" hidden="1" outlineLevel="1">
      <c r="A567" s="8" t="s">
        <v>240</v>
      </c>
      <c r="B567" s="74">
        <v>0</v>
      </c>
      <c r="C567" s="74">
        <v>0</v>
      </c>
      <c r="D567" s="74">
        <v>0</v>
      </c>
      <c r="E567" s="74">
        <v>0</v>
      </c>
      <c r="F567" s="74">
        <v>0</v>
      </c>
      <c r="G567" s="74">
        <v>0</v>
      </c>
      <c r="H567" s="74">
        <v>0</v>
      </c>
      <c r="I567" s="74">
        <v>0</v>
      </c>
      <c r="J567" s="74">
        <v>0</v>
      </c>
      <c r="K567" s="74">
        <v>0</v>
      </c>
      <c r="L567" s="74">
        <v>0</v>
      </c>
      <c r="M567" s="74">
        <v>0</v>
      </c>
      <c r="N567" s="74">
        <v>0</v>
      </c>
    </row>
    <row r="568" spans="1:14" hidden="1" outlineLevel="1">
      <c r="A568" s="8" t="s">
        <v>241</v>
      </c>
      <c r="B568" s="74">
        <v>0</v>
      </c>
      <c r="C568" s="74">
        <v>0</v>
      </c>
      <c r="D568" s="74">
        <v>0</v>
      </c>
      <c r="E568" s="74">
        <v>0</v>
      </c>
      <c r="F568" s="74">
        <v>0</v>
      </c>
      <c r="G568" s="74">
        <v>0</v>
      </c>
      <c r="H568" s="74">
        <v>0</v>
      </c>
      <c r="I568" s="74">
        <v>0</v>
      </c>
      <c r="J568" s="74">
        <v>0</v>
      </c>
      <c r="K568" s="74">
        <v>0</v>
      </c>
      <c r="L568" s="74">
        <v>0</v>
      </c>
      <c r="M568" s="74">
        <v>0</v>
      </c>
      <c r="N568" s="74">
        <v>0</v>
      </c>
    </row>
    <row r="569" spans="1:14" collapsed="1">
      <c r="A569" s="30" t="s">
        <v>405</v>
      </c>
      <c r="B569" s="74">
        <v>90</v>
      </c>
      <c r="C569" s="74" t="s">
        <v>409</v>
      </c>
      <c r="D569" s="74" t="s">
        <v>410</v>
      </c>
      <c r="E569" s="74" t="s">
        <v>411</v>
      </c>
      <c r="F569" s="74" t="s">
        <v>409</v>
      </c>
      <c r="G569" s="74" t="s">
        <v>412</v>
      </c>
      <c r="H569" s="74" t="s">
        <v>409</v>
      </c>
      <c r="I569" s="74" t="s">
        <v>412</v>
      </c>
      <c r="J569" s="74" t="s">
        <v>410</v>
      </c>
      <c r="K569" s="74" t="s">
        <v>411</v>
      </c>
      <c r="L569" s="74" t="s">
        <v>409</v>
      </c>
      <c r="M569" s="74" t="s">
        <v>409</v>
      </c>
      <c r="N569" s="74" t="s">
        <v>410</v>
      </c>
    </row>
    <row r="570" spans="1:14" hidden="1" outlineLevel="1">
      <c r="A570" s="8" t="s">
        <v>216</v>
      </c>
      <c r="B570" s="74"/>
      <c r="C570" s="74"/>
      <c r="D570" s="74"/>
      <c r="E570" s="74"/>
      <c r="F570" s="74"/>
      <c r="G570" s="74"/>
      <c r="H570" s="74"/>
      <c r="I570" s="74"/>
      <c r="J570" s="74"/>
      <c r="K570" s="74"/>
      <c r="L570" s="74"/>
      <c r="M570" s="74"/>
      <c r="N570" s="74"/>
    </row>
    <row r="571" spans="1:14" hidden="1" outlineLevel="1">
      <c r="A571" s="8" t="s">
        <v>218</v>
      </c>
      <c r="B571" s="74" t="s">
        <v>413</v>
      </c>
      <c r="C571" s="74" t="s">
        <v>409</v>
      </c>
      <c r="D571" s="74" t="s">
        <v>410</v>
      </c>
      <c r="E571" s="74" t="s">
        <v>411</v>
      </c>
      <c r="F571" s="74" t="s">
        <v>409</v>
      </c>
      <c r="G571" s="74" t="s">
        <v>412</v>
      </c>
      <c r="H571" s="74" t="s">
        <v>409</v>
      </c>
      <c r="I571" s="74" t="s">
        <v>412</v>
      </c>
      <c r="J571" s="74" t="s">
        <v>410</v>
      </c>
      <c r="K571" s="74" t="s">
        <v>411</v>
      </c>
      <c r="L571" s="74" t="s">
        <v>409</v>
      </c>
      <c r="M571" s="74" t="s">
        <v>409</v>
      </c>
      <c r="N571" s="74" t="s">
        <v>410</v>
      </c>
    </row>
    <row r="572" spans="1:14" hidden="1" outlineLevel="1">
      <c r="A572" s="8" t="s">
        <v>387</v>
      </c>
      <c r="B572" s="74">
        <v>0</v>
      </c>
      <c r="C572" s="74">
        <v>0</v>
      </c>
      <c r="D572" s="74">
        <v>0</v>
      </c>
      <c r="E572" s="74">
        <v>0</v>
      </c>
      <c r="F572" s="74">
        <v>0</v>
      </c>
      <c r="G572" s="74">
        <v>0</v>
      </c>
      <c r="H572" s="74">
        <v>0</v>
      </c>
      <c r="I572" s="74">
        <v>0</v>
      </c>
      <c r="J572" s="74">
        <v>0</v>
      </c>
      <c r="K572" s="74">
        <v>0</v>
      </c>
      <c r="L572" s="74">
        <v>0</v>
      </c>
      <c r="M572" s="74">
        <v>0</v>
      </c>
      <c r="N572" s="74">
        <v>0</v>
      </c>
    </row>
    <row r="573" spans="1:14" hidden="1" outlineLevel="1">
      <c r="A573" s="8" t="s">
        <v>201</v>
      </c>
      <c r="B573" s="74">
        <v>0</v>
      </c>
      <c r="C573" s="74">
        <v>0</v>
      </c>
      <c r="D573" s="74">
        <v>0</v>
      </c>
      <c r="E573" s="74">
        <v>0</v>
      </c>
      <c r="F573" s="74">
        <v>0</v>
      </c>
      <c r="G573" s="74">
        <v>0</v>
      </c>
      <c r="H573" s="74">
        <v>0</v>
      </c>
      <c r="I573" s="74">
        <v>0</v>
      </c>
      <c r="J573" s="74">
        <v>0</v>
      </c>
      <c r="K573" s="74">
        <v>0</v>
      </c>
      <c r="L573" s="74">
        <v>0</v>
      </c>
      <c r="M573" s="74">
        <v>0</v>
      </c>
      <c r="N573" s="74">
        <v>0</v>
      </c>
    </row>
    <row r="574" spans="1:14" hidden="1" outlineLevel="1">
      <c r="A574" s="8" t="s">
        <v>222</v>
      </c>
      <c r="B574" s="74">
        <v>4</v>
      </c>
      <c r="C574" s="74">
        <v>0</v>
      </c>
      <c r="D574" s="74">
        <v>1</v>
      </c>
      <c r="E574" s="74">
        <v>2</v>
      </c>
      <c r="F574" s="74">
        <v>0</v>
      </c>
      <c r="G574" s="74">
        <v>0</v>
      </c>
      <c r="H574" s="74">
        <v>1</v>
      </c>
      <c r="I574" s="74">
        <v>0</v>
      </c>
      <c r="J574" s="74">
        <v>0</v>
      </c>
      <c r="K574" s="74">
        <v>0</v>
      </c>
      <c r="L574" s="74">
        <v>0</v>
      </c>
      <c r="M574" s="74">
        <v>0</v>
      </c>
      <c r="N574" s="74">
        <v>0</v>
      </c>
    </row>
    <row r="575" spans="1:14" hidden="1" outlineLevel="1">
      <c r="A575" s="8" t="s">
        <v>171</v>
      </c>
      <c r="B575" s="74">
        <v>1</v>
      </c>
      <c r="C575" s="74">
        <v>0</v>
      </c>
      <c r="D575" s="74">
        <v>0</v>
      </c>
      <c r="E575" s="74">
        <v>0</v>
      </c>
      <c r="F575" s="74">
        <v>1</v>
      </c>
      <c r="G575" s="74">
        <v>0</v>
      </c>
      <c r="H575" s="74">
        <v>0</v>
      </c>
      <c r="I575" s="74">
        <v>0</v>
      </c>
      <c r="J575" s="74">
        <v>0</v>
      </c>
      <c r="K575" s="74">
        <v>0</v>
      </c>
      <c r="L575" s="74">
        <v>0</v>
      </c>
      <c r="M575" s="74">
        <v>0</v>
      </c>
      <c r="N575" s="74">
        <v>0</v>
      </c>
    </row>
    <row r="576" spans="1:14" hidden="1" outlineLevel="1">
      <c r="A576" s="8" t="s">
        <v>224</v>
      </c>
      <c r="B576" s="74"/>
      <c r="C576" s="74"/>
      <c r="D576" s="74"/>
      <c r="E576" s="74"/>
      <c r="F576" s="74"/>
      <c r="G576" s="74"/>
      <c r="H576" s="74"/>
      <c r="I576" s="74"/>
      <c r="J576" s="74"/>
      <c r="K576" s="74"/>
      <c r="L576" s="74"/>
      <c r="M576" s="74"/>
      <c r="N576" s="74"/>
    </row>
    <row r="577" spans="1:14" hidden="1" outlineLevel="1">
      <c r="A577" s="8" t="s">
        <v>191</v>
      </c>
      <c r="B577" s="74">
        <v>55</v>
      </c>
      <c r="C577" s="74">
        <v>8</v>
      </c>
      <c r="D577" s="74">
        <v>3</v>
      </c>
      <c r="E577" s="74">
        <v>1</v>
      </c>
      <c r="F577" s="74">
        <v>7</v>
      </c>
      <c r="G577" s="74">
        <v>1</v>
      </c>
      <c r="H577" s="74">
        <v>8</v>
      </c>
      <c r="I577" s="74">
        <v>7</v>
      </c>
      <c r="J577" s="74">
        <v>4</v>
      </c>
      <c r="K577" s="74">
        <v>8</v>
      </c>
      <c r="L577" s="74">
        <v>6</v>
      </c>
      <c r="M577" s="74">
        <v>1</v>
      </c>
      <c r="N577" s="74">
        <v>1</v>
      </c>
    </row>
    <row r="578" spans="1:14" hidden="1" outlineLevel="1">
      <c r="A578" s="8" t="s">
        <v>259</v>
      </c>
      <c r="B578" s="74">
        <v>7</v>
      </c>
      <c r="C578" s="74">
        <v>0</v>
      </c>
      <c r="D578" s="74">
        <v>1</v>
      </c>
      <c r="E578" s="74">
        <v>0</v>
      </c>
      <c r="F578" s="74">
        <v>0</v>
      </c>
      <c r="G578" s="74">
        <v>1</v>
      </c>
      <c r="H578" s="74">
        <v>0</v>
      </c>
      <c r="I578" s="74">
        <v>0</v>
      </c>
      <c r="J578" s="74">
        <v>3</v>
      </c>
      <c r="K578" s="74">
        <v>1</v>
      </c>
      <c r="L578" s="74">
        <v>0</v>
      </c>
      <c r="M578" s="74">
        <v>0</v>
      </c>
      <c r="N578" s="74">
        <v>1</v>
      </c>
    </row>
    <row r="579" spans="1:14" hidden="1" outlineLevel="1">
      <c r="A579" s="8" t="s">
        <v>205</v>
      </c>
      <c r="B579" s="74">
        <v>0</v>
      </c>
      <c r="C579" s="74">
        <v>0</v>
      </c>
      <c r="D579" s="74">
        <v>0</v>
      </c>
      <c r="E579" s="74">
        <v>0</v>
      </c>
      <c r="F579" s="74">
        <v>0</v>
      </c>
      <c r="G579" s="74">
        <v>0</v>
      </c>
      <c r="H579" s="74">
        <v>0</v>
      </c>
      <c r="I579" s="74">
        <v>0</v>
      </c>
      <c r="J579" s="74">
        <v>0</v>
      </c>
      <c r="K579" s="74">
        <v>0</v>
      </c>
      <c r="L579" s="74">
        <v>0</v>
      </c>
      <c r="M579" s="74">
        <v>0</v>
      </c>
      <c r="N579" s="74">
        <v>0</v>
      </c>
    </row>
    <row r="580" spans="1:14" hidden="1" outlineLevel="1">
      <c r="A580" s="8" t="s">
        <v>234</v>
      </c>
      <c r="B580" s="74"/>
      <c r="C580" s="74"/>
      <c r="D580" s="74"/>
      <c r="E580" s="74"/>
      <c r="F580" s="74"/>
      <c r="G580" s="74"/>
      <c r="H580" s="74"/>
      <c r="I580" s="74"/>
      <c r="J580" s="74"/>
      <c r="K580" s="74"/>
      <c r="L580" s="74"/>
      <c r="M580" s="74"/>
      <c r="N580" s="74"/>
    </row>
    <row r="581" spans="1:14" hidden="1" outlineLevel="1">
      <c r="A581" s="8" t="s">
        <v>236</v>
      </c>
      <c r="B581" s="74">
        <v>17</v>
      </c>
      <c r="C581" s="74">
        <v>2</v>
      </c>
      <c r="D581" s="74">
        <v>1</v>
      </c>
      <c r="E581" s="74">
        <v>1</v>
      </c>
      <c r="F581" s="74">
        <v>1</v>
      </c>
      <c r="G581" s="74">
        <v>2</v>
      </c>
      <c r="H581" s="74">
        <v>1</v>
      </c>
      <c r="I581" s="74">
        <v>1</v>
      </c>
      <c r="J581" s="74">
        <v>2</v>
      </c>
      <c r="K581" s="74">
        <v>0</v>
      </c>
      <c r="L581" s="74">
        <v>3</v>
      </c>
      <c r="M581" s="74">
        <v>2</v>
      </c>
      <c r="N581" s="74">
        <v>1</v>
      </c>
    </row>
    <row r="582" spans="1:14" hidden="1" outlineLevel="1">
      <c r="A582" s="8" t="s">
        <v>238</v>
      </c>
      <c r="B582" s="74">
        <v>3</v>
      </c>
      <c r="C582" s="74">
        <v>0</v>
      </c>
      <c r="D582" s="74">
        <v>0</v>
      </c>
      <c r="E582" s="74">
        <v>2</v>
      </c>
      <c r="F582" s="74">
        <v>0</v>
      </c>
      <c r="G582" s="74">
        <v>0</v>
      </c>
      <c r="H582" s="74">
        <v>1</v>
      </c>
      <c r="I582" s="74">
        <v>0</v>
      </c>
      <c r="J582" s="74">
        <v>0</v>
      </c>
      <c r="K582" s="74">
        <v>0</v>
      </c>
      <c r="L582" s="74">
        <v>0</v>
      </c>
      <c r="M582" s="74">
        <v>0</v>
      </c>
      <c r="N582" s="74">
        <v>0</v>
      </c>
    </row>
    <row r="583" spans="1:14" hidden="1" outlineLevel="1">
      <c r="A583" s="8" t="s">
        <v>174</v>
      </c>
      <c r="B583" s="74">
        <v>3</v>
      </c>
      <c r="C583" s="74">
        <v>0</v>
      </c>
      <c r="D583" s="74">
        <v>1</v>
      </c>
      <c r="E583" s="74">
        <v>0</v>
      </c>
      <c r="F583" s="74">
        <v>0</v>
      </c>
      <c r="G583" s="74">
        <v>1</v>
      </c>
      <c r="H583" s="74">
        <v>1</v>
      </c>
      <c r="I583" s="74">
        <v>0</v>
      </c>
      <c r="J583" s="74">
        <v>0</v>
      </c>
      <c r="K583" s="74">
        <v>0</v>
      </c>
      <c r="L583" s="74">
        <v>0</v>
      </c>
      <c r="M583" s="74">
        <v>0</v>
      </c>
      <c r="N583" s="74">
        <v>0</v>
      </c>
    </row>
    <row r="584" spans="1:14" hidden="1" outlineLevel="1">
      <c r="A584" s="8" t="s">
        <v>240</v>
      </c>
      <c r="B584" s="74">
        <v>0</v>
      </c>
      <c r="C584" s="74">
        <v>0</v>
      </c>
      <c r="D584" s="74">
        <v>0</v>
      </c>
      <c r="E584" s="74">
        <v>0</v>
      </c>
      <c r="F584" s="74">
        <v>0</v>
      </c>
      <c r="G584" s="74">
        <v>0</v>
      </c>
      <c r="H584" s="74">
        <v>0</v>
      </c>
      <c r="I584" s="74">
        <v>0</v>
      </c>
      <c r="J584" s="74">
        <v>0</v>
      </c>
      <c r="K584" s="74">
        <v>0</v>
      </c>
      <c r="L584" s="74">
        <v>0</v>
      </c>
      <c r="M584" s="74">
        <v>0</v>
      </c>
      <c r="N584" s="74">
        <v>0</v>
      </c>
    </row>
    <row r="585" spans="1:14" hidden="1" outlineLevel="1">
      <c r="A585" s="8" t="s">
        <v>241</v>
      </c>
      <c r="B585" s="74">
        <v>0</v>
      </c>
      <c r="C585" s="74">
        <v>0</v>
      </c>
      <c r="D585" s="74">
        <v>0</v>
      </c>
      <c r="E585" s="74">
        <v>0</v>
      </c>
      <c r="F585" s="74">
        <v>0</v>
      </c>
      <c r="G585" s="74">
        <v>0</v>
      </c>
      <c r="H585" s="74">
        <v>0</v>
      </c>
      <c r="I585" s="74">
        <v>0</v>
      </c>
      <c r="J585" s="74">
        <v>0</v>
      </c>
      <c r="K585" s="74">
        <v>0</v>
      </c>
      <c r="L585" s="74">
        <v>0</v>
      </c>
      <c r="M585" s="74">
        <v>0</v>
      </c>
      <c r="N585" s="74">
        <v>0</v>
      </c>
    </row>
    <row r="586" spans="1:14" collapsed="1">
      <c r="A586" s="30" t="s">
        <v>414</v>
      </c>
      <c r="B586" s="74">
        <v>59</v>
      </c>
      <c r="C586" s="74" t="s">
        <v>409</v>
      </c>
      <c r="D586" s="74" t="s">
        <v>410</v>
      </c>
      <c r="E586" s="74" t="s">
        <v>411</v>
      </c>
      <c r="F586" s="74" t="s">
        <v>409</v>
      </c>
      <c r="G586" s="74" t="s">
        <v>412</v>
      </c>
      <c r="H586" s="74" t="s">
        <v>409</v>
      </c>
      <c r="I586" s="74" t="s">
        <v>412</v>
      </c>
      <c r="J586" s="74" t="s">
        <v>410</v>
      </c>
      <c r="K586" s="74" t="s">
        <v>411</v>
      </c>
      <c r="L586" s="74" t="s">
        <v>409</v>
      </c>
      <c r="M586" s="74" t="s">
        <v>409</v>
      </c>
      <c r="N586" s="74" t="s">
        <v>410</v>
      </c>
    </row>
    <row r="587" spans="1:14" hidden="1" outlineLevel="1">
      <c r="A587" s="8" t="s">
        <v>216</v>
      </c>
      <c r="B587" s="74"/>
      <c r="C587" s="74"/>
      <c r="D587" s="74"/>
      <c r="E587" s="74"/>
      <c r="F587" s="74"/>
      <c r="G587" s="74"/>
      <c r="H587" s="74"/>
      <c r="I587" s="74"/>
      <c r="J587" s="74"/>
      <c r="K587" s="74"/>
      <c r="L587" s="74"/>
      <c r="M587" s="74"/>
      <c r="N587" s="74"/>
    </row>
    <row r="588" spans="1:14" hidden="1" outlineLevel="1">
      <c r="A588" s="8" t="s">
        <v>218</v>
      </c>
      <c r="B588" s="74" t="s">
        <v>413</v>
      </c>
      <c r="C588" s="74" t="s">
        <v>409</v>
      </c>
      <c r="D588" s="74" t="s">
        <v>410</v>
      </c>
      <c r="E588" s="74" t="s">
        <v>411</v>
      </c>
      <c r="F588" s="74" t="s">
        <v>409</v>
      </c>
      <c r="G588" s="74" t="s">
        <v>412</v>
      </c>
      <c r="H588" s="74" t="s">
        <v>409</v>
      </c>
      <c r="I588" s="74" t="s">
        <v>412</v>
      </c>
      <c r="J588" s="74" t="s">
        <v>410</v>
      </c>
      <c r="K588" s="74" t="s">
        <v>411</v>
      </c>
      <c r="L588" s="74" t="s">
        <v>409</v>
      </c>
      <c r="M588" s="74" t="s">
        <v>409</v>
      </c>
      <c r="N588" s="74" t="s">
        <v>410</v>
      </c>
    </row>
    <row r="589" spans="1:14" hidden="1" outlineLevel="1">
      <c r="A589" s="8" t="s">
        <v>387</v>
      </c>
      <c r="B589" s="74">
        <v>0</v>
      </c>
      <c r="C589" s="74">
        <v>0</v>
      </c>
      <c r="D589" s="74">
        <v>0</v>
      </c>
      <c r="E589" s="74">
        <v>0</v>
      </c>
      <c r="F589" s="74">
        <v>0</v>
      </c>
      <c r="G589" s="74">
        <v>0</v>
      </c>
      <c r="H589" s="74">
        <v>0</v>
      </c>
      <c r="I589" s="74">
        <v>0</v>
      </c>
      <c r="J589" s="74">
        <v>0</v>
      </c>
      <c r="K589" s="74">
        <v>0</v>
      </c>
      <c r="L589" s="74">
        <v>0</v>
      </c>
      <c r="M589" s="74">
        <v>0</v>
      </c>
      <c r="N589" s="74">
        <v>0</v>
      </c>
    </row>
    <row r="590" spans="1:14" hidden="1" outlineLevel="1">
      <c r="A590" s="8" t="s">
        <v>201</v>
      </c>
      <c r="B590" s="74">
        <v>0</v>
      </c>
      <c r="C590" s="74">
        <v>0</v>
      </c>
      <c r="D590" s="74">
        <v>0</v>
      </c>
      <c r="E590" s="74">
        <v>0</v>
      </c>
      <c r="F590" s="74">
        <v>0</v>
      </c>
      <c r="G590" s="74">
        <v>0</v>
      </c>
      <c r="H590" s="74">
        <v>0</v>
      </c>
      <c r="I590" s="74">
        <v>0</v>
      </c>
      <c r="J590" s="74">
        <v>0</v>
      </c>
      <c r="K590" s="74">
        <v>0</v>
      </c>
      <c r="L590" s="74">
        <v>0</v>
      </c>
      <c r="M590" s="74">
        <v>0</v>
      </c>
      <c r="N590" s="74">
        <v>0</v>
      </c>
    </row>
    <row r="591" spans="1:14" hidden="1" outlineLevel="1">
      <c r="A591" s="8" t="s">
        <v>222</v>
      </c>
      <c r="B591" s="74">
        <v>1</v>
      </c>
      <c r="C591" s="74">
        <v>0</v>
      </c>
      <c r="D591" s="74">
        <v>0</v>
      </c>
      <c r="E591" s="74">
        <v>0</v>
      </c>
      <c r="F591" s="74">
        <v>0</v>
      </c>
      <c r="G591" s="74">
        <v>0</v>
      </c>
      <c r="H591" s="74">
        <v>0</v>
      </c>
      <c r="I591" s="74">
        <v>0</v>
      </c>
      <c r="J591" s="74">
        <v>0</v>
      </c>
      <c r="K591" s="74">
        <v>0</v>
      </c>
      <c r="L591" s="74">
        <v>0</v>
      </c>
      <c r="M591" s="74">
        <v>1</v>
      </c>
      <c r="N591" s="74">
        <v>0</v>
      </c>
    </row>
    <row r="592" spans="1:14" hidden="1" outlineLevel="1">
      <c r="A592" s="8" t="s">
        <v>171</v>
      </c>
      <c r="B592" s="74">
        <v>2</v>
      </c>
      <c r="C592" s="74">
        <v>0</v>
      </c>
      <c r="D592" s="74">
        <v>0</v>
      </c>
      <c r="E592" s="74">
        <v>0</v>
      </c>
      <c r="F592" s="74">
        <v>0</v>
      </c>
      <c r="G592" s="74">
        <v>0</v>
      </c>
      <c r="H592" s="74">
        <v>0</v>
      </c>
      <c r="I592" s="74">
        <v>0</v>
      </c>
      <c r="J592" s="74">
        <v>1</v>
      </c>
      <c r="K592" s="74">
        <v>0</v>
      </c>
      <c r="L592" s="74">
        <v>1</v>
      </c>
      <c r="M592" s="74">
        <v>0</v>
      </c>
      <c r="N592" s="74">
        <v>0</v>
      </c>
    </row>
    <row r="593" spans="1:14" hidden="1" outlineLevel="1">
      <c r="B593" s="74"/>
      <c r="C593" s="74"/>
      <c r="D593" s="74"/>
      <c r="E593" s="74"/>
      <c r="F593" s="74"/>
      <c r="G593" s="74"/>
      <c r="H593" s="74"/>
      <c r="I593" s="74"/>
      <c r="J593" s="74"/>
      <c r="K593" s="74"/>
      <c r="L593" s="74"/>
      <c r="M593" s="74"/>
      <c r="N593" s="74"/>
    </row>
    <row r="594" spans="1:14" hidden="1" outlineLevel="1">
      <c r="A594" s="8" t="s">
        <v>224</v>
      </c>
      <c r="B594" s="74"/>
      <c r="C594" s="74"/>
      <c r="D594" s="74"/>
      <c r="E594" s="74"/>
      <c r="F594" s="74"/>
      <c r="G594" s="74"/>
      <c r="H594" s="74"/>
      <c r="I594" s="74"/>
      <c r="J594" s="74"/>
      <c r="K594" s="74"/>
      <c r="L594" s="74"/>
      <c r="M594" s="74"/>
      <c r="N594" s="74"/>
    </row>
    <row r="595" spans="1:14" hidden="1" outlineLevel="1">
      <c r="A595" s="8" t="s">
        <v>191</v>
      </c>
      <c r="B595" s="74">
        <v>37</v>
      </c>
      <c r="C595" s="74">
        <v>4</v>
      </c>
      <c r="D595" s="74">
        <v>3</v>
      </c>
      <c r="E595" s="74">
        <v>1</v>
      </c>
      <c r="F595" s="74">
        <v>3</v>
      </c>
      <c r="G595" s="74">
        <v>6</v>
      </c>
      <c r="H595" s="74">
        <v>5</v>
      </c>
      <c r="I595" s="74">
        <v>2</v>
      </c>
      <c r="J595" s="74">
        <v>1</v>
      </c>
      <c r="K595" s="74">
        <v>6</v>
      </c>
      <c r="L595" s="74">
        <v>4</v>
      </c>
      <c r="M595" s="74">
        <v>1</v>
      </c>
      <c r="N595" s="74">
        <v>1</v>
      </c>
    </row>
    <row r="596" spans="1:14" hidden="1" outlineLevel="1">
      <c r="A596" s="8" t="s">
        <v>259</v>
      </c>
      <c r="B596" s="74">
        <v>1</v>
      </c>
      <c r="C596" s="74">
        <v>0</v>
      </c>
      <c r="D596" s="74">
        <v>0</v>
      </c>
      <c r="E596" s="74">
        <v>0</v>
      </c>
      <c r="F596" s="74">
        <v>0</v>
      </c>
      <c r="G596" s="74">
        <v>0</v>
      </c>
      <c r="H596" s="74">
        <v>0</v>
      </c>
      <c r="I596" s="74">
        <v>0</v>
      </c>
      <c r="J596" s="74">
        <v>0</v>
      </c>
      <c r="K596" s="74">
        <v>0</v>
      </c>
      <c r="L596" s="74">
        <v>1</v>
      </c>
      <c r="M596" s="74">
        <v>0</v>
      </c>
      <c r="N596" s="74">
        <v>0</v>
      </c>
    </row>
    <row r="597" spans="1:14" hidden="1" outlineLevel="1">
      <c r="A597" s="8" t="s">
        <v>205</v>
      </c>
      <c r="B597" s="74">
        <v>1</v>
      </c>
      <c r="C597" s="74">
        <v>0</v>
      </c>
      <c r="D597" s="74">
        <v>0</v>
      </c>
      <c r="E597" s="74">
        <v>1</v>
      </c>
      <c r="F597" s="74">
        <v>0</v>
      </c>
      <c r="G597" s="74">
        <v>0</v>
      </c>
      <c r="H597" s="74">
        <v>0</v>
      </c>
      <c r="I597" s="74">
        <v>0</v>
      </c>
      <c r="J597" s="74">
        <v>0</v>
      </c>
      <c r="K597" s="74">
        <v>0</v>
      </c>
      <c r="L597" s="74">
        <v>0</v>
      </c>
      <c r="M597" s="74">
        <v>0</v>
      </c>
      <c r="N597" s="74">
        <v>0</v>
      </c>
    </row>
    <row r="598" spans="1:14" hidden="1" outlineLevel="1">
      <c r="B598" s="74"/>
      <c r="C598" s="74"/>
      <c r="D598" s="74"/>
      <c r="E598" s="74"/>
      <c r="F598" s="74"/>
      <c r="G598" s="74"/>
      <c r="H598" s="74"/>
      <c r="I598" s="74"/>
      <c r="J598" s="74"/>
      <c r="K598" s="74"/>
      <c r="L598" s="74"/>
      <c r="M598" s="74"/>
      <c r="N598" s="74"/>
    </row>
    <row r="599" spans="1:14" hidden="1" outlineLevel="1">
      <c r="A599" s="8" t="s">
        <v>234</v>
      </c>
      <c r="B599" s="74"/>
      <c r="C599" s="74"/>
      <c r="D599" s="74"/>
      <c r="E599" s="74"/>
      <c r="F599" s="74"/>
      <c r="G599" s="74"/>
      <c r="H599" s="74"/>
      <c r="I599" s="74"/>
      <c r="J599" s="74"/>
      <c r="K599" s="74"/>
      <c r="L599" s="74"/>
      <c r="M599" s="74"/>
      <c r="N599" s="74"/>
    </row>
    <row r="600" spans="1:14" hidden="1" outlineLevel="1">
      <c r="A600" s="8" t="s">
        <v>236</v>
      </c>
      <c r="B600" s="74">
        <v>15</v>
      </c>
      <c r="C600" s="74">
        <v>0</v>
      </c>
      <c r="D600" s="74">
        <v>3</v>
      </c>
      <c r="E600" s="74">
        <v>0</v>
      </c>
      <c r="F600" s="74">
        <v>0</v>
      </c>
      <c r="G600" s="74">
        <v>2</v>
      </c>
      <c r="H600" s="74">
        <v>3</v>
      </c>
      <c r="I600" s="74">
        <v>1</v>
      </c>
      <c r="J600" s="74">
        <v>2</v>
      </c>
      <c r="K600" s="74">
        <v>1</v>
      </c>
      <c r="L600" s="74">
        <v>1</v>
      </c>
      <c r="M600" s="74">
        <v>0</v>
      </c>
      <c r="N600" s="74">
        <v>2</v>
      </c>
    </row>
    <row r="601" spans="1:14" hidden="1" outlineLevel="1">
      <c r="A601" s="8" t="s">
        <v>238</v>
      </c>
      <c r="B601" s="74">
        <v>1</v>
      </c>
      <c r="C601" s="74">
        <v>0</v>
      </c>
      <c r="D601" s="74">
        <v>0</v>
      </c>
      <c r="E601" s="74">
        <v>0</v>
      </c>
      <c r="F601" s="74">
        <v>0</v>
      </c>
      <c r="G601" s="74">
        <v>0</v>
      </c>
      <c r="H601" s="74">
        <v>0</v>
      </c>
      <c r="I601" s="74">
        <v>1</v>
      </c>
      <c r="J601" s="74">
        <v>0</v>
      </c>
      <c r="K601" s="74">
        <v>0</v>
      </c>
      <c r="L601" s="74">
        <v>0</v>
      </c>
      <c r="M601" s="74">
        <v>0</v>
      </c>
      <c r="N601" s="74">
        <v>0</v>
      </c>
    </row>
    <row r="602" spans="1:14" hidden="1" outlineLevel="1">
      <c r="A602" s="8" t="s">
        <v>174</v>
      </c>
      <c r="B602" s="74">
        <v>1</v>
      </c>
      <c r="C602" s="74">
        <v>0</v>
      </c>
      <c r="D602" s="74">
        <v>1</v>
      </c>
      <c r="E602" s="74">
        <v>0</v>
      </c>
      <c r="F602" s="74">
        <v>0</v>
      </c>
      <c r="G602" s="74">
        <v>0</v>
      </c>
      <c r="H602" s="74">
        <v>0</v>
      </c>
      <c r="I602" s="74">
        <v>0</v>
      </c>
      <c r="J602" s="74">
        <v>0</v>
      </c>
      <c r="K602" s="74">
        <v>0</v>
      </c>
      <c r="L602" s="74">
        <v>0</v>
      </c>
      <c r="M602" s="74">
        <v>0</v>
      </c>
      <c r="N602" s="74">
        <v>0</v>
      </c>
    </row>
    <row r="603" spans="1:14" hidden="1" outlineLevel="1">
      <c r="A603" s="8" t="s">
        <v>240</v>
      </c>
      <c r="B603" s="74">
        <v>0</v>
      </c>
      <c r="C603" s="74">
        <v>0</v>
      </c>
      <c r="D603" s="74">
        <v>0</v>
      </c>
      <c r="E603" s="74">
        <v>0</v>
      </c>
      <c r="F603" s="74">
        <v>0</v>
      </c>
      <c r="G603" s="74">
        <v>0</v>
      </c>
      <c r="H603" s="74">
        <v>0</v>
      </c>
      <c r="I603" s="74">
        <v>0</v>
      </c>
      <c r="J603" s="74">
        <v>0</v>
      </c>
      <c r="K603" s="74">
        <v>0</v>
      </c>
      <c r="L603" s="74">
        <v>0</v>
      </c>
      <c r="M603" s="74">
        <v>0</v>
      </c>
      <c r="N603" s="74">
        <v>0</v>
      </c>
    </row>
    <row r="604" spans="1:14" hidden="1" outlineLevel="1">
      <c r="A604" s="8" t="s">
        <v>241</v>
      </c>
      <c r="B604" s="74">
        <v>0</v>
      </c>
      <c r="C604" s="74">
        <v>0</v>
      </c>
      <c r="D604" s="74">
        <v>0</v>
      </c>
      <c r="E604" s="74">
        <v>0</v>
      </c>
      <c r="F604" s="74">
        <v>0</v>
      </c>
      <c r="G604" s="74">
        <v>0</v>
      </c>
      <c r="H604" s="74">
        <v>0</v>
      </c>
      <c r="I604" s="74">
        <v>0</v>
      </c>
      <c r="J604" s="74">
        <v>0</v>
      </c>
      <c r="K604" s="74">
        <v>0</v>
      </c>
      <c r="L604" s="74">
        <v>0</v>
      </c>
      <c r="M604" s="74">
        <v>0</v>
      </c>
      <c r="N604" s="74">
        <v>0</v>
      </c>
    </row>
    <row r="605" spans="1:14" collapsed="1">
      <c r="A605" s="30" t="s">
        <v>417</v>
      </c>
      <c r="B605" s="74">
        <v>127</v>
      </c>
      <c r="C605" s="74">
        <v>8</v>
      </c>
      <c r="D605" s="74">
        <v>10</v>
      </c>
      <c r="E605" s="74">
        <v>7</v>
      </c>
      <c r="F605" s="74">
        <v>13</v>
      </c>
      <c r="G605" s="74">
        <v>11</v>
      </c>
      <c r="H605" s="74">
        <v>9</v>
      </c>
      <c r="I605" s="74">
        <v>10</v>
      </c>
      <c r="J605" s="74">
        <v>7</v>
      </c>
      <c r="K605" s="74">
        <v>20</v>
      </c>
      <c r="L605" s="74">
        <v>10</v>
      </c>
      <c r="M605" s="74">
        <v>10</v>
      </c>
      <c r="N605" s="74">
        <v>12</v>
      </c>
    </row>
    <row r="606" spans="1:14" hidden="1" outlineLevel="1">
      <c r="A606" s="8" t="s">
        <v>216</v>
      </c>
      <c r="B606" s="74"/>
      <c r="C606" s="74"/>
      <c r="D606" s="74"/>
      <c r="E606" s="74"/>
      <c r="F606" s="74"/>
      <c r="G606" s="74"/>
      <c r="H606" s="74"/>
      <c r="I606" s="74"/>
      <c r="J606" s="74"/>
      <c r="K606" s="74"/>
      <c r="L606" s="74"/>
      <c r="M606" s="74"/>
      <c r="N606" s="74"/>
    </row>
    <row r="607" spans="1:14" hidden="1" outlineLevel="1">
      <c r="A607" s="8" t="s">
        <v>218</v>
      </c>
      <c r="B607" s="74">
        <v>8</v>
      </c>
      <c r="C607" s="74">
        <v>0</v>
      </c>
      <c r="D607" s="74">
        <v>4</v>
      </c>
      <c r="E607" s="74">
        <v>0</v>
      </c>
      <c r="F607" s="74">
        <v>1</v>
      </c>
      <c r="G607" s="74">
        <v>1</v>
      </c>
      <c r="H607" s="74">
        <v>0</v>
      </c>
      <c r="I607" s="74">
        <v>0</v>
      </c>
      <c r="J607" s="74">
        <v>0</v>
      </c>
      <c r="K607" s="74">
        <v>0</v>
      </c>
      <c r="L607" s="74">
        <v>0</v>
      </c>
      <c r="M607" s="74">
        <v>0</v>
      </c>
      <c r="N607" s="74">
        <v>2</v>
      </c>
    </row>
    <row r="608" spans="1:14" hidden="1" outlineLevel="1">
      <c r="A608" s="8" t="s">
        <v>387</v>
      </c>
      <c r="B608" s="74">
        <v>1</v>
      </c>
      <c r="C608" s="74">
        <v>0</v>
      </c>
      <c r="D608" s="74">
        <v>0</v>
      </c>
      <c r="E608" s="74">
        <v>0</v>
      </c>
      <c r="F608" s="74">
        <v>0</v>
      </c>
      <c r="G608" s="74">
        <v>0</v>
      </c>
      <c r="H608" s="74">
        <v>0</v>
      </c>
      <c r="I608" s="74">
        <v>0</v>
      </c>
      <c r="J608" s="74">
        <v>1</v>
      </c>
      <c r="K608" s="74">
        <v>0</v>
      </c>
      <c r="L608" s="74">
        <v>0</v>
      </c>
      <c r="M608" s="74">
        <v>0</v>
      </c>
      <c r="N608" s="74">
        <v>0</v>
      </c>
    </row>
    <row r="609" spans="1:14" hidden="1" outlineLevel="1">
      <c r="A609" s="8" t="s">
        <v>201</v>
      </c>
      <c r="B609" s="74">
        <v>0</v>
      </c>
      <c r="C609" s="74">
        <v>0</v>
      </c>
      <c r="D609" s="74">
        <v>0</v>
      </c>
      <c r="E609" s="74">
        <v>0</v>
      </c>
      <c r="F609" s="74">
        <v>0</v>
      </c>
      <c r="G609" s="74">
        <v>0</v>
      </c>
      <c r="H609" s="74">
        <v>0</v>
      </c>
      <c r="I609" s="74">
        <v>0</v>
      </c>
      <c r="J609" s="74">
        <v>0</v>
      </c>
      <c r="K609" s="74">
        <v>0</v>
      </c>
      <c r="L609" s="74">
        <v>0</v>
      </c>
      <c r="M609" s="74">
        <v>0</v>
      </c>
      <c r="N609" s="74">
        <v>0</v>
      </c>
    </row>
    <row r="610" spans="1:14" hidden="1" outlineLevel="1">
      <c r="A610" s="8" t="s">
        <v>222</v>
      </c>
      <c r="B610" s="74">
        <v>2</v>
      </c>
      <c r="C610" s="74">
        <v>0</v>
      </c>
      <c r="D610" s="74">
        <v>0</v>
      </c>
      <c r="E610" s="74">
        <v>1</v>
      </c>
      <c r="F610" s="74">
        <v>0</v>
      </c>
      <c r="G610" s="74">
        <v>0</v>
      </c>
      <c r="H610" s="74">
        <v>0</v>
      </c>
      <c r="I610" s="74">
        <v>0</v>
      </c>
      <c r="J610" s="74">
        <v>0</v>
      </c>
      <c r="K610" s="74">
        <v>0</v>
      </c>
      <c r="L610" s="74">
        <v>0</v>
      </c>
      <c r="M610" s="74">
        <v>1</v>
      </c>
      <c r="N610" s="74">
        <v>0</v>
      </c>
    </row>
    <row r="611" spans="1:14" hidden="1" outlineLevel="1">
      <c r="A611" s="8" t="s">
        <v>171</v>
      </c>
      <c r="B611" s="74">
        <v>2</v>
      </c>
      <c r="C611" s="74">
        <v>1</v>
      </c>
      <c r="D611" s="74">
        <v>0</v>
      </c>
      <c r="E611" s="74">
        <v>0</v>
      </c>
      <c r="F611" s="74">
        <v>1</v>
      </c>
      <c r="G611" s="74">
        <v>0</v>
      </c>
      <c r="H611" s="74">
        <v>0</v>
      </c>
      <c r="I611" s="74">
        <v>0</v>
      </c>
      <c r="J611" s="74">
        <v>0</v>
      </c>
      <c r="K611" s="74">
        <v>0</v>
      </c>
      <c r="L611" s="74">
        <v>0</v>
      </c>
      <c r="M611" s="74">
        <v>0</v>
      </c>
      <c r="N611" s="74">
        <v>0</v>
      </c>
    </row>
    <row r="612" spans="1:14" hidden="1" outlineLevel="1">
      <c r="A612" s="8" t="s">
        <v>224</v>
      </c>
      <c r="B612" s="74"/>
      <c r="C612" s="74"/>
      <c r="D612" s="74"/>
      <c r="E612" s="74"/>
      <c r="F612" s="74"/>
      <c r="G612" s="74"/>
      <c r="H612" s="74"/>
      <c r="I612" s="74"/>
      <c r="J612" s="74"/>
      <c r="K612" s="74"/>
      <c r="L612" s="74"/>
      <c r="M612" s="74"/>
      <c r="N612" s="74"/>
    </row>
    <row r="613" spans="1:14" hidden="1" outlineLevel="1">
      <c r="A613" s="8" t="s">
        <v>191</v>
      </c>
      <c r="B613" s="74">
        <v>57</v>
      </c>
      <c r="C613" s="74">
        <v>3</v>
      </c>
      <c r="D613" s="74">
        <v>1</v>
      </c>
      <c r="E613" s="74">
        <v>1</v>
      </c>
      <c r="F613" s="74">
        <v>7</v>
      </c>
      <c r="G613" s="74">
        <v>3</v>
      </c>
      <c r="H613" s="74">
        <v>7</v>
      </c>
      <c r="I613" s="74">
        <v>6</v>
      </c>
      <c r="J613" s="74">
        <v>4</v>
      </c>
      <c r="K613" s="74">
        <v>12</v>
      </c>
      <c r="L613" s="74">
        <v>2</v>
      </c>
      <c r="M613" s="74">
        <v>4</v>
      </c>
      <c r="N613" s="74">
        <v>7</v>
      </c>
    </row>
    <row r="614" spans="1:14" hidden="1" outlineLevel="1">
      <c r="A614" s="8" t="s">
        <v>259</v>
      </c>
      <c r="B614" s="74">
        <v>10</v>
      </c>
      <c r="C614" s="74">
        <v>1</v>
      </c>
      <c r="D614" s="74">
        <v>0</v>
      </c>
      <c r="E614" s="74">
        <v>1</v>
      </c>
      <c r="F614" s="74">
        <v>1</v>
      </c>
      <c r="G614" s="74">
        <v>2</v>
      </c>
      <c r="H614" s="74">
        <v>1</v>
      </c>
      <c r="I614" s="74">
        <v>0</v>
      </c>
      <c r="J614" s="74">
        <v>1</v>
      </c>
      <c r="K614" s="74">
        <v>1</v>
      </c>
      <c r="L614" s="74">
        <v>2</v>
      </c>
      <c r="M614" s="74">
        <v>0</v>
      </c>
      <c r="N614" s="74">
        <v>0</v>
      </c>
    </row>
    <row r="615" spans="1:14" hidden="1" outlineLevel="1">
      <c r="A615" s="8" t="s">
        <v>205</v>
      </c>
      <c r="B615" s="74">
        <v>2</v>
      </c>
      <c r="C615" s="74">
        <v>0</v>
      </c>
      <c r="D615" s="74">
        <v>0</v>
      </c>
      <c r="E615" s="74">
        <v>0</v>
      </c>
      <c r="F615" s="74">
        <v>0</v>
      </c>
      <c r="G615" s="74">
        <v>0</v>
      </c>
      <c r="H615" s="74">
        <v>1</v>
      </c>
      <c r="I615" s="74">
        <v>0</v>
      </c>
      <c r="J615" s="74">
        <v>0</v>
      </c>
      <c r="K615" s="74">
        <v>0</v>
      </c>
      <c r="L615" s="74">
        <v>0</v>
      </c>
      <c r="M615" s="74">
        <v>1</v>
      </c>
      <c r="N615" s="74">
        <v>0</v>
      </c>
    </row>
    <row r="616" spans="1:14" hidden="1" outlineLevel="1">
      <c r="A616" s="8" t="s">
        <v>234</v>
      </c>
      <c r="B616" s="74"/>
      <c r="C616" s="74"/>
      <c r="D616" s="74"/>
      <c r="E616" s="74"/>
      <c r="F616" s="74"/>
      <c r="G616" s="74"/>
      <c r="H616" s="74"/>
      <c r="I616" s="74"/>
      <c r="J616" s="74"/>
      <c r="K616" s="74"/>
      <c r="L616" s="74"/>
      <c r="M616" s="74"/>
      <c r="N616" s="74"/>
    </row>
    <row r="617" spans="1:14" hidden="1" outlineLevel="1">
      <c r="A617" s="8" t="s">
        <v>236</v>
      </c>
      <c r="B617" s="74">
        <v>32</v>
      </c>
      <c r="C617" s="74">
        <v>3</v>
      </c>
      <c r="D617" s="74">
        <v>3</v>
      </c>
      <c r="E617" s="74">
        <v>4</v>
      </c>
      <c r="F617" s="74">
        <v>3</v>
      </c>
      <c r="G617" s="74">
        <v>4</v>
      </c>
      <c r="H617" s="74">
        <v>0</v>
      </c>
      <c r="I617" s="74">
        <v>4</v>
      </c>
      <c r="J617" s="74">
        <v>0</v>
      </c>
      <c r="K617" s="74">
        <v>2</v>
      </c>
      <c r="L617" s="74">
        <v>4</v>
      </c>
      <c r="M617" s="74">
        <v>2</v>
      </c>
      <c r="N617" s="74">
        <v>3</v>
      </c>
    </row>
    <row r="618" spans="1:14" hidden="1" outlineLevel="1">
      <c r="A618" s="8" t="s">
        <v>238</v>
      </c>
      <c r="B618" s="74">
        <v>2</v>
      </c>
      <c r="C618" s="74">
        <v>0</v>
      </c>
      <c r="D618" s="74">
        <v>0</v>
      </c>
      <c r="E618" s="74">
        <v>0</v>
      </c>
      <c r="F618" s="74">
        <v>0</v>
      </c>
      <c r="G618" s="74">
        <v>0</v>
      </c>
      <c r="H618" s="74">
        <v>0</v>
      </c>
      <c r="I618" s="74">
        <v>0</v>
      </c>
      <c r="J618" s="74">
        <v>0</v>
      </c>
      <c r="K618" s="74">
        <v>2</v>
      </c>
      <c r="L618" s="74">
        <v>0</v>
      </c>
      <c r="M618" s="74">
        <v>0</v>
      </c>
      <c r="N618" s="74">
        <v>0</v>
      </c>
    </row>
    <row r="619" spans="1:14" hidden="1" outlineLevel="1">
      <c r="A619" s="8" t="s">
        <v>174</v>
      </c>
      <c r="B619" s="74">
        <v>8</v>
      </c>
      <c r="C619" s="74">
        <v>0</v>
      </c>
      <c r="D619" s="74">
        <v>1</v>
      </c>
      <c r="E619" s="74">
        <v>0</v>
      </c>
      <c r="F619" s="74">
        <v>0</v>
      </c>
      <c r="G619" s="74">
        <v>1</v>
      </c>
      <c r="H619" s="74">
        <v>0</v>
      </c>
      <c r="I619" s="74">
        <v>0</v>
      </c>
      <c r="J619" s="74">
        <v>1</v>
      </c>
      <c r="K619" s="74">
        <v>3</v>
      </c>
      <c r="L619" s="74">
        <v>2</v>
      </c>
      <c r="M619" s="74">
        <v>0</v>
      </c>
      <c r="N619" s="74">
        <v>0</v>
      </c>
    </row>
    <row r="620" spans="1:14" hidden="1" outlineLevel="1">
      <c r="A620" s="8" t="s">
        <v>240</v>
      </c>
      <c r="B620" s="74">
        <v>3</v>
      </c>
      <c r="C620" s="74">
        <v>0</v>
      </c>
      <c r="D620" s="74">
        <v>1</v>
      </c>
      <c r="E620" s="74">
        <v>0</v>
      </c>
      <c r="F620" s="74">
        <v>0</v>
      </c>
      <c r="G620" s="74">
        <v>0</v>
      </c>
      <c r="H620" s="74">
        <v>0</v>
      </c>
      <c r="I620" s="74">
        <v>0</v>
      </c>
      <c r="J620" s="74">
        <v>0</v>
      </c>
      <c r="K620" s="74">
        <v>0</v>
      </c>
      <c r="L620" s="74">
        <v>0</v>
      </c>
      <c r="M620" s="74">
        <v>2</v>
      </c>
      <c r="N620" s="74">
        <v>0</v>
      </c>
    </row>
    <row r="621" spans="1:14" hidden="1" outlineLevel="1">
      <c r="A621" s="8" t="s">
        <v>241</v>
      </c>
      <c r="B621" s="74">
        <v>0</v>
      </c>
      <c r="C621" s="74">
        <v>0</v>
      </c>
      <c r="D621" s="74">
        <v>0</v>
      </c>
      <c r="E621" s="74">
        <v>0</v>
      </c>
      <c r="F621" s="74">
        <v>0</v>
      </c>
      <c r="G621" s="74">
        <v>0</v>
      </c>
      <c r="H621" s="74">
        <v>0</v>
      </c>
      <c r="I621" s="74">
        <v>0</v>
      </c>
      <c r="J621" s="74">
        <v>0</v>
      </c>
      <c r="K621" s="74">
        <v>0</v>
      </c>
      <c r="L621" s="74">
        <v>0</v>
      </c>
      <c r="M621" s="74">
        <v>0</v>
      </c>
      <c r="N621" s="74">
        <v>0</v>
      </c>
    </row>
    <row r="622" spans="1:14" collapsed="1">
      <c r="A622" s="30" t="s">
        <v>419</v>
      </c>
      <c r="B622" s="74">
        <v>123</v>
      </c>
      <c r="C622" s="74">
        <v>14</v>
      </c>
      <c r="D622" s="74">
        <v>27</v>
      </c>
      <c r="E622" s="74">
        <v>5</v>
      </c>
      <c r="F622" s="74">
        <v>6</v>
      </c>
      <c r="G622" s="74">
        <v>6</v>
      </c>
      <c r="H622" s="74">
        <v>8</v>
      </c>
      <c r="I622" s="74">
        <v>10</v>
      </c>
      <c r="J622" s="74">
        <v>12</v>
      </c>
      <c r="K622" s="74">
        <v>10</v>
      </c>
      <c r="L622" s="74">
        <v>7</v>
      </c>
      <c r="M622" s="74">
        <v>4</v>
      </c>
      <c r="N622" s="74">
        <v>14</v>
      </c>
    </row>
    <row r="623" spans="1:14" hidden="1" outlineLevel="1">
      <c r="A623" s="8" t="s">
        <v>216</v>
      </c>
      <c r="B623" s="74"/>
      <c r="C623" s="74"/>
      <c r="D623" s="74"/>
      <c r="E623" s="74"/>
      <c r="F623" s="74"/>
      <c r="G623" s="74"/>
      <c r="H623" s="74"/>
      <c r="I623" s="74"/>
      <c r="J623" s="74"/>
      <c r="K623" s="74"/>
      <c r="L623" s="74"/>
      <c r="M623" s="74"/>
      <c r="N623" s="74"/>
    </row>
    <row r="624" spans="1:14" hidden="1" outlineLevel="1">
      <c r="A624" s="8" t="s">
        <v>218</v>
      </c>
      <c r="B624" s="74">
        <v>36</v>
      </c>
      <c r="C624" s="74">
        <v>10</v>
      </c>
      <c r="D624" s="74">
        <v>13</v>
      </c>
      <c r="E624" s="74">
        <v>2</v>
      </c>
      <c r="F624" s="74">
        <v>0</v>
      </c>
      <c r="G624" s="74">
        <v>0</v>
      </c>
      <c r="H624" s="74">
        <v>0</v>
      </c>
      <c r="I624" s="74">
        <v>0</v>
      </c>
      <c r="J624" s="74">
        <v>0</v>
      </c>
      <c r="K624" s="74">
        <v>0</v>
      </c>
      <c r="L624" s="74">
        <v>0</v>
      </c>
      <c r="M624" s="74">
        <v>1</v>
      </c>
      <c r="N624" s="74">
        <v>10</v>
      </c>
    </row>
    <row r="625" spans="1:14" hidden="1" outlineLevel="1">
      <c r="A625" s="8" t="s">
        <v>387</v>
      </c>
      <c r="B625" s="74">
        <v>0</v>
      </c>
      <c r="C625" s="74">
        <v>0</v>
      </c>
      <c r="D625" s="74">
        <v>0</v>
      </c>
      <c r="E625" s="74">
        <v>0</v>
      </c>
      <c r="F625" s="74">
        <v>0</v>
      </c>
      <c r="G625" s="74">
        <v>0</v>
      </c>
      <c r="H625" s="74">
        <v>0</v>
      </c>
      <c r="I625" s="74">
        <v>0</v>
      </c>
      <c r="J625" s="74">
        <v>0</v>
      </c>
      <c r="K625" s="74">
        <v>0</v>
      </c>
      <c r="L625" s="74">
        <v>0</v>
      </c>
      <c r="M625" s="74">
        <v>0</v>
      </c>
      <c r="N625" s="74">
        <v>0</v>
      </c>
    </row>
    <row r="626" spans="1:14" hidden="1" outlineLevel="1">
      <c r="A626" s="8" t="s">
        <v>201</v>
      </c>
      <c r="B626" s="74">
        <v>0</v>
      </c>
      <c r="C626" s="74">
        <v>0</v>
      </c>
      <c r="D626" s="74">
        <v>0</v>
      </c>
      <c r="E626" s="74">
        <v>0</v>
      </c>
      <c r="F626" s="74">
        <v>0</v>
      </c>
      <c r="G626" s="74">
        <v>0</v>
      </c>
      <c r="H626" s="74">
        <v>0</v>
      </c>
      <c r="I626" s="74">
        <v>0</v>
      </c>
      <c r="J626" s="74">
        <v>0</v>
      </c>
      <c r="K626" s="74">
        <v>0</v>
      </c>
      <c r="L626" s="74">
        <v>0</v>
      </c>
      <c r="M626" s="74">
        <v>0</v>
      </c>
      <c r="N626" s="74">
        <v>0</v>
      </c>
    </row>
    <row r="627" spans="1:14" hidden="1" outlineLevel="1">
      <c r="A627" s="8" t="s">
        <v>222</v>
      </c>
      <c r="B627" s="74">
        <v>5</v>
      </c>
      <c r="C627" s="74">
        <v>0</v>
      </c>
      <c r="D627" s="74">
        <v>3</v>
      </c>
      <c r="E627" s="74">
        <v>0</v>
      </c>
      <c r="F627" s="74">
        <v>1</v>
      </c>
      <c r="G627" s="74">
        <v>0</v>
      </c>
      <c r="H627" s="74">
        <v>1</v>
      </c>
      <c r="I627" s="74">
        <v>0</v>
      </c>
      <c r="J627" s="74">
        <v>0</v>
      </c>
      <c r="K627" s="74">
        <v>0</v>
      </c>
      <c r="L627" s="74">
        <v>0</v>
      </c>
      <c r="M627" s="74">
        <v>0</v>
      </c>
      <c r="N627" s="74">
        <v>0</v>
      </c>
    </row>
    <row r="628" spans="1:14" hidden="1" outlineLevel="1">
      <c r="A628" s="8" t="s">
        <v>171</v>
      </c>
      <c r="B628" s="74">
        <v>1</v>
      </c>
      <c r="C628" s="74">
        <v>0</v>
      </c>
      <c r="D628" s="74">
        <v>0</v>
      </c>
      <c r="E628" s="74">
        <v>0</v>
      </c>
      <c r="F628" s="74">
        <v>0</v>
      </c>
      <c r="G628" s="74">
        <v>0</v>
      </c>
      <c r="H628" s="74">
        <v>0</v>
      </c>
      <c r="I628" s="74">
        <v>0</v>
      </c>
      <c r="J628" s="74">
        <v>1</v>
      </c>
      <c r="K628" s="74">
        <v>0</v>
      </c>
      <c r="L628" s="74">
        <v>0</v>
      </c>
      <c r="M628" s="74">
        <v>0</v>
      </c>
      <c r="N628" s="74">
        <v>0</v>
      </c>
    </row>
    <row r="629" spans="1:14" hidden="1" outlineLevel="1">
      <c r="A629" s="8" t="s">
        <v>224</v>
      </c>
      <c r="B629" s="74"/>
      <c r="C629" s="74"/>
      <c r="D629" s="74"/>
      <c r="E629" s="74"/>
      <c r="F629" s="74"/>
      <c r="G629" s="74"/>
      <c r="H629" s="74"/>
      <c r="I629" s="74"/>
      <c r="J629" s="74"/>
      <c r="K629" s="74"/>
      <c r="L629" s="74"/>
      <c r="M629" s="74"/>
      <c r="N629" s="74"/>
    </row>
    <row r="630" spans="1:14" hidden="1" outlineLevel="1">
      <c r="A630" s="8" t="s">
        <v>191</v>
      </c>
      <c r="B630" s="74">
        <v>40</v>
      </c>
      <c r="C630" s="74">
        <v>1</v>
      </c>
      <c r="D630" s="74">
        <v>6</v>
      </c>
      <c r="E630" s="74">
        <v>0</v>
      </c>
      <c r="F630" s="74">
        <v>4</v>
      </c>
      <c r="G630" s="74">
        <v>3</v>
      </c>
      <c r="H630" s="74">
        <v>4</v>
      </c>
      <c r="I630" s="74">
        <v>7</v>
      </c>
      <c r="J630" s="74">
        <v>6</v>
      </c>
      <c r="K630" s="74">
        <v>4</v>
      </c>
      <c r="L630" s="74">
        <v>2</v>
      </c>
      <c r="M630" s="74">
        <v>2</v>
      </c>
      <c r="N630" s="74">
        <v>1</v>
      </c>
    </row>
    <row r="631" spans="1:14" hidden="1" outlineLevel="1">
      <c r="A631" s="8" t="s">
        <v>259</v>
      </c>
      <c r="B631" s="74">
        <v>0</v>
      </c>
      <c r="C631" s="74">
        <v>0</v>
      </c>
      <c r="D631" s="74">
        <v>0</v>
      </c>
      <c r="E631" s="74">
        <v>0</v>
      </c>
      <c r="F631" s="74">
        <v>0</v>
      </c>
      <c r="G631" s="74">
        <v>0</v>
      </c>
      <c r="H631" s="74">
        <v>0</v>
      </c>
      <c r="I631" s="74">
        <v>0</v>
      </c>
      <c r="J631" s="74">
        <v>0</v>
      </c>
      <c r="K631" s="74">
        <v>0</v>
      </c>
      <c r="L631" s="74">
        <v>0</v>
      </c>
      <c r="M631" s="74">
        <v>0</v>
      </c>
      <c r="N631" s="74">
        <v>0</v>
      </c>
    </row>
    <row r="632" spans="1:14" hidden="1" outlineLevel="1">
      <c r="A632" s="8" t="s">
        <v>205</v>
      </c>
      <c r="B632" s="74">
        <v>0</v>
      </c>
      <c r="C632" s="74">
        <v>0</v>
      </c>
      <c r="D632" s="74">
        <v>0</v>
      </c>
      <c r="E632" s="74">
        <v>0</v>
      </c>
      <c r="F632" s="74">
        <v>0</v>
      </c>
      <c r="G632" s="74">
        <v>0</v>
      </c>
      <c r="H632" s="74">
        <v>0</v>
      </c>
      <c r="I632" s="74">
        <v>0</v>
      </c>
      <c r="J632" s="74">
        <v>0</v>
      </c>
      <c r="K632" s="74">
        <v>0</v>
      </c>
      <c r="L632" s="74">
        <v>0</v>
      </c>
      <c r="M632" s="74">
        <v>0</v>
      </c>
      <c r="N632" s="74">
        <v>0</v>
      </c>
    </row>
    <row r="633" spans="1:14" hidden="1" outlineLevel="1">
      <c r="A633" s="8" t="s">
        <v>234</v>
      </c>
      <c r="B633" s="74"/>
      <c r="C633" s="74"/>
      <c r="D633" s="74"/>
      <c r="E633" s="74"/>
      <c r="F633" s="74"/>
      <c r="G633" s="74"/>
      <c r="H633" s="74"/>
      <c r="I633" s="74"/>
      <c r="J633" s="74"/>
      <c r="K633" s="74"/>
      <c r="L633" s="74"/>
      <c r="M633" s="74"/>
      <c r="N633" s="74"/>
    </row>
    <row r="634" spans="1:14" hidden="1" outlineLevel="1">
      <c r="A634" s="8" t="s">
        <v>236</v>
      </c>
      <c r="B634" s="74">
        <v>28</v>
      </c>
      <c r="C634" s="74">
        <v>1</v>
      </c>
      <c r="D634" s="74">
        <v>4</v>
      </c>
      <c r="E634" s="74">
        <v>2</v>
      </c>
      <c r="F634" s="74">
        <v>1</v>
      </c>
      <c r="G634" s="74">
        <v>2</v>
      </c>
      <c r="H634" s="74">
        <v>3</v>
      </c>
      <c r="I634" s="74">
        <v>2</v>
      </c>
      <c r="J634" s="74">
        <v>1</v>
      </c>
      <c r="K634" s="74">
        <v>5</v>
      </c>
      <c r="L634" s="74">
        <v>5</v>
      </c>
      <c r="M634" s="74">
        <v>0</v>
      </c>
      <c r="N634" s="74">
        <v>2</v>
      </c>
    </row>
    <row r="635" spans="1:14" hidden="1" outlineLevel="1">
      <c r="A635" s="8" t="s">
        <v>238</v>
      </c>
      <c r="B635" s="74">
        <v>2</v>
      </c>
      <c r="C635" s="74">
        <v>0</v>
      </c>
      <c r="D635" s="74">
        <v>0</v>
      </c>
      <c r="E635" s="74">
        <v>0</v>
      </c>
      <c r="F635" s="74">
        <v>0</v>
      </c>
      <c r="G635" s="74">
        <v>0</v>
      </c>
      <c r="H635" s="74">
        <v>0</v>
      </c>
      <c r="I635" s="74">
        <v>1</v>
      </c>
      <c r="J635" s="74">
        <v>0</v>
      </c>
      <c r="K635" s="74">
        <v>1</v>
      </c>
      <c r="L635" s="74">
        <v>0</v>
      </c>
      <c r="M635" s="74">
        <v>0</v>
      </c>
      <c r="N635" s="74">
        <v>0</v>
      </c>
    </row>
    <row r="636" spans="1:14" hidden="1" outlineLevel="1">
      <c r="A636" s="8" t="s">
        <v>174</v>
      </c>
      <c r="B636" s="74">
        <v>1</v>
      </c>
      <c r="C636" s="74">
        <v>0</v>
      </c>
      <c r="D636" s="74">
        <v>0</v>
      </c>
      <c r="E636" s="74">
        <v>0</v>
      </c>
      <c r="F636" s="74">
        <v>0</v>
      </c>
      <c r="G636" s="74">
        <v>1</v>
      </c>
      <c r="H636" s="74">
        <v>0</v>
      </c>
      <c r="I636" s="74">
        <v>0</v>
      </c>
      <c r="J636" s="74">
        <v>0</v>
      </c>
      <c r="K636" s="74">
        <v>0</v>
      </c>
      <c r="L636" s="74">
        <v>0</v>
      </c>
      <c r="M636" s="74">
        <v>0</v>
      </c>
      <c r="N636" s="74">
        <v>0</v>
      </c>
    </row>
    <row r="637" spans="1:14" hidden="1" outlineLevel="1">
      <c r="A637" s="8" t="s">
        <v>240</v>
      </c>
      <c r="B637" s="74">
        <v>2</v>
      </c>
      <c r="C637" s="74">
        <v>0</v>
      </c>
      <c r="D637" s="74">
        <v>1</v>
      </c>
      <c r="E637" s="74">
        <v>0</v>
      </c>
      <c r="F637" s="74">
        <v>0</v>
      </c>
      <c r="G637" s="74">
        <v>0</v>
      </c>
      <c r="H637" s="74">
        <v>0</v>
      </c>
      <c r="I637" s="74">
        <v>0</v>
      </c>
      <c r="J637" s="74">
        <v>1</v>
      </c>
      <c r="K637" s="74">
        <v>0</v>
      </c>
      <c r="L637" s="74">
        <v>0</v>
      </c>
      <c r="M637" s="74">
        <v>0</v>
      </c>
      <c r="N637" s="74">
        <v>0</v>
      </c>
    </row>
    <row r="638" spans="1:14" hidden="1" outlineLevel="1">
      <c r="A638" s="8" t="s">
        <v>241</v>
      </c>
      <c r="B638" s="74">
        <v>8</v>
      </c>
      <c r="C638" s="74">
        <v>2</v>
      </c>
      <c r="D638" s="74">
        <v>0</v>
      </c>
      <c r="E638" s="74">
        <v>1</v>
      </c>
      <c r="F638" s="74">
        <v>0</v>
      </c>
      <c r="G638" s="74">
        <v>0</v>
      </c>
      <c r="H638" s="74">
        <v>0</v>
      </c>
      <c r="I638" s="74">
        <v>0</v>
      </c>
      <c r="J638" s="74">
        <v>3</v>
      </c>
      <c r="K638" s="74">
        <v>0</v>
      </c>
      <c r="L638" s="74">
        <v>0</v>
      </c>
      <c r="M638" s="74">
        <v>1</v>
      </c>
      <c r="N638" s="74">
        <v>1</v>
      </c>
    </row>
    <row r="639" spans="1:14" collapsed="1">
      <c r="A639" s="30" t="s">
        <v>502</v>
      </c>
      <c r="B639" s="74">
        <v>157</v>
      </c>
      <c r="C639" s="74">
        <v>28</v>
      </c>
      <c r="D639" s="74">
        <v>31</v>
      </c>
      <c r="E639" s="74">
        <v>15</v>
      </c>
      <c r="F639" s="74">
        <v>9</v>
      </c>
      <c r="G639" s="74">
        <v>8</v>
      </c>
      <c r="H639" s="74">
        <v>6</v>
      </c>
      <c r="I639" s="74">
        <v>10</v>
      </c>
      <c r="J639" s="74">
        <v>14</v>
      </c>
      <c r="K639" s="74">
        <v>2</v>
      </c>
      <c r="L639" s="74">
        <v>14</v>
      </c>
      <c r="M639" s="74">
        <v>10</v>
      </c>
      <c r="N639" s="74">
        <v>10</v>
      </c>
    </row>
    <row r="640" spans="1:14" hidden="1" outlineLevel="1">
      <c r="A640" s="8" t="s">
        <v>216</v>
      </c>
      <c r="B640" s="74"/>
      <c r="C640" s="74"/>
      <c r="D640" s="74"/>
      <c r="E640" s="74"/>
      <c r="F640" s="74"/>
      <c r="G640" s="74"/>
      <c r="H640" s="74"/>
      <c r="I640" s="74"/>
      <c r="J640" s="74"/>
      <c r="K640" s="74"/>
      <c r="L640" s="74"/>
      <c r="M640" s="74"/>
      <c r="N640" s="74"/>
    </row>
    <row r="641" spans="1:14" hidden="1" outlineLevel="1">
      <c r="A641" s="8" t="s">
        <v>218</v>
      </c>
      <c r="B641" s="74">
        <v>63</v>
      </c>
      <c r="C641" s="74">
        <v>24</v>
      </c>
      <c r="D641" s="74">
        <v>28</v>
      </c>
      <c r="E641" s="74">
        <v>8</v>
      </c>
      <c r="F641" s="74">
        <v>3</v>
      </c>
      <c r="G641" s="74">
        <v>0</v>
      </c>
      <c r="H641" s="74">
        <v>0</v>
      </c>
      <c r="I641" s="74">
        <v>0</v>
      </c>
      <c r="J641" s="74">
        <v>0</v>
      </c>
      <c r="K641" s="74">
        <v>0</v>
      </c>
      <c r="L641" s="74">
        <v>0</v>
      </c>
      <c r="M641" s="74">
        <v>0</v>
      </c>
      <c r="N641" s="74">
        <v>0</v>
      </c>
    </row>
    <row r="642" spans="1:14" hidden="1" outlineLevel="1">
      <c r="A642" s="8" t="s">
        <v>387</v>
      </c>
      <c r="B642" s="74">
        <v>0</v>
      </c>
      <c r="C642" s="74">
        <v>0</v>
      </c>
      <c r="D642" s="74">
        <v>0</v>
      </c>
      <c r="E642" s="74">
        <v>0</v>
      </c>
      <c r="F642" s="74">
        <v>0</v>
      </c>
      <c r="G642" s="74">
        <v>0</v>
      </c>
      <c r="H642" s="74">
        <v>0</v>
      </c>
      <c r="I642" s="74">
        <v>0</v>
      </c>
      <c r="J642" s="74">
        <v>0</v>
      </c>
      <c r="K642" s="74">
        <v>0</v>
      </c>
      <c r="L642" s="74">
        <v>0</v>
      </c>
      <c r="M642" s="74">
        <v>0</v>
      </c>
      <c r="N642" s="74">
        <v>0</v>
      </c>
    </row>
    <row r="643" spans="1:14" hidden="1" outlineLevel="1">
      <c r="A643" s="8" t="s">
        <v>201</v>
      </c>
      <c r="B643" s="74">
        <v>1</v>
      </c>
      <c r="C643" s="74">
        <v>0</v>
      </c>
      <c r="D643" s="74">
        <v>0</v>
      </c>
      <c r="E643" s="74">
        <v>0</v>
      </c>
      <c r="F643" s="74">
        <v>0</v>
      </c>
      <c r="G643" s="74">
        <v>1</v>
      </c>
      <c r="H643" s="74">
        <v>0</v>
      </c>
      <c r="I643" s="74">
        <v>0</v>
      </c>
      <c r="J643" s="74">
        <v>0</v>
      </c>
      <c r="K643" s="74">
        <v>0</v>
      </c>
      <c r="L643" s="74">
        <v>0</v>
      </c>
      <c r="M643" s="74">
        <v>0</v>
      </c>
      <c r="N643" s="74">
        <v>0</v>
      </c>
    </row>
    <row r="644" spans="1:14" hidden="1" outlineLevel="1">
      <c r="A644" s="8" t="s">
        <v>222</v>
      </c>
      <c r="B644" s="74">
        <v>0</v>
      </c>
      <c r="C644" s="74">
        <v>0</v>
      </c>
      <c r="D644" s="74">
        <v>0</v>
      </c>
      <c r="E644" s="74">
        <v>0</v>
      </c>
      <c r="F644" s="74">
        <v>0</v>
      </c>
      <c r="G644" s="74">
        <v>0</v>
      </c>
      <c r="H644" s="74">
        <v>0</v>
      </c>
      <c r="I644" s="74">
        <v>0</v>
      </c>
      <c r="J644" s="74">
        <v>0</v>
      </c>
      <c r="K644" s="74">
        <v>0</v>
      </c>
      <c r="L644" s="74">
        <v>0</v>
      </c>
      <c r="M644" s="74">
        <v>0</v>
      </c>
      <c r="N644" s="74">
        <v>0</v>
      </c>
    </row>
    <row r="645" spans="1:14" hidden="1" outlineLevel="1">
      <c r="A645" s="8" t="s">
        <v>171</v>
      </c>
      <c r="B645" s="74">
        <v>1</v>
      </c>
      <c r="C645" s="74">
        <v>0</v>
      </c>
      <c r="D645" s="74">
        <v>0</v>
      </c>
      <c r="E645" s="74">
        <v>0</v>
      </c>
      <c r="F645" s="74">
        <v>0</v>
      </c>
      <c r="G645" s="74">
        <v>0</v>
      </c>
      <c r="H645" s="74">
        <v>0</v>
      </c>
      <c r="I645" s="74">
        <v>0</v>
      </c>
      <c r="J645" s="74">
        <v>0</v>
      </c>
      <c r="K645" s="74">
        <v>0</v>
      </c>
      <c r="L645" s="74">
        <v>0</v>
      </c>
      <c r="M645" s="74">
        <v>1</v>
      </c>
      <c r="N645" s="74">
        <v>0</v>
      </c>
    </row>
    <row r="646" spans="1:14" hidden="1" outlineLevel="1">
      <c r="A646" s="8" t="s">
        <v>224</v>
      </c>
      <c r="B646" s="74"/>
      <c r="C646" s="74"/>
      <c r="D646" s="74"/>
      <c r="E646" s="74"/>
      <c r="F646" s="74"/>
      <c r="G646" s="74"/>
      <c r="H646" s="74"/>
      <c r="I646" s="74"/>
      <c r="J646" s="74"/>
      <c r="K646" s="74"/>
      <c r="L646" s="74"/>
      <c r="M646" s="74"/>
      <c r="N646" s="74"/>
    </row>
    <row r="647" spans="1:14" hidden="1" outlineLevel="1">
      <c r="A647" s="8" t="s">
        <v>191</v>
      </c>
      <c r="B647" s="74">
        <v>55</v>
      </c>
      <c r="C647" s="74">
        <v>3</v>
      </c>
      <c r="D647" s="74">
        <v>1</v>
      </c>
      <c r="E647" s="74">
        <v>3</v>
      </c>
      <c r="F647" s="74">
        <v>3</v>
      </c>
      <c r="G647" s="74">
        <v>2</v>
      </c>
      <c r="H647" s="74">
        <v>5</v>
      </c>
      <c r="I647" s="74">
        <v>8</v>
      </c>
      <c r="J647" s="74">
        <v>11</v>
      </c>
      <c r="K647" s="74">
        <v>2</v>
      </c>
      <c r="L647" s="74">
        <v>7</v>
      </c>
      <c r="M647" s="74">
        <v>6</v>
      </c>
      <c r="N647" s="74">
        <v>4</v>
      </c>
    </row>
    <row r="648" spans="1:14" hidden="1" outlineLevel="1">
      <c r="A648" s="8" t="s">
        <v>259</v>
      </c>
      <c r="B648" s="74">
        <v>5</v>
      </c>
      <c r="C648" s="74">
        <v>0</v>
      </c>
      <c r="D648" s="74">
        <v>0</v>
      </c>
      <c r="E648" s="74">
        <v>0</v>
      </c>
      <c r="F648" s="74">
        <v>0</v>
      </c>
      <c r="G648" s="74">
        <v>1</v>
      </c>
      <c r="H648" s="74">
        <v>0</v>
      </c>
      <c r="I648" s="74">
        <v>0</v>
      </c>
      <c r="J648" s="74">
        <v>1</v>
      </c>
      <c r="K648" s="74">
        <v>0</v>
      </c>
      <c r="L648" s="74">
        <v>2</v>
      </c>
      <c r="M648" s="74">
        <v>0</v>
      </c>
      <c r="N648" s="74">
        <v>1</v>
      </c>
    </row>
    <row r="649" spans="1:14" hidden="1" outlineLevel="1">
      <c r="A649" s="8" t="s">
        <v>205</v>
      </c>
      <c r="B649" s="74">
        <v>2</v>
      </c>
      <c r="C649" s="74">
        <v>0</v>
      </c>
      <c r="D649" s="74">
        <v>0</v>
      </c>
      <c r="E649" s="74">
        <v>1</v>
      </c>
      <c r="F649" s="74">
        <v>0</v>
      </c>
      <c r="G649" s="74">
        <v>0</v>
      </c>
      <c r="H649" s="74">
        <v>0</v>
      </c>
      <c r="I649" s="74">
        <v>0</v>
      </c>
      <c r="J649" s="74">
        <v>1</v>
      </c>
      <c r="K649" s="74">
        <v>0</v>
      </c>
      <c r="L649" s="74">
        <v>0</v>
      </c>
      <c r="M649" s="74">
        <v>0</v>
      </c>
      <c r="N649" s="74">
        <v>0</v>
      </c>
    </row>
    <row r="650" spans="1:14" hidden="1" outlineLevel="1">
      <c r="A650" s="8" t="s">
        <v>234</v>
      </c>
      <c r="B650" s="74"/>
      <c r="C650" s="74"/>
      <c r="D650" s="74"/>
      <c r="E650" s="74"/>
      <c r="F650" s="74"/>
      <c r="G650" s="74"/>
      <c r="H650" s="74"/>
      <c r="I650" s="74"/>
      <c r="J650" s="74"/>
      <c r="K650" s="74"/>
      <c r="L650" s="74"/>
      <c r="M650" s="74"/>
      <c r="N650" s="74"/>
    </row>
    <row r="651" spans="1:14" hidden="1" outlineLevel="1">
      <c r="A651" s="8" t="s">
        <v>236</v>
      </c>
      <c r="B651" s="74">
        <v>19</v>
      </c>
      <c r="C651" s="74">
        <v>1</v>
      </c>
      <c r="D651" s="74">
        <v>2</v>
      </c>
      <c r="E651" s="74">
        <v>1</v>
      </c>
      <c r="F651" s="74">
        <v>3</v>
      </c>
      <c r="G651" s="74">
        <v>3</v>
      </c>
      <c r="H651" s="74">
        <v>0</v>
      </c>
      <c r="I651" s="74">
        <v>0</v>
      </c>
      <c r="J651" s="74">
        <v>1</v>
      </c>
      <c r="K651" s="74">
        <v>0</v>
      </c>
      <c r="L651" s="74">
        <v>4</v>
      </c>
      <c r="M651" s="74">
        <v>1</v>
      </c>
      <c r="N651" s="74">
        <v>3</v>
      </c>
    </row>
    <row r="652" spans="1:14" hidden="1" outlineLevel="1">
      <c r="A652" s="8" t="s">
        <v>238</v>
      </c>
      <c r="B652" s="74">
        <v>1</v>
      </c>
      <c r="C652" s="74">
        <v>0</v>
      </c>
      <c r="D652" s="74">
        <v>0</v>
      </c>
      <c r="E652" s="74">
        <v>0</v>
      </c>
      <c r="F652" s="74">
        <v>0</v>
      </c>
      <c r="G652" s="74">
        <v>1</v>
      </c>
      <c r="H652" s="74">
        <v>0</v>
      </c>
      <c r="I652" s="74">
        <v>0</v>
      </c>
      <c r="J652" s="74">
        <v>0</v>
      </c>
      <c r="K652" s="74">
        <v>0</v>
      </c>
      <c r="L652" s="74">
        <v>0</v>
      </c>
      <c r="M652" s="74">
        <v>0</v>
      </c>
      <c r="N652" s="74">
        <v>0</v>
      </c>
    </row>
    <row r="653" spans="1:14" hidden="1" outlineLevel="1">
      <c r="A653" s="8" t="s">
        <v>174</v>
      </c>
      <c r="B653" s="74">
        <v>9</v>
      </c>
      <c r="C653" s="74">
        <v>0</v>
      </c>
      <c r="D653" s="74">
        <v>0</v>
      </c>
      <c r="E653" s="74">
        <v>2</v>
      </c>
      <c r="F653" s="74">
        <v>0</v>
      </c>
      <c r="G653" s="74">
        <v>0</v>
      </c>
      <c r="H653" s="74">
        <v>0</v>
      </c>
      <c r="I653" s="74">
        <v>2</v>
      </c>
      <c r="J653" s="74">
        <v>0</v>
      </c>
      <c r="K653" s="74">
        <v>0</v>
      </c>
      <c r="L653" s="74">
        <v>1</v>
      </c>
      <c r="M653" s="74">
        <v>2</v>
      </c>
      <c r="N653" s="74">
        <v>2</v>
      </c>
    </row>
    <row r="654" spans="1:14" hidden="1" outlineLevel="1">
      <c r="A654" s="8" t="s">
        <v>240</v>
      </c>
      <c r="B654" s="74">
        <v>1</v>
      </c>
      <c r="C654" s="74">
        <v>0</v>
      </c>
      <c r="D654" s="74">
        <v>0</v>
      </c>
      <c r="E654" s="74">
        <v>0</v>
      </c>
      <c r="F654" s="74">
        <v>0</v>
      </c>
      <c r="G654" s="74">
        <v>0</v>
      </c>
      <c r="H654" s="74">
        <v>1</v>
      </c>
      <c r="I654" s="74">
        <v>0</v>
      </c>
      <c r="J654" s="74">
        <v>0</v>
      </c>
      <c r="K654" s="74">
        <v>0</v>
      </c>
      <c r="L654" s="74">
        <v>0</v>
      </c>
      <c r="M654" s="74">
        <v>0</v>
      </c>
      <c r="N654" s="74">
        <v>0</v>
      </c>
    </row>
    <row r="655" spans="1:14" hidden="1" outlineLevel="1">
      <c r="A655" s="8" t="s">
        <v>241</v>
      </c>
      <c r="B655" s="74">
        <v>0</v>
      </c>
      <c r="C655" s="74">
        <v>0</v>
      </c>
      <c r="D655" s="74">
        <v>0</v>
      </c>
      <c r="E655" s="74">
        <v>0</v>
      </c>
      <c r="F655" s="74">
        <v>0</v>
      </c>
      <c r="G655" s="74">
        <v>0</v>
      </c>
      <c r="H655" s="74">
        <v>0</v>
      </c>
      <c r="I655" s="74">
        <v>0</v>
      </c>
      <c r="J655" s="74">
        <v>0</v>
      </c>
      <c r="K655" s="74">
        <v>0</v>
      </c>
      <c r="L655" s="74">
        <v>0</v>
      </c>
      <c r="M655" s="74">
        <v>0</v>
      </c>
      <c r="N655" s="74">
        <v>0</v>
      </c>
    </row>
    <row r="656" spans="1:14" collapsed="1">
      <c r="A656" s="30" t="s">
        <v>504</v>
      </c>
      <c r="B656" s="74">
        <v>223</v>
      </c>
      <c r="C656" s="74">
        <v>28</v>
      </c>
      <c r="D656" s="74">
        <v>62</v>
      </c>
      <c r="E656" s="74">
        <v>36</v>
      </c>
      <c r="F656" s="74">
        <v>5</v>
      </c>
      <c r="G656" s="74">
        <v>9</v>
      </c>
      <c r="H656" s="74">
        <v>9</v>
      </c>
      <c r="I656" s="74">
        <v>12</v>
      </c>
      <c r="J656" s="74">
        <v>8</v>
      </c>
      <c r="K656" s="74">
        <v>19</v>
      </c>
      <c r="L656" s="74">
        <v>5</v>
      </c>
      <c r="M656" s="74">
        <v>6</v>
      </c>
      <c r="N656" s="74">
        <v>24</v>
      </c>
    </row>
    <row r="657" spans="1:14" hidden="1" outlineLevel="1">
      <c r="A657" s="8" t="s">
        <v>216</v>
      </c>
      <c r="B657" s="74"/>
      <c r="C657" s="74"/>
      <c r="D657" s="74"/>
      <c r="E657" s="74"/>
      <c r="F657" s="74"/>
      <c r="G657" s="74"/>
      <c r="H657" s="74"/>
      <c r="I657" s="74"/>
      <c r="J657" s="74"/>
      <c r="K657" s="74"/>
      <c r="L657" s="74"/>
      <c r="M657" s="74"/>
      <c r="N657" s="74"/>
    </row>
    <row r="658" spans="1:14" hidden="1" outlineLevel="1">
      <c r="A658" s="8" t="s">
        <v>218</v>
      </c>
      <c r="B658" s="74">
        <v>119</v>
      </c>
      <c r="C658" s="74">
        <v>20</v>
      </c>
      <c r="D658" s="74">
        <v>51</v>
      </c>
      <c r="E658" s="74">
        <v>26</v>
      </c>
      <c r="F658" s="74">
        <v>2</v>
      </c>
      <c r="G658" s="74">
        <v>0</v>
      </c>
      <c r="H658" s="74">
        <v>0</v>
      </c>
      <c r="I658" s="74">
        <v>0</v>
      </c>
      <c r="J658" s="74">
        <v>0</v>
      </c>
      <c r="K658" s="74">
        <v>0</v>
      </c>
      <c r="L658" s="74">
        <v>0</v>
      </c>
      <c r="M658" s="74">
        <v>0</v>
      </c>
      <c r="N658" s="74">
        <v>20</v>
      </c>
    </row>
    <row r="659" spans="1:14" hidden="1" outlineLevel="1">
      <c r="A659" s="8" t="s">
        <v>387</v>
      </c>
      <c r="B659" s="74">
        <v>3</v>
      </c>
      <c r="C659" s="74">
        <v>0</v>
      </c>
      <c r="D659" s="74">
        <v>1</v>
      </c>
      <c r="E659" s="74">
        <v>0</v>
      </c>
      <c r="F659" s="74">
        <v>0</v>
      </c>
      <c r="G659" s="74">
        <v>0</v>
      </c>
      <c r="H659" s="74">
        <v>0</v>
      </c>
      <c r="I659" s="74">
        <v>0</v>
      </c>
      <c r="J659" s="74">
        <v>0</v>
      </c>
      <c r="K659" s="74">
        <v>1</v>
      </c>
      <c r="L659" s="74">
        <v>0</v>
      </c>
      <c r="M659" s="74">
        <v>1</v>
      </c>
      <c r="N659" s="74">
        <v>0</v>
      </c>
    </row>
    <row r="660" spans="1:14" hidden="1" outlineLevel="1">
      <c r="A660" s="8" t="s">
        <v>201</v>
      </c>
      <c r="B660" s="74">
        <v>1</v>
      </c>
      <c r="C660" s="74">
        <v>0</v>
      </c>
      <c r="D660" s="74">
        <v>1</v>
      </c>
      <c r="E660" s="74">
        <v>0</v>
      </c>
      <c r="F660" s="74">
        <v>0</v>
      </c>
      <c r="G660" s="74">
        <v>0</v>
      </c>
      <c r="H660" s="74">
        <v>0</v>
      </c>
      <c r="I660" s="74">
        <v>0</v>
      </c>
      <c r="J660" s="74">
        <v>0</v>
      </c>
      <c r="K660" s="74">
        <v>0</v>
      </c>
      <c r="L660" s="74">
        <v>0</v>
      </c>
      <c r="M660" s="74">
        <v>0</v>
      </c>
      <c r="N660" s="74">
        <v>0</v>
      </c>
    </row>
    <row r="661" spans="1:14" hidden="1" outlineLevel="1">
      <c r="A661" s="8" t="s">
        <v>222</v>
      </c>
      <c r="B661" s="74">
        <v>2</v>
      </c>
      <c r="C661" s="74">
        <v>1</v>
      </c>
      <c r="D661" s="74">
        <v>0</v>
      </c>
      <c r="E661" s="74">
        <v>0</v>
      </c>
      <c r="F661" s="74">
        <v>0</v>
      </c>
      <c r="G661" s="74">
        <v>0</v>
      </c>
      <c r="H661" s="74">
        <v>0</v>
      </c>
      <c r="I661" s="74">
        <v>0</v>
      </c>
      <c r="J661" s="74">
        <v>0</v>
      </c>
      <c r="K661" s="74">
        <v>2</v>
      </c>
      <c r="L661" s="74">
        <v>0</v>
      </c>
      <c r="M661" s="74">
        <v>0</v>
      </c>
      <c r="N661" s="74">
        <v>1</v>
      </c>
    </row>
    <row r="662" spans="1:14" hidden="1" outlineLevel="1">
      <c r="A662" s="8" t="s">
        <v>171</v>
      </c>
      <c r="B662" s="74">
        <v>1</v>
      </c>
      <c r="C662" s="74">
        <v>1</v>
      </c>
      <c r="D662" s="74">
        <v>0</v>
      </c>
      <c r="E662" s="74">
        <v>0</v>
      </c>
      <c r="F662" s="74">
        <v>0</v>
      </c>
      <c r="G662" s="74">
        <v>0</v>
      </c>
      <c r="H662" s="74">
        <v>0</v>
      </c>
      <c r="I662" s="74">
        <v>0</v>
      </c>
      <c r="J662" s="74">
        <v>0</v>
      </c>
      <c r="K662" s="74">
        <v>0</v>
      </c>
      <c r="L662" s="74">
        <v>0</v>
      </c>
      <c r="M662" s="74">
        <v>0</v>
      </c>
      <c r="N662" s="74">
        <v>0</v>
      </c>
    </row>
    <row r="663" spans="1:14" hidden="1" outlineLevel="1">
      <c r="A663" s="8" t="s">
        <v>224</v>
      </c>
      <c r="B663" s="74"/>
      <c r="C663" s="74"/>
      <c r="D663" s="74"/>
      <c r="E663" s="74"/>
      <c r="F663" s="74"/>
      <c r="G663" s="74"/>
      <c r="H663" s="74"/>
      <c r="I663" s="74"/>
      <c r="J663" s="74"/>
      <c r="K663" s="74"/>
      <c r="L663" s="74"/>
      <c r="M663" s="74"/>
      <c r="N663" s="74"/>
    </row>
    <row r="664" spans="1:14" hidden="1" outlineLevel="1">
      <c r="A664" s="8" t="s">
        <v>191</v>
      </c>
      <c r="B664" s="74">
        <v>35</v>
      </c>
      <c r="C664" s="74">
        <v>2</v>
      </c>
      <c r="D664" s="74">
        <v>5</v>
      </c>
      <c r="E664" s="74">
        <v>3</v>
      </c>
      <c r="F664" s="74">
        <v>0</v>
      </c>
      <c r="G664" s="74">
        <v>4</v>
      </c>
      <c r="H664" s="74">
        <v>2</v>
      </c>
      <c r="I664" s="74">
        <v>9</v>
      </c>
      <c r="J664" s="74">
        <v>5</v>
      </c>
      <c r="K664" s="74">
        <v>2</v>
      </c>
      <c r="L664" s="74">
        <v>2</v>
      </c>
      <c r="M664" s="74">
        <v>2</v>
      </c>
      <c r="N664" s="74">
        <v>1</v>
      </c>
    </row>
    <row r="665" spans="1:14" hidden="1" outlineLevel="1">
      <c r="A665" s="8" t="s">
        <v>259</v>
      </c>
      <c r="B665" s="74">
        <v>3</v>
      </c>
      <c r="C665" s="74">
        <v>0</v>
      </c>
      <c r="D665" s="74">
        <v>0</v>
      </c>
      <c r="E665" s="74">
        <v>0</v>
      </c>
      <c r="F665" s="74">
        <v>0</v>
      </c>
      <c r="G665" s="74">
        <v>1</v>
      </c>
      <c r="H665" s="74">
        <v>0</v>
      </c>
      <c r="I665" s="74">
        <v>0</v>
      </c>
      <c r="J665" s="74">
        <v>1</v>
      </c>
      <c r="K665" s="74">
        <v>1</v>
      </c>
      <c r="L665" s="74">
        <v>0</v>
      </c>
      <c r="M665" s="74">
        <v>0</v>
      </c>
      <c r="N665" s="74">
        <v>0</v>
      </c>
    </row>
    <row r="666" spans="1:14" hidden="1" outlineLevel="1">
      <c r="A666" s="8" t="s">
        <v>205</v>
      </c>
      <c r="B666" s="74">
        <v>3</v>
      </c>
      <c r="C666" s="74">
        <v>0</v>
      </c>
      <c r="D666" s="74">
        <v>0</v>
      </c>
      <c r="E666" s="74">
        <v>1</v>
      </c>
      <c r="F666" s="74">
        <v>0</v>
      </c>
      <c r="G666" s="74">
        <v>0</v>
      </c>
      <c r="H666" s="74">
        <v>1</v>
      </c>
      <c r="I666" s="74">
        <v>0</v>
      </c>
      <c r="J666" s="74">
        <v>0</v>
      </c>
      <c r="K666" s="74">
        <v>1</v>
      </c>
      <c r="L666" s="74">
        <v>0</v>
      </c>
      <c r="M666" s="74">
        <v>0</v>
      </c>
      <c r="N666" s="74">
        <v>0</v>
      </c>
    </row>
    <row r="667" spans="1:14" hidden="1" outlineLevel="1">
      <c r="A667" s="8" t="s">
        <v>234</v>
      </c>
      <c r="B667" s="74"/>
      <c r="C667" s="74"/>
      <c r="D667" s="74"/>
      <c r="E667" s="74"/>
      <c r="F667" s="74"/>
      <c r="G667" s="74"/>
      <c r="H667" s="74"/>
      <c r="I667" s="74"/>
      <c r="J667" s="74"/>
      <c r="K667" s="74"/>
      <c r="L667" s="74"/>
      <c r="M667" s="74"/>
      <c r="N667" s="74"/>
    </row>
    <row r="668" spans="1:14" hidden="1" outlineLevel="1">
      <c r="A668" s="8" t="s">
        <v>236</v>
      </c>
      <c r="B668" s="74">
        <v>28</v>
      </c>
      <c r="C668" s="74">
        <v>2</v>
      </c>
      <c r="D668" s="74">
        <v>2</v>
      </c>
      <c r="E668" s="74">
        <v>2</v>
      </c>
      <c r="F668" s="74">
        <v>2</v>
      </c>
      <c r="G668" s="74">
        <v>2</v>
      </c>
      <c r="H668" s="74">
        <v>4</v>
      </c>
      <c r="I668" s="74">
        <v>1</v>
      </c>
      <c r="J668" s="74">
        <v>1</v>
      </c>
      <c r="K668" s="74">
        <v>6</v>
      </c>
      <c r="L668" s="74">
        <v>5</v>
      </c>
      <c r="M668" s="74">
        <v>1</v>
      </c>
      <c r="N668" s="74">
        <v>0</v>
      </c>
    </row>
    <row r="669" spans="1:14" hidden="1" outlineLevel="1">
      <c r="A669" s="8" t="s">
        <v>238</v>
      </c>
      <c r="B669" s="74">
        <v>1</v>
      </c>
      <c r="C669" s="74">
        <v>0</v>
      </c>
      <c r="D669" s="74">
        <v>0</v>
      </c>
      <c r="E669" s="74">
        <v>0</v>
      </c>
      <c r="F669" s="74">
        <v>0</v>
      </c>
      <c r="G669" s="74">
        <v>0</v>
      </c>
      <c r="H669" s="74">
        <v>0</v>
      </c>
      <c r="I669" s="74">
        <v>1</v>
      </c>
      <c r="J669" s="74">
        <v>0</v>
      </c>
      <c r="K669" s="74">
        <v>0</v>
      </c>
      <c r="L669" s="74">
        <v>0</v>
      </c>
      <c r="M669" s="74">
        <v>0</v>
      </c>
      <c r="N669" s="74">
        <v>0</v>
      </c>
    </row>
    <row r="670" spans="1:14" hidden="1" outlineLevel="1">
      <c r="A670" s="8" t="s">
        <v>174</v>
      </c>
      <c r="B670" s="74">
        <v>6</v>
      </c>
      <c r="C670" s="74">
        <v>1</v>
      </c>
      <c r="D670" s="74">
        <v>0</v>
      </c>
      <c r="E670" s="74">
        <v>0</v>
      </c>
      <c r="F670" s="74">
        <v>1</v>
      </c>
      <c r="G670" s="74">
        <v>2</v>
      </c>
      <c r="H670" s="74">
        <v>0</v>
      </c>
      <c r="I670" s="74">
        <v>0</v>
      </c>
      <c r="J670" s="74">
        <v>2</v>
      </c>
      <c r="K670" s="74">
        <v>0</v>
      </c>
      <c r="L670" s="74">
        <v>0</v>
      </c>
      <c r="M670" s="74">
        <v>0</v>
      </c>
      <c r="N670" s="74">
        <v>0</v>
      </c>
    </row>
    <row r="671" spans="1:14" hidden="1" outlineLevel="1">
      <c r="A671" s="8" t="s">
        <v>240</v>
      </c>
      <c r="B671" s="74">
        <v>0</v>
      </c>
      <c r="C671" s="74">
        <v>0</v>
      </c>
      <c r="D671" s="74">
        <v>0</v>
      </c>
      <c r="E671" s="74">
        <v>0</v>
      </c>
      <c r="F671" s="74">
        <v>0</v>
      </c>
      <c r="G671" s="74">
        <v>0</v>
      </c>
      <c r="H671" s="74">
        <v>0</v>
      </c>
      <c r="I671" s="74">
        <v>0</v>
      </c>
      <c r="J671" s="74">
        <v>0</v>
      </c>
      <c r="K671" s="74">
        <v>0</v>
      </c>
      <c r="L671" s="74">
        <v>0</v>
      </c>
      <c r="M671" s="74">
        <v>0</v>
      </c>
      <c r="N671" s="74">
        <v>0</v>
      </c>
    </row>
    <row r="672" spans="1:14" hidden="1" outlineLevel="1">
      <c r="A672" s="8" t="s">
        <v>241</v>
      </c>
      <c r="B672" s="74">
        <v>3</v>
      </c>
      <c r="C672" s="74">
        <v>0</v>
      </c>
      <c r="D672" s="74">
        <v>0</v>
      </c>
      <c r="E672" s="74">
        <v>1</v>
      </c>
      <c r="F672" s="74">
        <v>0</v>
      </c>
      <c r="G672" s="74">
        <v>1</v>
      </c>
      <c r="H672" s="74">
        <v>0</v>
      </c>
      <c r="I672" s="74">
        <v>0</v>
      </c>
      <c r="J672" s="74">
        <v>0</v>
      </c>
      <c r="K672" s="74">
        <v>1</v>
      </c>
      <c r="L672" s="74">
        <v>0</v>
      </c>
      <c r="M672" s="74">
        <v>0</v>
      </c>
      <c r="N672" s="74">
        <v>0</v>
      </c>
    </row>
    <row r="673" spans="1:14" collapsed="1">
      <c r="A673" s="30" t="s">
        <v>542</v>
      </c>
      <c r="B673" s="74">
        <v>2354</v>
      </c>
      <c r="C673" s="74">
        <v>27</v>
      </c>
      <c r="D673" s="74">
        <v>56</v>
      </c>
      <c r="E673" s="74">
        <v>104</v>
      </c>
      <c r="F673" s="74">
        <v>16</v>
      </c>
      <c r="G673" s="74">
        <v>2</v>
      </c>
      <c r="H673" s="74">
        <v>9</v>
      </c>
      <c r="I673" s="74">
        <v>16</v>
      </c>
      <c r="J673" s="74">
        <v>26</v>
      </c>
      <c r="K673" s="74">
        <v>17</v>
      </c>
      <c r="L673" s="74">
        <v>437</v>
      </c>
      <c r="M673" s="74">
        <v>746</v>
      </c>
      <c r="N673" s="74">
        <v>898</v>
      </c>
    </row>
    <row r="674" spans="1:14" hidden="1" outlineLevel="1">
      <c r="A674" s="8" t="s">
        <v>216</v>
      </c>
      <c r="B674" s="74"/>
      <c r="C674" s="74"/>
      <c r="D674" s="74"/>
      <c r="E674" s="74"/>
      <c r="F674" s="74"/>
      <c r="G674" s="74"/>
      <c r="H674" s="74"/>
      <c r="I674" s="74"/>
      <c r="J674" s="74"/>
      <c r="K674" s="74"/>
      <c r="L674" s="74"/>
      <c r="M674" s="74"/>
      <c r="N674" s="74"/>
    </row>
    <row r="675" spans="1:14" hidden="1" outlineLevel="1">
      <c r="A675" s="8" t="s">
        <v>544</v>
      </c>
      <c r="B675" s="74">
        <v>2169</v>
      </c>
      <c r="C675" s="74">
        <v>0</v>
      </c>
      <c r="D675" s="74">
        <v>0</v>
      </c>
      <c r="E675" s="74">
        <v>71</v>
      </c>
      <c r="F675" s="74">
        <v>9</v>
      </c>
      <c r="G675" s="74">
        <v>0</v>
      </c>
      <c r="H675" s="74">
        <v>0</v>
      </c>
      <c r="I675" s="74">
        <v>6</v>
      </c>
      <c r="J675" s="74">
        <v>19</v>
      </c>
      <c r="K675" s="74">
        <v>12</v>
      </c>
      <c r="L675" s="74">
        <v>430</v>
      </c>
      <c r="M675" s="74">
        <v>733</v>
      </c>
      <c r="N675" s="74">
        <v>889</v>
      </c>
    </row>
    <row r="676" spans="1:14" hidden="1" outlineLevel="1">
      <c r="A676" s="8" t="s">
        <v>218</v>
      </c>
      <c r="B676" s="74">
        <v>97</v>
      </c>
      <c r="C676" s="74">
        <v>19</v>
      </c>
      <c r="D676" s="74">
        <v>50</v>
      </c>
      <c r="E676" s="74">
        <v>27</v>
      </c>
      <c r="F676" s="74">
        <v>0</v>
      </c>
      <c r="G676" s="74">
        <v>0</v>
      </c>
      <c r="H676" s="74">
        <v>0</v>
      </c>
      <c r="I676" s="74">
        <v>0</v>
      </c>
      <c r="J676" s="74">
        <v>0</v>
      </c>
      <c r="K676" s="74">
        <v>0</v>
      </c>
      <c r="L676" s="74">
        <v>0</v>
      </c>
      <c r="M676" s="74">
        <v>0</v>
      </c>
      <c r="N676" s="74">
        <v>1</v>
      </c>
    </row>
    <row r="677" spans="1:14" hidden="1" outlineLevel="1">
      <c r="A677" s="8" t="s">
        <v>387</v>
      </c>
      <c r="B677" s="74">
        <v>1</v>
      </c>
      <c r="C677" s="74">
        <v>0</v>
      </c>
      <c r="D677" s="74">
        <v>0</v>
      </c>
      <c r="E677" s="74">
        <v>0</v>
      </c>
      <c r="F677" s="74">
        <v>0</v>
      </c>
      <c r="G677" s="74">
        <v>0</v>
      </c>
      <c r="H677" s="74">
        <v>0</v>
      </c>
      <c r="I677" s="74">
        <v>0</v>
      </c>
      <c r="J677" s="74">
        <v>0</v>
      </c>
      <c r="K677" s="74">
        <v>0</v>
      </c>
      <c r="L677" s="74">
        <v>0</v>
      </c>
      <c r="M677" s="74">
        <v>1</v>
      </c>
      <c r="N677" s="74">
        <v>0</v>
      </c>
    </row>
    <row r="678" spans="1:14" hidden="1" outlineLevel="1">
      <c r="A678" s="8" t="s">
        <v>201</v>
      </c>
      <c r="B678" s="74">
        <v>0</v>
      </c>
      <c r="C678" s="74">
        <v>0</v>
      </c>
      <c r="D678" s="74">
        <v>0</v>
      </c>
      <c r="E678" s="74">
        <v>0</v>
      </c>
      <c r="F678" s="74">
        <v>0</v>
      </c>
      <c r="G678" s="74">
        <v>0</v>
      </c>
      <c r="H678" s="74">
        <v>0</v>
      </c>
      <c r="I678" s="74">
        <v>0</v>
      </c>
      <c r="J678" s="74">
        <v>0</v>
      </c>
      <c r="K678" s="74">
        <v>0</v>
      </c>
      <c r="L678" s="74">
        <v>0</v>
      </c>
      <c r="M678" s="74">
        <v>0</v>
      </c>
      <c r="N678" s="74">
        <v>0</v>
      </c>
    </row>
    <row r="679" spans="1:14" hidden="1" outlineLevel="1">
      <c r="A679" s="8" t="s">
        <v>222</v>
      </c>
      <c r="B679" s="74">
        <v>2</v>
      </c>
      <c r="C679" s="74">
        <v>0</v>
      </c>
      <c r="D679" s="74">
        <v>0</v>
      </c>
      <c r="E679" s="74">
        <v>0</v>
      </c>
      <c r="F679" s="74">
        <v>0</v>
      </c>
      <c r="G679" s="74">
        <v>0</v>
      </c>
      <c r="H679" s="74">
        <v>1</v>
      </c>
      <c r="I679" s="74">
        <v>0</v>
      </c>
      <c r="J679" s="74">
        <v>0</v>
      </c>
      <c r="K679" s="74">
        <v>0</v>
      </c>
      <c r="L679" s="74">
        <v>0</v>
      </c>
      <c r="M679" s="74">
        <v>0</v>
      </c>
      <c r="N679" s="74">
        <v>1</v>
      </c>
    </row>
    <row r="680" spans="1:14" hidden="1" outlineLevel="1">
      <c r="A680" s="8" t="s">
        <v>171</v>
      </c>
      <c r="B680" s="74">
        <v>0</v>
      </c>
      <c r="C680" s="74">
        <v>0</v>
      </c>
      <c r="D680" s="74">
        <v>0</v>
      </c>
      <c r="E680" s="74">
        <v>0</v>
      </c>
      <c r="F680" s="74">
        <v>0</v>
      </c>
      <c r="G680" s="74">
        <v>0</v>
      </c>
      <c r="H680" s="74">
        <v>0</v>
      </c>
      <c r="I680" s="74">
        <v>0</v>
      </c>
      <c r="J680" s="74">
        <v>0</v>
      </c>
      <c r="K680" s="74">
        <v>0</v>
      </c>
      <c r="L680" s="74">
        <v>0</v>
      </c>
      <c r="M680" s="74">
        <v>0</v>
      </c>
      <c r="N680" s="74">
        <v>0</v>
      </c>
    </row>
    <row r="681" spans="1:14" hidden="1" outlineLevel="1">
      <c r="A681" s="8" t="s">
        <v>224</v>
      </c>
      <c r="B681" s="74"/>
      <c r="C681" s="74"/>
      <c r="D681" s="74"/>
      <c r="E681" s="74"/>
      <c r="F681" s="74"/>
      <c r="G681" s="74"/>
      <c r="H681" s="74"/>
      <c r="I681" s="74"/>
      <c r="J681" s="74"/>
      <c r="K681" s="74"/>
      <c r="L681" s="74"/>
      <c r="M681" s="74"/>
      <c r="N681" s="74"/>
    </row>
    <row r="682" spans="1:14" hidden="1" outlineLevel="1">
      <c r="A682" s="8" t="s">
        <v>191</v>
      </c>
      <c r="B682" s="74">
        <v>37</v>
      </c>
      <c r="C682" s="74">
        <v>3</v>
      </c>
      <c r="D682" s="74">
        <v>2</v>
      </c>
      <c r="E682" s="74">
        <v>3</v>
      </c>
      <c r="F682" s="74">
        <v>1</v>
      </c>
      <c r="G682" s="74">
        <v>2</v>
      </c>
      <c r="H682" s="74">
        <v>4</v>
      </c>
      <c r="I682" s="74">
        <v>5</v>
      </c>
      <c r="J682" s="74">
        <v>5</v>
      </c>
      <c r="K682" s="74">
        <v>1</v>
      </c>
      <c r="L682" s="74">
        <v>4</v>
      </c>
      <c r="M682" s="74">
        <v>5</v>
      </c>
      <c r="N682" s="74">
        <v>2</v>
      </c>
    </row>
    <row r="683" spans="1:14" hidden="1" outlineLevel="1">
      <c r="A683" s="8" t="s">
        <v>259</v>
      </c>
      <c r="B683" s="74">
        <v>6</v>
      </c>
      <c r="C683" s="74">
        <v>0</v>
      </c>
      <c r="D683" s="74">
        <v>0</v>
      </c>
      <c r="E683" s="74">
        <v>0</v>
      </c>
      <c r="F683" s="74">
        <v>0</v>
      </c>
      <c r="G683" s="74">
        <v>0</v>
      </c>
      <c r="H683" s="74">
        <v>0</v>
      </c>
      <c r="I683" s="74">
        <v>2</v>
      </c>
      <c r="J683" s="74">
        <v>0</v>
      </c>
      <c r="K683" s="74">
        <v>1</v>
      </c>
      <c r="L683" s="74">
        <v>1</v>
      </c>
      <c r="M683" s="74">
        <v>0</v>
      </c>
      <c r="N683" s="74">
        <v>2</v>
      </c>
    </row>
    <row r="684" spans="1:14" hidden="1" outlineLevel="1">
      <c r="A684" s="8" t="s">
        <v>205</v>
      </c>
      <c r="B684" s="74">
        <v>1</v>
      </c>
      <c r="C684" s="74">
        <v>1</v>
      </c>
      <c r="D684" s="74">
        <v>0</v>
      </c>
      <c r="E684" s="74">
        <v>0</v>
      </c>
      <c r="F684" s="74">
        <v>0</v>
      </c>
      <c r="G684" s="74">
        <v>0</v>
      </c>
      <c r="H684" s="74">
        <v>0</v>
      </c>
      <c r="I684" s="74">
        <v>0</v>
      </c>
      <c r="J684" s="74">
        <v>0</v>
      </c>
      <c r="K684" s="74">
        <v>0</v>
      </c>
      <c r="L684" s="74">
        <v>0</v>
      </c>
      <c r="M684" s="74">
        <v>0</v>
      </c>
      <c r="N684" s="74">
        <v>0</v>
      </c>
    </row>
    <row r="685" spans="1:14" hidden="1" outlineLevel="1">
      <c r="A685" s="8" t="s">
        <v>234</v>
      </c>
      <c r="B685" s="74"/>
      <c r="C685" s="74"/>
      <c r="D685" s="74"/>
      <c r="E685" s="74"/>
      <c r="F685" s="74"/>
      <c r="G685" s="74"/>
      <c r="H685" s="74"/>
      <c r="I685" s="74"/>
      <c r="J685" s="74"/>
      <c r="K685" s="74"/>
      <c r="L685" s="74"/>
      <c r="M685" s="74"/>
      <c r="N685" s="74"/>
    </row>
    <row r="686" spans="1:14" hidden="1" outlineLevel="1">
      <c r="A686" s="8" t="s">
        <v>236</v>
      </c>
      <c r="B686" s="74">
        <v>29</v>
      </c>
      <c r="C686" s="74">
        <v>4</v>
      </c>
      <c r="D686" s="74">
        <v>3</v>
      </c>
      <c r="E686" s="74">
        <v>2</v>
      </c>
      <c r="F686" s="74">
        <v>5</v>
      </c>
      <c r="G686" s="74">
        <v>0</v>
      </c>
      <c r="H686" s="74">
        <v>3</v>
      </c>
      <c r="I686" s="74">
        <v>0</v>
      </c>
      <c r="J686" s="74">
        <v>1</v>
      </c>
      <c r="K686" s="74">
        <v>2</v>
      </c>
      <c r="L686" s="74">
        <v>2</v>
      </c>
      <c r="M686" s="74">
        <v>6</v>
      </c>
      <c r="N686" s="74">
        <v>1</v>
      </c>
    </row>
    <row r="687" spans="1:14" hidden="1" outlineLevel="1">
      <c r="A687" s="8" t="s">
        <v>238</v>
      </c>
      <c r="B687" s="74">
        <v>2</v>
      </c>
      <c r="C687" s="74">
        <v>0</v>
      </c>
      <c r="D687" s="74">
        <v>0</v>
      </c>
      <c r="E687" s="74">
        <v>0</v>
      </c>
      <c r="F687" s="74">
        <v>0</v>
      </c>
      <c r="G687" s="74">
        <v>0</v>
      </c>
      <c r="H687" s="74">
        <v>0</v>
      </c>
      <c r="I687" s="74">
        <v>2</v>
      </c>
      <c r="J687" s="74">
        <v>0</v>
      </c>
      <c r="K687" s="74">
        <v>0</v>
      </c>
      <c r="L687" s="74">
        <v>0</v>
      </c>
      <c r="M687" s="74">
        <v>0</v>
      </c>
      <c r="N687" s="74">
        <v>0</v>
      </c>
    </row>
    <row r="688" spans="1:14" hidden="1" outlineLevel="1">
      <c r="A688" s="8" t="s">
        <v>174</v>
      </c>
      <c r="B688" s="74">
        <v>5</v>
      </c>
      <c r="C688" s="74">
        <v>0</v>
      </c>
      <c r="D688" s="74">
        <v>1</v>
      </c>
      <c r="E688" s="74">
        <v>1</v>
      </c>
      <c r="F688" s="74">
        <v>1</v>
      </c>
      <c r="G688" s="74">
        <v>0</v>
      </c>
      <c r="H688" s="74">
        <v>0</v>
      </c>
      <c r="I688" s="74">
        <v>0</v>
      </c>
      <c r="J688" s="74">
        <v>0</v>
      </c>
      <c r="K688" s="74">
        <v>1</v>
      </c>
      <c r="L688" s="74">
        <v>0</v>
      </c>
      <c r="M688" s="74">
        <v>0</v>
      </c>
      <c r="N688" s="74">
        <v>1</v>
      </c>
    </row>
    <row r="689" spans="1:14" hidden="1" outlineLevel="1">
      <c r="A689" s="8" t="s">
        <v>240</v>
      </c>
      <c r="B689" s="74">
        <v>3</v>
      </c>
      <c r="C689" s="74">
        <v>0</v>
      </c>
      <c r="D689" s="74">
        <v>0</v>
      </c>
      <c r="E689" s="74">
        <v>0</v>
      </c>
      <c r="F689" s="74">
        <v>0</v>
      </c>
      <c r="G689" s="74">
        <v>0</v>
      </c>
      <c r="H689" s="74">
        <v>1</v>
      </c>
      <c r="I689" s="74">
        <v>1</v>
      </c>
      <c r="J689" s="74">
        <v>0</v>
      </c>
      <c r="K689" s="74">
        <v>0</v>
      </c>
      <c r="L689" s="74">
        <v>0</v>
      </c>
      <c r="M689" s="74">
        <v>0</v>
      </c>
      <c r="N689" s="74">
        <v>1</v>
      </c>
    </row>
    <row r="690" spans="1:14" hidden="1" outlineLevel="1">
      <c r="A690" s="8" t="s">
        <v>241</v>
      </c>
      <c r="B690" s="74">
        <v>2</v>
      </c>
      <c r="C690" s="74">
        <v>0</v>
      </c>
      <c r="D690" s="74">
        <v>0</v>
      </c>
      <c r="E690" s="74">
        <v>0</v>
      </c>
      <c r="F690" s="74">
        <v>0</v>
      </c>
      <c r="G690" s="74">
        <v>0</v>
      </c>
      <c r="H690" s="74">
        <v>0</v>
      </c>
      <c r="I690" s="74">
        <v>0</v>
      </c>
      <c r="J690" s="74">
        <v>1</v>
      </c>
      <c r="K690" s="74">
        <v>0</v>
      </c>
      <c r="L690" s="74">
        <v>0</v>
      </c>
      <c r="M690" s="74">
        <v>1</v>
      </c>
      <c r="N690" s="74">
        <v>0</v>
      </c>
    </row>
    <row r="691" spans="1:14" collapsed="1">
      <c r="A691" s="30" t="s">
        <v>685</v>
      </c>
      <c r="B691" s="74">
        <v>4081</v>
      </c>
      <c r="C691" s="74">
        <v>327</v>
      </c>
      <c r="D691" s="74">
        <v>80</v>
      </c>
      <c r="E691" s="74">
        <v>106</v>
      </c>
      <c r="F691" s="74">
        <v>266</v>
      </c>
      <c r="G691" s="74">
        <v>80</v>
      </c>
      <c r="H691" s="74">
        <v>38</v>
      </c>
      <c r="I691" s="74">
        <v>60</v>
      </c>
      <c r="J691" s="74">
        <v>205</v>
      </c>
      <c r="K691" s="74">
        <v>183</v>
      </c>
      <c r="L691" s="74">
        <v>136</v>
      </c>
      <c r="M691" s="74">
        <v>1120</v>
      </c>
      <c r="N691" s="74">
        <v>1480</v>
      </c>
    </row>
    <row r="692" spans="1:14" hidden="1" outlineLevel="1">
      <c r="A692" s="8" t="s">
        <v>216</v>
      </c>
      <c r="B692" s="74"/>
      <c r="C692" s="74"/>
      <c r="D692" s="74"/>
      <c r="E692" s="74"/>
      <c r="F692" s="74"/>
      <c r="G692" s="74"/>
      <c r="H692" s="74"/>
      <c r="I692" s="74"/>
      <c r="J692" s="74"/>
      <c r="K692" s="74"/>
      <c r="L692" s="74"/>
      <c r="M692" s="74"/>
      <c r="N692" s="74"/>
    </row>
    <row r="693" spans="1:14" hidden="1" outlineLevel="1">
      <c r="A693" s="8" t="s">
        <v>544</v>
      </c>
      <c r="B693" s="74">
        <v>3992</v>
      </c>
      <c r="C693" s="74">
        <v>322</v>
      </c>
      <c r="D693" s="74">
        <v>78</v>
      </c>
      <c r="E693" s="74">
        <v>100</v>
      </c>
      <c r="F693" s="74">
        <v>261</v>
      </c>
      <c r="G693" s="74">
        <v>76</v>
      </c>
      <c r="H693" s="74">
        <v>27</v>
      </c>
      <c r="I693" s="74">
        <v>46</v>
      </c>
      <c r="J693" s="74">
        <v>193</v>
      </c>
      <c r="K693" s="74">
        <v>170</v>
      </c>
      <c r="L693" s="74">
        <v>131</v>
      </c>
      <c r="M693" s="74">
        <v>1117</v>
      </c>
      <c r="N693" s="74">
        <v>1471</v>
      </c>
    </row>
    <row r="694" spans="1:14" hidden="1" outlineLevel="1">
      <c r="A694" s="8" t="s">
        <v>218</v>
      </c>
      <c r="B694" s="74">
        <v>0</v>
      </c>
      <c r="C694" s="74">
        <v>0</v>
      </c>
      <c r="D694" s="74">
        <v>0</v>
      </c>
      <c r="E694" s="74">
        <v>0</v>
      </c>
      <c r="F694" s="74">
        <v>0</v>
      </c>
      <c r="G694" s="74">
        <v>0</v>
      </c>
      <c r="H694" s="74">
        <v>0</v>
      </c>
      <c r="I694" s="74">
        <v>0</v>
      </c>
      <c r="J694" s="74">
        <v>0</v>
      </c>
      <c r="K694" s="74">
        <v>0</v>
      </c>
      <c r="L694" s="74">
        <v>0</v>
      </c>
      <c r="M694" s="74">
        <v>0</v>
      </c>
      <c r="N694" s="74">
        <v>0</v>
      </c>
    </row>
    <row r="695" spans="1:14" hidden="1" outlineLevel="1">
      <c r="A695" s="8" t="s">
        <v>387</v>
      </c>
      <c r="B695" s="74">
        <v>2</v>
      </c>
      <c r="C695" s="74">
        <v>0</v>
      </c>
      <c r="D695" s="74">
        <v>0</v>
      </c>
      <c r="E695" s="74">
        <v>0</v>
      </c>
      <c r="F695" s="74">
        <v>1</v>
      </c>
      <c r="G695" s="74">
        <v>0</v>
      </c>
      <c r="H695" s="74">
        <v>0</v>
      </c>
      <c r="I695" s="74">
        <v>0</v>
      </c>
      <c r="J695" s="74">
        <v>0</v>
      </c>
      <c r="K695" s="74">
        <v>0</v>
      </c>
      <c r="L695" s="74">
        <v>1</v>
      </c>
      <c r="M695" s="74">
        <v>0</v>
      </c>
      <c r="N695" s="74">
        <v>0</v>
      </c>
    </row>
    <row r="696" spans="1:14" hidden="1" outlineLevel="1">
      <c r="A696" s="8" t="s">
        <v>201</v>
      </c>
      <c r="B696" s="74">
        <v>0</v>
      </c>
      <c r="C696" s="74">
        <v>0</v>
      </c>
      <c r="D696" s="74">
        <v>0</v>
      </c>
      <c r="E696" s="74">
        <v>0</v>
      </c>
      <c r="F696" s="74">
        <v>0</v>
      </c>
      <c r="G696" s="74">
        <v>0</v>
      </c>
      <c r="H696" s="74">
        <v>0</v>
      </c>
      <c r="I696" s="74">
        <v>0</v>
      </c>
      <c r="J696" s="74">
        <v>0</v>
      </c>
      <c r="K696" s="74">
        <v>0</v>
      </c>
      <c r="L696" s="74">
        <v>0</v>
      </c>
      <c r="M696" s="74">
        <v>0</v>
      </c>
      <c r="N696" s="74">
        <v>0</v>
      </c>
    </row>
    <row r="697" spans="1:14" hidden="1" outlineLevel="1">
      <c r="A697" s="8" t="s">
        <v>222</v>
      </c>
      <c r="B697" s="74">
        <v>1</v>
      </c>
      <c r="C697" s="74">
        <v>0</v>
      </c>
      <c r="D697" s="74">
        <v>0</v>
      </c>
      <c r="E697" s="74">
        <v>0</v>
      </c>
      <c r="F697" s="74">
        <v>0</v>
      </c>
      <c r="G697" s="74">
        <v>0</v>
      </c>
      <c r="H697" s="74">
        <v>0</v>
      </c>
      <c r="I697" s="74">
        <v>0</v>
      </c>
      <c r="J697" s="74">
        <v>0</v>
      </c>
      <c r="K697" s="74">
        <v>0</v>
      </c>
      <c r="L697" s="74">
        <v>0</v>
      </c>
      <c r="M697" s="74">
        <v>1</v>
      </c>
      <c r="N697" s="74">
        <v>0</v>
      </c>
    </row>
    <row r="698" spans="1:14" hidden="1" outlineLevel="1">
      <c r="A698" s="8" t="s">
        <v>171</v>
      </c>
      <c r="B698" s="74">
        <v>1</v>
      </c>
      <c r="C698" s="74">
        <v>0</v>
      </c>
      <c r="D698" s="74">
        <v>0</v>
      </c>
      <c r="E698" s="74">
        <v>1</v>
      </c>
      <c r="F698" s="74">
        <v>0</v>
      </c>
      <c r="G698" s="74">
        <v>0</v>
      </c>
      <c r="H698" s="74">
        <v>0</v>
      </c>
      <c r="I698" s="74">
        <v>0</v>
      </c>
      <c r="J698" s="74">
        <v>0</v>
      </c>
      <c r="K698" s="74">
        <v>0</v>
      </c>
      <c r="L698" s="74">
        <v>0</v>
      </c>
      <c r="M698" s="74">
        <v>0</v>
      </c>
      <c r="N698" s="74">
        <v>0</v>
      </c>
    </row>
    <row r="699" spans="1:14" hidden="1" outlineLevel="1">
      <c r="A699" s="8" t="s">
        <v>224</v>
      </c>
      <c r="B699" s="74"/>
      <c r="C699" s="74"/>
      <c r="D699" s="74"/>
      <c r="E699" s="74"/>
      <c r="F699" s="74"/>
      <c r="G699" s="74"/>
      <c r="H699" s="74"/>
      <c r="I699" s="74"/>
      <c r="J699" s="74"/>
      <c r="K699" s="74"/>
      <c r="L699" s="74"/>
      <c r="M699" s="74"/>
      <c r="N699" s="74"/>
    </row>
    <row r="700" spans="1:14" hidden="1" outlineLevel="1">
      <c r="A700" s="8" t="s">
        <v>191</v>
      </c>
      <c r="B700" s="74">
        <v>38</v>
      </c>
      <c r="C700" s="74">
        <v>2</v>
      </c>
      <c r="D700" s="74">
        <v>0</v>
      </c>
      <c r="E700" s="74">
        <v>0</v>
      </c>
      <c r="F700" s="74">
        <v>0</v>
      </c>
      <c r="G700" s="74">
        <v>2</v>
      </c>
      <c r="H700" s="74">
        <v>3</v>
      </c>
      <c r="I700" s="74">
        <v>9</v>
      </c>
      <c r="J700" s="74">
        <v>6</v>
      </c>
      <c r="K700" s="74">
        <v>6</v>
      </c>
      <c r="L700" s="74">
        <v>2</v>
      </c>
      <c r="M700" s="74">
        <v>1</v>
      </c>
      <c r="N700" s="74">
        <v>7</v>
      </c>
    </row>
    <row r="701" spans="1:14" hidden="1" outlineLevel="1">
      <c r="A701" s="8" t="s">
        <v>259</v>
      </c>
      <c r="B701" s="74">
        <v>7</v>
      </c>
      <c r="C701" s="74">
        <v>0</v>
      </c>
      <c r="D701" s="74">
        <v>0</v>
      </c>
      <c r="E701" s="74">
        <v>0</v>
      </c>
      <c r="F701" s="74">
        <v>2</v>
      </c>
      <c r="G701" s="74">
        <v>0</v>
      </c>
      <c r="H701" s="74">
        <v>1</v>
      </c>
      <c r="I701" s="74">
        <v>0</v>
      </c>
      <c r="J701" s="74">
        <v>2</v>
      </c>
      <c r="K701" s="74">
        <v>2</v>
      </c>
      <c r="L701" s="74">
        <v>0</v>
      </c>
      <c r="M701" s="74">
        <v>0</v>
      </c>
      <c r="N701" s="74">
        <v>0</v>
      </c>
    </row>
    <row r="702" spans="1:14" hidden="1" outlineLevel="1">
      <c r="A702" s="8" t="s">
        <v>205</v>
      </c>
      <c r="B702" s="74">
        <v>0</v>
      </c>
      <c r="C702" s="74">
        <v>0</v>
      </c>
      <c r="D702" s="74">
        <v>0</v>
      </c>
      <c r="E702" s="74">
        <v>0</v>
      </c>
      <c r="F702" s="74">
        <v>0</v>
      </c>
      <c r="G702" s="74">
        <v>0</v>
      </c>
      <c r="H702" s="74">
        <v>0</v>
      </c>
      <c r="I702" s="74">
        <v>0</v>
      </c>
      <c r="J702" s="74">
        <v>0</v>
      </c>
      <c r="K702" s="74">
        <v>0</v>
      </c>
      <c r="L702" s="74">
        <v>0</v>
      </c>
      <c r="M702" s="74">
        <v>0</v>
      </c>
      <c r="N702" s="74">
        <v>0</v>
      </c>
    </row>
    <row r="703" spans="1:14" hidden="1" outlineLevel="1">
      <c r="A703" s="8" t="s">
        <v>234</v>
      </c>
      <c r="B703" s="74"/>
      <c r="C703" s="74"/>
      <c r="D703" s="74"/>
      <c r="E703" s="74"/>
      <c r="F703" s="74"/>
      <c r="G703" s="74"/>
      <c r="H703" s="74"/>
      <c r="I703" s="74"/>
      <c r="J703" s="74"/>
      <c r="K703" s="74"/>
      <c r="L703" s="74"/>
      <c r="M703" s="74"/>
      <c r="N703" s="74"/>
    </row>
    <row r="704" spans="1:14" hidden="1" outlineLevel="1">
      <c r="A704" s="8" t="s">
        <v>236</v>
      </c>
      <c r="B704" s="74">
        <v>33</v>
      </c>
      <c r="C704" s="74">
        <v>3</v>
      </c>
      <c r="D704" s="74">
        <v>2</v>
      </c>
      <c r="E704" s="74">
        <v>4</v>
      </c>
      <c r="F704" s="74">
        <v>2</v>
      </c>
      <c r="G704" s="74">
        <v>2</v>
      </c>
      <c r="H704" s="74">
        <v>6</v>
      </c>
      <c r="I704" s="74">
        <v>3</v>
      </c>
      <c r="J704" s="74">
        <v>2</v>
      </c>
      <c r="K704" s="74">
        <v>5</v>
      </c>
      <c r="L704" s="74">
        <v>2</v>
      </c>
      <c r="M704" s="74">
        <v>1</v>
      </c>
      <c r="N704" s="74">
        <v>1</v>
      </c>
    </row>
    <row r="705" spans="1:14" hidden="1" outlineLevel="1">
      <c r="A705" s="8" t="s">
        <v>238</v>
      </c>
      <c r="B705" s="74">
        <v>2</v>
      </c>
      <c r="C705" s="74">
        <v>0</v>
      </c>
      <c r="D705" s="74">
        <v>0</v>
      </c>
      <c r="E705" s="74">
        <v>0</v>
      </c>
      <c r="F705" s="74">
        <v>0</v>
      </c>
      <c r="G705" s="74">
        <v>0</v>
      </c>
      <c r="H705" s="74">
        <v>1</v>
      </c>
      <c r="I705" s="74">
        <v>1</v>
      </c>
      <c r="J705" s="74">
        <v>0</v>
      </c>
      <c r="K705" s="74">
        <v>0</v>
      </c>
      <c r="L705" s="74">
        <v>0</v>
      </c>
      <c r="M705" s="74">
        <v>0</v>
      </c>
      <c r="N705" s="74">
        <v>0</v>
      </c>
    </row>
    <row r="706" spans="1:14" hidden="1" outlineLevel="1">
      <c r="A706" s="8" t="s">
        <v>174</v>
      </c>
      <c r="B706" s="74">
        <v>5</v>
      </c>
      <c r="C706" s="74">
        <v>0</v>
      </c>
      <c r="D706" s="74">
        <v>0</v>
      </c>
      <c r="E706" s="74">
        <v>1</v>
      </c>
      <c r="F706" s="74">
        <v>0</v>
      </c>
      <c r="G706" s="74">
        <v>0</v>
      </c>
      <c r="H706" s="74">
        <v>0</v>
      </c>
      <c r="I706" s="74">
        <v>1</v>
      </c>
      <c r="J706" s="74">
        <v>2</v>
      </c>
      <c r="K706" s="74">
        <v>0</v>
      </c>
      <c r="L706" s="74">
        <v>0</v>
      </c>
      <c r="M706" s="74">
        <v>0</v>
      </c>
      <c r="N706" s="74">
        <v>1</v>
      </c>
    </row>
    <row r="707" spans="1:14" hidden="1" outlineLevel="1">
      <c r="A707" s="8" t="s">
        <v>240</v>
      </c>
      <c r="B707" s="74">
        <v>0</v>
      </c>
      <c r="C707" s="74">
        <v>0</v>
      </c>
      <c r="D707" s="74">
        <v>0</v>
      </c>
      <c r="E707" s="74">
        <v>0</v>
      </c>
      <c r="F707" s="74">
        <v>0</v>
      </c>
      <c r="G707" s="74">
        <v>0</v>
      </c>
      <c r="H707" s="74">
        <v>0</v>
      </c>
      <c r="I707" s="74">
        <v>0</v>
      </c>
      <c r="J707" s="74">
        <v>0</v>
      </c>
      <c r="K707" s="74">
        <v>0</v>
      </c>
      <c r="L707" s="74">
        <v>0</v>
      </c>
      <c r="M707" s="74">
        <v>0</v>
      </c>
      <c r="N707" s="74">
        <v>0</v>
      </c>
    </row>
    <row r="708" spans="1:14" hidden="1" outlineLevel="1">
      <c r="A708" s="8" t="s">
        <v>241</v>
      </c>
      <c r="B708" s="74">
        <v>0</v>
      </c>
      <c r="C708" s="74">
        <v>0</v>
      </c>
      <c r="D708" s="74">
        <v>0</v>
      </c>
      <c r="E708" s="74">
        <v>0</v>
      </c>
      <c r="F708" s="74">
        <v>0</v>
      </c>
      <c r="G708" s="74">
        <v>0</v>
      </c>
      <c r="H708" s="74">
        <v>0</v>
      </c>
      <c r="I708" s="74">
        <v>0</v>
      </c>
      <c r="J708" s="74">
        <v>0</v>
      </c>
      <c r="K708" s="74">
        <v>0</v>
      </c>
      <c r="L708" s="74">
        <v>0</v>
      </c>
      <c r="M708" s="74">
        <v>0</v>
      </c>
      <c r="N708" s="74">
        <v>0</v>
      </c>
    </row>
    <row r="709" spans="1:14">
      <c r="A709" s="30" t="s">
        <v>703</v>
      </c>
      <c r="B709" s="74">
        <v>15333</v>
      </c>
      <c r="C709" s="74">
        <v>2872</v>
      </c>
      <c r="D709" s="74">
        <v>2994</v>
      </c>
      <c r="E709" s="74">
        <v>4437</v>
      </c>
      <c r="F709" s="74">
        <v>774</v>
      </c>
      <c r="G709" s="74">
        <v>316</v>
      </c>
      <c r="H709" s="74">
        <v>436</v>
      </c>
      <c r="I709" s="74">
        <v>795</v>
      </c>
      <c r="J709" s="74">
        <v>470</v>
      </c>
      <c r="K709" s="74">
        <v>658</v>
      </c>
      <c r="L709" s="74">
        <v>851</v>
      </c>
      <c r="M709" s="74">
        <v>301</v>
      </c>
      <c r="N709" s="74">
        <v>429</v>
      </c>
    </row>
    <row r="710" spans="1:14" outlineLevel="1">
      <c r="A710" s="8" t="s">
        <v>216</v>
      </c>
      <c r="B710" s="74"/>
      <c r="C710" s="74"/>
      <c r="D710" s="74"/>
      <c r="E710" s="74"/>
      <c r="F710" s="74"/>
      <c r="G710" s="74"/>
      <c r="H710" s="74"/>
      <c r="I710" s="74"/>
      <c r="J710" s="74"/>
      <c r="K710" s="74"/>
      <c r="L710" s="74"/>
      <c r="M710" s="74"/>
      <c r="N710" s="74"/>
    </row>
    <row r="711" spans="1:14" outlineLevel="1">
      <c r="A711" s="8" t="s">
        <v>544</v>
      </c>
      <c r="B711" s="74">
        <v>15113</v>
      </c>
      <c r="C711" s="74">
        <v>2863</v>
      </c>
      <c r="D711" s="74">
        <v>2984</v>
      </c>
      <c r="E711" s="74">
        <v>4415</v>
      </c>
      <c r="F711" s="74">
        <v>769</v>
      </c>
      <c r="G711" s="74">
        <v>308</v>
      </c>
      <c r="H711" s="74">
        <v>428</v>
      </c>
      <c r="I711" s="74">
        <v>779</v>
      </c>
      <c r="J711" s="74">
        <v>453</v>
      </c>
      <c r="K711" s="74">
        <v>645</v>
      </c>
      <c r="L711" s="74">
        <v>845</v>
      </c>
      <c r="M711" s="74">
        <v>291</v>
      </c>
      <c r="N711" s="74">
        <v>333</v>
      </c>
    </row>
    <row r="712" spans="1:14" outlineLevel="1">
      <c r="A712" s="8" t="s">
        <v>218</v>
      </c>
      <c r="B712" s="74">
        <v>111</v>
      </c>
      <c r="C712" s="74">
        <v>3</v>
      </c>
      <c r="D712" s="74">
        <v>2</v>
      </c>
      <c r="E712" s="74">
        <v>16</v>
      </c>
      <c r="F712" s="74">
        <v>2</v>
      </c>
      <c r="G712" s="74">
        <v>0</v>
      </c>
      <c r="H712" s="74">
        <v>0</v>
      </c>
      <c r="I712" s="74">
        <v>0</v>
      </c>
      <c r="J712" s="74">
        <v>0</v>
      </c>
      <c r="K712" s="74">
        <v>0</v>
      </c>
      <c r="L712" s="74">
        <v>0</v>
      </c>
      <c r="M712" s="74">
        <v>2</v>
      </c>
      <c r="N712" s="74">
        <v>86</v>
      </c>
    </row>
    <row r="713" spans="1:14" outlineLevel="1">
      <c r="A713" s="8" t="s">
        <v>387</v>
      </c>
      <c r="B713" s="74">
        <v>0</v>
      </c>
      <c r="C713" s="74">
        <v>0</v>
      </c>
      <c r="D713" s="74">
        <v>0</v>
      </c>
      <c r="E713" s="74">
        <v>0</v>
      </c>
      <c r="F713" s="74">
        <v>0</v>
      </c>
      <c r="G713" s="74">
        <v>0</v>
      </c>
      <c r="H713" s="74">
        <v>0</v>
      </c>
      <c r="I713" s="74">
        <v>0</v>
      </c>
      <c r="J713" s="74">
        <v>0</v>
      </c>
      <c r="K713" s="74">
        <v>0</v>
      </c>
      <c r="L713" s="74">
        <v>0</v>
      </c>
      <c r="M713" s="74">
        <v>0</v>
      </c>
      <c r="N713" s="74">
        <v>0</v>
      </c>
    </row>
    <row r="714" spans="1:14" outlineLevel="1">
      <c r="A714" s="8" t="s">
        <v>201</v>
      </c>
      <c r="B714" s="74">
        <v>0</v>
      </c>
      <c r="C714" s="74">
        <v>0</v>
      </c>
      <c r="D714" s="74">
        <v>0</v>
      </c>
      <c r="E714" s="74">
        <v>0</v>
      </c>
      <c r="F714" s="74">
        <v>0</v>
      </c>
      <c r="G714" s="74">
        <v>0</v>
      </c>
      <c r="H714" s="74">
        <v>0</v>
      </c>
      <c r="I714" s="74">
        <v>0</v>
      </c>
      <c r="J714" s="74">
        <v>0</v>
      </c>
      <c r="K714" s="74">
        <v>0</v>
      </c>
      <c r="L714" s="74">
        <v>0</v>
      </c>
      <c r="M714" s="74">
        <v>0</v>
      </c>
      <c r="N714" s="74">
        <v>0</v>
      </c>
    </row>
    <row r="715" spans="1:14" outlineLevel="1">
      <c r="A715" s="8" t="s">
        <v>222</v>
      </c>
      <c r="B715" s="74">
        <v>5</v>
      </c>
      <c r="C715" s="74">
        <v>0</v>
      </c>
      <c r="D715" s="74">
        <v>0</v>
      </c>
      <c r="E715" s="74">
        <v>0</v>
      </c>
      <c r="F715" s="74">
        <v>0</v>
      </c>
      <c r="G715" s="74">
        <v>1</v>
      </c>
      <c r="H715" s="74">
        <v>1</v>
      </c>
      <c r="I715" s="74">
        <v>0</v>
      </c>
      <c r="J715" s="74">
        <v>0</v>
      </c>
      <c r="K715" s="74">
        <v>1</v>
      </c>
      <c r="L715" s="74">
        <v>1</v>
      </c>
      <c r="M715" s="74">
        <v>0</v>
      </c>
      <c r="N715" s="74">
        <v>1</v>
      </c>
    </row>
    <row r="716" spans="1:14" outlineLevel="1">
      <c r="A716" s="8" t="s">
        <v>171</v>
      </c>
      <c r="B716" s="74">
        <v>1</v>
      </c>
      <c r="C716" s="74">
        <v>0</v>
      </c>
      <c r="D716" s="74">
        <v>0</v>
      </c>
      <c r="E716" s="74">
        <v>0</v>
      </c>
      <c r="F716" s="74">
        <v>0</v>
      </c>
      <c r="G716" s="74">
        <v>0</v>
      </c>
      <c r="H716" s="74">
        <v>0</v>
      </c>
      <c r="I716" s="74">
        <v>0</v>
      </c>
      <c r="J716" s="74">
        <v>0</v>
      </c>
      <c r="K716" s="74">
        <v>0</v>
      </c>
      <c r="L716" s="74">
        <v>0</v>
      </c>
      <c r="M716" s="74">
        <v>1</v>
      </c>
      <c r="N716" s="74">
        <v>0</v>
      </c>
    </row>
    <row r="717" spans="1:14" outlineLevel="1">
      <c r="A717" s="8" t="s">
        <v>224</v>
      </c>
      <c r="B717" s="74"/>
      <c r="C717" s="74"/>
      <c r="D717" s="74"/>
      <c r="E717" s="74"/>
      <c r="F717" s="74"/>
      <c r="G717" s="74"/>
      <c r="H717" s="74"/>
      <c r="I717" s="74"/>
      <c r="J717" s="74"/>
      <c r="K717" s="74"/>
      <c r="L717" s="74"/>
      <c r="M717" s="74"/>
      <c r="N717" s="74"/>
    </row>
    <row r="718" spans="1:14" outlineLevel="1">
      <c r="A718" s="8" t="s">
        <v>191</v>
      </c>
      <c r="B718" s="74">
        <v>50</v>
      </c>
      <c r="C718" s="74">
        <v>2</v>
      </c>
      <c r="D718" s="74">
        <v>4</v>
      </c>
      <c r="E718" s="74">
        <v>1</v>
      </c>
      <c r="F718" s="74">
        <v>1</v>
      </c>
      <c r="G718" s="74">
        <v>1</v>
      </c>
      <c r="H718" s="74">
        <v>1</v>
      </c>
      <c r="I718" s="74">
        <v>7</v>
      </c>
      <c r="J718" s="74">
        <v>13</v>
      </c>
      <c r="K718" s="74">
        <v>9</v>
      </c>
      <c r="L718" s="74">
        <v>3</v>
      </c>
      <c r="M718" s="74">
        <v>3</v>
      </c>
      <c r="N718" s="74">
        <v>5</v>
      </c>
    </row>
    <row r="719" spans="1:14" outlineLevel="1">
      <c r="A719" s="8" t="s">
        <v>259</v>
      </c>
      <c r="B719" s="74">
        <v>5</v>
      </c>
      <c r="C719" s="74">
        <v>0</v>
      </c>
      <c r="D719" s="74">
        <v>0</v>
      </c>
      <c r="E719" s="74">
        <v>0</v>
      </c>
      <c r="F719" s="74">
        <v>0</v>
      </c>
      <c r="G719" s="74">
        <v>0</v>
      </c>
      <c r="H719" s="74">
        <v>0</v>
      </c>
      <c r="I719" s="74">
        <v>2</v>
      </c>
      <c r="J719" s="74">
        <v>1</v>
      </c>
      <c r="K719" s="74">
        <v>1</v>
      </c>
      <c r="L719" s="74">
        <v>1</v>
      </c>
      <c r="M719" s="74">
        <v>0</v>
      </c>
      <c r="N719" s="74">
        <v>0</v>
      </c>
    </row>
    <row r="720" spans="1:14" outlineLevel="1">
      <c r="A720" s="8" t="s">
        <v>205</v>
      </c>
      <c r="B720" s="74">
        <v>0</v>
      </c>
      <c r="C720" s="74">
        <v>0</v>
      </c>
      <c r="D720" s="74">
        <v>0</v>
      </c>
      <c r="E720" s="74">
        <v>0</v>
      </c>
      <c r="F720" s="74">
        <v>0</v>
      </c>
      <c r="G720" s="74">
        <v>0</v>
      </c>
      <c r="H720" s="74">
        <v>0</v>
      </c>
      <c r="I720" s="74">
        <v>0</v>
      </c>
      <c r="J720" s="74">
        <v>0</v>
      </c>
      <c r="K720" s="74">
        <v>0</v>
      </c>
      <c r="L720" s="74">
        <v>0</v>
      </c>
      <c r="M720" s="74">
        <v>0</v>
      </c>
      <c r="N720" s="74">
        <v>0</v>
      </c>
    </row>
    <row r="721" spans="1:14" outlineLevel="1">
      <c r="A721" s="8" t="s">
        <v>234</v>
      </c>
      <c r="B721" s="74"/>
      <c r="C721" s="74"/>
      <c r="D721" s="74"/>
      <c r="E721" s="74"/>
      <c r="F721" s="74"/>
      <c r="G721" s="74"/>
      <c r="H721" s="74"/>
      <c r="I721" s="74"/>
      <c r="J721" s="74"/>
      <c r="K721" s="74"/>
      <c r="L721" s="74"/>
      <c r="M721" s="74"/>
      <c r="N721" s="74"/>
    </row>
    <row r="722" spans="1:14" outlineLevel="1">
      <c r="A722" s="8" t="s">
        <v>236</v>
      </c>
      <c r="B722" s="74">
        <v>38</v>
      </c>
      <c r="C722" s="74">
        <v>3</v>
      </c>
      <c r="D722" s="74">
        <v>4</v>
      </c>
      <c r="E722" s="74">
        <v>2</v>
      </c>
      <c r="F722" s="74">
        <v>2</v>
      </c>
      <c r="G722" s="74">
        <v>5</v>
      </c>
      <c r="H722" s="74">
        <v>4</v>
      </c>
      <c r="I722" s="74">
        <v>6</v>
      </c>
      <c r="J722" s="74">
        <v>1</v>
      </c>
      <c r="K722" s="74">
        <v>2</v>
      </c>
      <c r="L722" s="74">
        <v>1</v>
      </c>
      <c r="M722" s="74">
        <v>4</v>
      </c>
      <c r="N722" s="74">
        <v>4</v>
      </c>
    </row>
    <row r="723" spans="1:14" outlineLevel="1">
      <c r="A723" s="8" t="s">
        <v>238</v>
      </c>
      <c r="B723" s="74">
        <v>0</v>
      </c>
      <c r="C723" s="74">
        <v>0</v>
      </c>
      <c r="D723" s="74">
        <v>0</v>
      </c>
      <c r="E723" s="74">
        <v>0</v>
      </c>
      <c r="F723" s="74">
        <v>0</v>
      </c>
      <c r="G723" s="74">
        <v>0</v>
      </c>
      <c r="H723" s="74">
        <v>0</v>
      </c>
      <c r="I723" s="74">
        <v>0</v>
      </c>
      <c r="J723" s="74">
        <v>0</v>
      </c>
      <c r="K723" s="74">
        <v>0</v>
      </c>
      <c r="L723" s="74">
        <v>0</v>
      </c>
      <c r="M723" s="74">
        <v>0</v>
      </c>
      <c r="N723" s="74">
        <v>0</v>
      </c>
    </row>
    <row r="724" spans="1:14" outlineLevel="1">
      <c r="A724" s="8" t="s">
        <v>174</v>
      </c>
      <c r="B724" s="74">
        <v>10</v>
      </c>
      <c r="C724" s="74">
        <v>1</v>
      </c>
      <c r="D724" s="74">
        <v>0</v>
      </c>
      <c r="E724" s="74">
        <v>3</v>
      </c>
      <c r="F724" s="74">
        <v>0</v>
      </c>
      <c r="G724" s="74">
        <v>1</v>
      </c>
      <c r="H724" s="74">
        <v>2</v>
      </c>
      <c r="I724" s="74">
        <v>1</v>
      </c>
      <c r="J724" s="74">
        <v>2</v>
      </c>
      <c r="K724" s="74">
        <v>0</v>
      </c>
      <c r="L724" s="74">
        <v>0</v>
      </c>
      <c r="M724" s="74">
        <v>0</v>
      </c>
      <c r="N724" s="74">
        <v>0</v>
      </c>
    </row>
    <row r="725" spans="1:14" outlineLevel="1">
      <c r="A725" s="8" t="s">
        <v>240</v>
      </c>
      <c r="B725" s="74">
        <v>0</v>
      </c>
      <c r="C725" s="74">
        <v>0</v>
      </c>
      <c r="D725" s="74">
        <v>0</v>
      </c>
      <c r="E725" s="74">
        <v>0</v>
      </c>
      <c r="F725" s="74">
        <v>0</v>
      </c>
      <c r="G725" s="74">
        <v>0</v>
      </c>
      <c r="H725" s="74">
        <v>0</v>
      </c>
      <c r="I725" s="74">
        <v>0</v>
      </c>
      <c r="J725" s="74">
        <v>0</v>
      </c>
      <c r="K725" s="74">
        <v>0</v>
      </c>
      <c r="L725" s="74">
        <v>0</v>
      </c>
      <c r="M725" s="74">
        <v>0</v>
      </c>
      <c r="N725" s="74">
        <v>0</v>
      </c>
    </row>
    <row r="726" spans="1:14" outlineLevel="1">
      <c r="A726" s="8" t="s">
        <v>241</v>
      </c>
      <c r="B726" s="74">
        <v>0</v>
      </c>
      <c r="C726" s="74">
        <v>0</v>
      </c>
      <c r="D726" s="74">
        <v>0</v>
      </c>
      <c r="E726" s="74">
        <v>0</v>
      </c>
      <c r="F726" s="74">
        <v>0</v>
      </c>
      <c r="G726" s="74">
        <v>0</v>
      </c>
      <c r="H726" s="74">
        <v>0</v>
      </c>
      <c r="I726" s="74">
        <v>0</v>
      </c>
      <c r="J726" s="74">
        <v>0</v>
      </c>
      <c r="K726" s="74">
        <v>0</v>
      </c>
      <c r="L726" s="74">
        <v>0</v>
      </c>
      <c r="M726" s="74">
        <v>0</v>
      </c>
      <c r="N726" s="74">
        <v>0</v>
      </c>
    </row>
    <row r="727" spans="1:14" s="1" customFormat="1">
      <c r="B727" s="116"/>
      <c r="C727" s="116"/>
      <c r="D727" s="116"/>
      <c r="E727" s="116"/>
      <c r="F727" s="116"/>
      <c r="G727" s="116"/>
      <c r="H727" s="116"/>
      <c r="I727" s="116"/>
      <c r="J727" s="116"/>
      <c r="K727" s="116"/>
      <c r="L727" s="116"/>
      <c r="M727" s="116"/>
      <c r="N727" s="116"/>
    </row>
    <row r="728" spans="1:14" s="1" customFormat="1">
      <c r="A728" s="72" t="s">
        <v>602</v>
      </c>
      <c r="C728" s="63"/>
    </row>
    <row r="729" spans="1:14" ht="12.75" customHeight="1">
      <c r="A729" s="8" t="s">
        <v>153</v>
      </c>
    </row>
    <row r="731" spans="1:14" s="30" customFormat="1" ht="12.75" customHeight="1">
      <c r="A731" s="91" t="s">
        <v>10</v>
      </c>
    </row>
    <row r="732" spans="1:14" ht="12.75" customHeight="1">
      <c r="A732" s="2" t="s">
        <v>490</v>
      </c>
    </row>
    <row r="740" spans="3:3" ht="12.75" customHeight="1">
      <c r="C740" s="8" t="s">
        <v>152</v>
      </c>
    </row>
  </sheetData>
  <phoneticPr fontId="4" type="noConversion"/>
  <hyperlinks>
    <hyperlink ref="A4" location="Inhalt!A1" display="&lt;&lt;&lt; Inhalt" xr:uid="{B5B80A15-3013-49FF-AB54-A93F253E760B}"/>
  </hyperlinks>
  <pageMargins left="0.78740157499999996" right="0.78740157499999996" top="0.984251969" bottom="0.984251969" header="0.4921259845" footer="0.4921259845"/>
  <pageSetup paperSize="9" scale="4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19">
    <outlinePr summaryBelow="0"/>
    <pageSetUpPr fitToPage="1"/>
  </sheetPr>
  <dimension ref="A1:Z130"/>
  <sheetViews>
    <sheetView workbookViewId="0">
      <selection activeCell="A4" sqref="A4"/>
    </sheetView>
  </sheetViews>
  <sheetFormatPr baseColWidth="10" defaultRowHeight="12.75" outlineLevelRow="1"/>
  <cols>
    <col min="1" max="1" width="34.42578125" style="2" customWidth="1"/>
    <col min="2" max="6" width="5.42578125" style="2" bestFit="1" customWidth="1"/>
    <col min="7" max="7" width="6.85546875" style="2" bestFit="1" customWidth="1"/>
    <col min="8" max="8" width="5.42578125" style="2" bestFit="1" customWidth="1"/>
    <col min="9" max="12" width="5" style="2" bestFit="1" customWidth="1"/>
    <col min="13" max="13" width="5.42578125" style="2" bestFit="1" customWidth="1"/>
    <col min="14" max="14" width="5" style="2" bestFit="1" customWidth="1"/>
    <col min="15" max="16" width="5.42578125" style="2" bestFit="1" customWidth="1"/>
    <col min="17" max="22" width="5" style="2" bestFit="1" customWidth="1"/>
    <col min="23" max="23" width="5.42578125" style="2" bestFit="1" customWidth="1"/>
    <col min="24" max="25" width="5.28515625" style="2" customWidth="1"/>
    <col min="26" max="26" width="5.42578125" style="2" customWidth="1"/>
    <col min="27" max="29" width="9.7109375" style="2" customWidth="1"/>
    <col min="30" max="16384" width="11.42578125" style="2"/>
  </cols>
  <sheetData>
    <row r="1" spans="1:24" s="55" customFormat="1" ht="15.75">
      <c r="A1" s="53" t="s">
        <v>361</v>
      </c>
    </row>
    <row r="2" spans="1:24" s="55" customFormat="1" ht="12.75" customHeight="1">
      <c r="A2" s="55" t="s">
        <v>722</v>
      </c>
    </row>
    <row r="3" spans="1:24" s="55" customFormat="1"/>
    <row r="4" spans="1:24" s="55" customFormat="1">
      <c r="A4" s="62" t="s">
        <v>599</v>
      </c>
    </row>
    <row r="5" spans="1:24" s="55" customFormat="1">
      <c r="A5" s="63"/>
    </row>
    <row r="6" spans="1:24" s="55" customFormat="1">
      <c r="A6" s="64" t="s">
        <v>648</v>
      </c>
    </row>
    <row r="7" spans="1:24" s="55" customFormat="1"/>
    <row r="8" spans="1:24" s="3" customFormat="1" collapsed="1">
      <c r="A8" s="3" t="s">
        <v>261</v>
      </c>
      <c r="B8" s="3">
        <v>1973</v>
      </c>
      <c r="C8" s="3">
        <v>1974</v>
      </c>
      <c r="D8" s="3">
        <v>1975</v>
      </c>
      <c r="E8" s="3">
        <v>1976</v>
      </c>
      <c r="F8" s="3">
        <v>1977</v>
      </c>
      <c r="G8" s="3">
        <v>1978</v>
      </c>
      <c r="H8" s="3">
        <v>1979</v>
      </c>
      <c r="I8" s="3">
        <v>1980</v>
      </c>
      <c r="J8" s="3">
        <v>1981</v>
      </c>
      <c r="K8" s="3">
        <v>1982</v>
      </c>
      <c r="L8" s="3">
        <v>1983</v>
      </c>
      <c r="M8" s="3">
        <v>1984</v>
      </c>
      <c r="N8" s="3">
        <v>1985</v>
      </c>
      <c r="O8" s="3">
        <v>1986</v>
      </c>
      <c r="P8" s="3">
        <v>1987</v>
      </c>
      <c r="Q8" s="3">
        <v>1988</v>
      </c>
      <c r="R8" s="3">
        <v>1989</v>
      </c>
      <c r="S8" s="3">
        <v>1990</v>
      </c>
      <c r="T8" s="3">
        <v>1991</v>
      </c>
      <c r="U8" s="3">
        <v>1992</v>
      </c>
      <c r="V8" s="3">
        <v>1993</v>
      </c>
      <c r="W8" s="3">
        <v>1994</v>
      </c>
    </row>
    <row r="9" spans="1:24" hidden="1" outlineLevel="1">
      <c r="A9" s="2" t="s">
        <v>3</v>
      </c>
      <c r="B9" s="74">
        <v>1352</v>
      </c>
      <c r="C9" s="74">
        <v>1247</v>
      </c>
      <c r="D9" s="74">
        <v>1147</v>
      </c>
      <c r="E9" s="74">
        <v>1751</v>
      </c>
      <c r="F9" s="74">
        <v>1268</v>
      </c>
      <c r="G9" s="74">
        <v>1486</v>
      </c>
      <c r="H9" s="74">
        <v>1346</v>
      </c>
      <c r="I9" s="74">
        <v>998</v>
      </c>
      <c r="J9" s="74">
        <v>902</v>
      </c>
      <c r="K9" s="74">
        <v>579</v>
      </c>
      <c r="L9" s="74">
        <v>887</v>
      </c>
      <c r="M9" s="74">
        <v>1013</v>
      </c>
      <c r="N9" s="74">
        <v>932</v>
      </c>
      <c r="O9" s="74">
        <v>1978</v>
      </c>
      <c r="P9" s="74">
        <v>1385</v>
      </c>
      <c r="Q9" s="74">
        <v>474</v>
      </c>
      <c r="R9" s="74">
        <v>267</v>
      </c>
      <c r="S9" s="74">
        <v>305</v>
      </c>
      <c r="T9" s="74">
        <v>177</v>
      </c>
      <c r="U9" s="74">
        <v>833</v>
      </c>
      <c r="V9" s="74">
        <v>933</v>
      </c>
      <c r="W9" s="74">
        <v>1009</v>
      </c>
      <c r="X9" s="25"/>
    </row>
    <row r="10" spans="1:24" hidden="1" outlineLevel="1">
      <c r="A10" s="2" t="s">
        <v>262</v>
      </c>
      <c r="B10" s="74">
        <v>0</v>
      </c>
      <c r="C10" s="74">
        <v>12</v>
      </c>
      <c r="D10" s="74">
        <v>0</v>
      </c>
      <c r="E10" s="74">
        <v>0</v>
      </c>
      <c r="F10" s="74">
        <v>0</v>
      </c>
      <c r="G10" s="74">
        <v>1</v>
      </c>
      <c r="H10" s="74">
        <v>0</v>
      </c>
      <c r="I10" s="74">
        <v>0</v>
      </c>
      <c r="J10" s="74">
        <v>0</v>
      </c>
      <c r="K10" s="74">
        <v>0</v>
      </c>
      <c r="L10" s="74">
        <v>0</v>
      </c>
      <c r="M10" s="74">
        <v>0</v>
      </c>
      <c r="N10" s="74">
        <v>0</v>
      </c>
      <c r="O10" s="74">
        <v>0</v>
      </c>
      <c r="P10" s="74">
        <v>0</v>
      </c>
      <c r="Q10" s="74">
        <v>0</v>
      </c>
      <c r="R10" s="74">
        <v>0</v>
      </c>
      <c r="S10" s="74">
        <v>0</v>
      </c>
      <c r="T10" s="74">
        <v>2</v>
      </c>
      <c r="U10" s="74">
        <v>0</v>
      </c>
      <c r="V10" s="74">
        <v>0</v>
      </c>
      <c r="W10" s="74">
        <v>0</v>
      </c>
      <c r="X10" s="13"/>
    </row>
    <row r="11" spans="1:24" hidden="1" outlineLevel="1">
      <c r="A11" s="2" t="s">
        <v>165</v>
      </c>
      <c r="B11" s="74">
        <v>14</v>
      </c>
      <c r="C11" s="74">
        <v>34</v>
      </c>
      <c r="D11" s="74">
        <v>68</v>
      </c>
      <c r="E11" s="74">
        <v>22</v>
      </c>
      <c r="F11" s="74">
        <v>73</v>
      </c>
      <c r="G11" s="74">
        <v>109</v>
      </c>
      <c r="H11" s="74">
        <v>49</v>
      </c>
      <c r="I11" s="74">
        <v>5</v>
      </c>
      <c r="J11" s="74">
        <v>9</v>
      </c>
      <c r="K11" s="74">
        <v>6</v>
      </c>
      <c r="L11" s="74">
        <v>3</v>
      </c>
      <c r="M11" s="74">
        <v>28</v>
      </c>
      <c r="N11" s="74">
        <v>52</v>
      </c>
      <c r="O11" s="74">
        <v>0</v>
      </c>
      <c r="P11" s="74">
        <v>7</v>
      </c>
      <c r="Q11" s="74">
        <v>5</v>
      </c>
      <c r="R11" s="74">
        <v>3</v>
      </c>
      <c r="S11" s="74">
        <v>1</v>
      </c>
      <c r="T11" s="74">
        <v>1</v>
      </c>
      <c r="U11" s="74">
        <v>3</v>
      </c>
      <c r="V11" s="74">
        <v>10</v>
      </c>
      <c r="W11" s="74">
        <v>0</v>
      </c>
      <c r="X11" s="13"/>
    </row>
    <row r="12" spans="1:24" hidden="1" outlineLevel="1">
      <c r="A12" s="2" t="s">
        <v>166</v>
      </c>
      <c r="B12" s="74">
        <v>37</v>
      </c>
      <c r="C12" s="74">
        <v>26</v>
      </c>
      <c r="D12" s="74">
        <v>30</v>
      </c>
      <c r="E12" s="74">
        <v>15</v>
      </c>
      <c r="F12" s="74">
        <v>26</v>
      </c>
      <c r="G12" s="74">
        <v>42</v>
      </c>
      <c r="H12" s="74">
        <v>20</v>
      </c>
      <c r="I12" s="74">
        <v>5</v>
      </c>
      <c r="J12" s="74">
        <v>15</v>
      </c>
      <c r="K12" s="74">
        <v>8</v>
      </c>
      <c r="L12" s="74">
        <v>22</v>
      </c>
      <c r="M12" s="74">
        <v>54</v>
      </c>
      <c r="N12" s="74">
        <v>35</v>
      </c>
      <c r="O12" s="74">
        <v>229</v>
      </c>
      <c r="P12" s="74">
        <v>195</v>
      </c>
      <c r="Q12" s="74">
        <v>44</v>
      </c>
      <c r="R12" s="74">
        <v>58</v>
      </c>
      <c r="S12" s="74">
        <v>20</v>
      </c>
      <c r="T12" s="74">
        <v>2</v>
      </c>
      <c r="U12" s="74">
        <v>28</v>
      </c>
      <c r="V12" s="74">
        <v>55</v>
      </c>
      <c r="W12" s="74">
        <v>34</v>
      </c>
      <c r="X12" s="25"/>
    </row>
    <row r="13" spans="1:24" hidden="1" outlineLevel="1">
      <c r="A13" s="2" t="s">
        <v>167</v>
      </c>
      <c r="B13" s="74">
        <v>33</v>
      </c>
      <c r="C13" s="74">
        <v>270</v>
      </c>
      <c r="D13" s="74">
        <v>58</v>
      </c>
      <c r="E13" s="74">
        <v>16</v>
      </c>
      <c r="F13" s="74">
        <v>168</v>
      </c>
      <c r="G13" s="74">
        <v>42</v>
      </c>
      <c r="H13" s="74">
        <v>17</v>
      </c>
      <c r="I13" s="74">
        <v>210</v>
      </c>
      <c r="J13" s="74">
        <v>30</v>
      </c>
      <c r="K13" s="74">
        <v>38</v>
      </c>
      <c r="L13" s="74">
        <v>14</v>
      </c>
      <c r="M13" s="74">
        <v>214</v>
      </c>
      <c r="N13" s="74">
        <v>6</v>
      </c>
      <c r="O13" s="74">
        <v>0</v>
      </c>
      <c r="P13" s="74">
        <v>9</v>
      </c>
      <c r="Q13" s="74">
        <v>67</v>
      </c>
      <c r="R13" s="74">
        <v>1</v>
      </c>
      <c r="S13" s="74">
        <v>1</v>
      </c>
      <c r="T13" s="74">
        <v>1</v>
      </c>
      <c r="U13" s="74">
        <v>6</v>
      </c>
      <c r="V13" s="74">
        <v>8</v>
      </c>
      <c r="W13" s="74">
        <v>46</v>
      </c>
      <c r="X13" s="25"/>
    </row>
    <row r="14" spans="1:24" hidden="1" outlineLevel="1">
      <c r="A14" s="2" t="s">
        <v>168</v>
      </c>
      <c r="B14" s="74">
        <v>53</v>
      </c>
      <c r="C14" s="74">
        <v>54</v>
      </c>
      <c r="D14" s="74">
        <v>92</v>
      </c>
      <c r="E14" s="74">
        <v>95</v>
      </c>
      <c r="F14" s="74">
        <v>156</v>
      </c>
      <c r="G14" s="74">
        <v>92</v>
      </c>
      <c r="H14" s="74">
        <v>191</v>
      </c>
      <c r="I14" s="74">
        <v>127</v>
      </c>
      <c r="J14" s="74">
        <v>196</v>
      </c>
      <c r="K14" s="74">
        <v>211</v>
      </c>
      <c r="L14" s="74">
        <v>220</v>
      </c>
      <c r="M14" s="74">
        <v>322</v>
      </c>
      <c r="N14" s="74">
        <v>242</v>
      </c>
      <c r="O14" s="74">
        <v>805</v>
      </c>
      <c r="P14" s="74">
        <v>730</v>
      </c>
      <c r="Q14" s="74">
        <v>90</v>
      </c>
      <c r="R14" s="74">
        <v>132</v>
      </c>
      <c r="S14" s="74">
        <v>108</v>
      </c>
      <c r="T14" s="74">
        <v>108</v>
      </c>
      <c r="U14" s="74">
        <v>214</v>
      </c>
      <c r="V14" s="74">
        <v>153</v>
      </c>
      <c r="W14" s="74">
        <v>97</v>
      </c>
      <c r="X14" s="25"/>
    </row>
    <row r="15" spans="1:24" hidden="1" outlineLevel="1">
      <c r="A15" s="2" t="s">
        <v>169</v>
      </c>
      <c r="B15" s="74">
        <v>84</v>
      </c>
      <c r="C15" s="74">
        <v>20</v>
      </c>
      <c r="D15" s="74">
        <v>48</v>
      </c>
      <c r="E15" s="74">
        <v>31</v>
      </c>
      <c r="F15" s="74">
        <v>99</v>
      </c>
      <c r="G15" s="74">
        <v>54</v>
      </c>
      <c r="H15" s="74">
        <v>11</v>
      </c>
      <c r="I15" s="74">
        <v>0</v>
      </c>
      <c r="J15" s="74">
        <v>2</v>
      </c>
      <c r="K15" s="74">
        <v>8</v>
      </c>
      <c r="L15" s="74">
        <v>2</v>
      </c>
      <c r="M15" s="74">
        <v>0</v>
      </c>
      <c r="N15" s="74">
        <v>0</v>
      </c>
      <c r="O15" s="74">
        <v>0</v>
      </c>
      <c r="P15" s="74">
        <v>1</v>
      </c>
      <c r="Q15" s="74">
        <v>0</v>
      </c>
      <c r="R15" s="74">
        <v>4</v>
      </c>
      <c r="S15" s="74">
        <v>4</v>
      </c>
      <c r="T15" s="74">
        <v>0</v>
      </c>
      <c r="U15" s="74">
        <v>2</v>
      </c>
      <c r="V15" s="74">
        <v>0</v>
      </c>
      <c r="W15" s="74">
        <v>0</v>
      </c>
      <c r="X15" s="13"/>
    </row>
    <row r="16" spans="1:24" hidden="1" outlineLevel="1">
      <c r="A16" s="2" t="s">
        <v>170</v>
      </c>
      <c r="B16" s="74">
        <v>85</v>
      </c>
      <c r="C16" s="74">
        <v>174</v>
      </c>
      <c r="D16" s="74">
        <v>51</v>
      </c>
      <c r="E16" s="74">
        <v>4</v>
      </c>
      <c r="F16" s="74">
        <v>132</v>
      </c>
      <c r="G16" s="74">
        <v>128</v>
      </c>
      <c r="H16" s="74">
        <v>4</v>
      </c>
      <c r="I16" s="74">
        <v>5</v>
      </c>
      <c r="J16" s="74">
        <v>53</v>
      </c>
      <c r="K16" s="74">
        <v>62</v>
      </c>
      <c r="L16" s="74">
        <v>10</v>
      </c>
      <c r="M16" s="74">
        <v>6</v>
      </c>
      <c r="N16" s="74">
        <v>4</v>
      </c>
      <c r="O16" s="74">
        <v>2</v>
      </c>
      <c r="P16" s="74">
        <v>1</v>
      </c>
      <c r="Q16" s="74">
        <v>13</v>
      </c>
      <c r="R16" s="74">
        <v>5</v>
      </c>
      <c r="S16" s="74">
        <v>16</v>
      </c>
      <c r="T16" s="74">
        <v>0</v>
      </c>
      <c r="U16" s="74">
        <v>9</v>
      </c>
      <c r="V16" s="74">
        <v>43</v>
      </c>
      <c r="W16" s="74">
        <v>95</v>
      </c>
      <c r="X16" s="25"/>
    </row>
    <row r="17" spans="1:24" hidden="1" outlineLevel="1">
      <c r="A17" s="2" t="s">
        <v>263</v>
      </c>
      <c r="B17" s="74">
        <v>0</v>
      </c>
      <c r="C17" s="74">
        <v>0</v>
      </c>
      <c r="D17" s="74">
        <v>9</v>
      </c>
      <c r="E17" s="74">
        <v>3</v>
      </c>
      <c r="F17" s="74">
        <v>5</v>
      </c>
      <c r="G17" s="74">
        <v>9</v>
      </c>
      <c r="H17" s="74">
        <v>7</v>
      </c>
      <c r="I17" s="74">
        <v>8</v>
      </c>
      <c r="J17" s="74">
        <v>5</v>
      </c>
      <c r="K17" s="74">
        <v>8</v>
      </c>
      <c r="L17" s="74">
        <v>6</v>
      </c>
      <c r="M17" s="74">
        <v>3</v>
      </c>
      <c r="N17" s="74">
        <v>7</v>
      </c>
      <c r="O17" s="74">
        <v>7</v>
      </c>
      <c r="P17" s="74">
        <v>2</v>
      </c>
      <c r="Q17" s="74">
        <v>1</v>
      </c>
      <c r="R17" s="74">
        <v>2</v>
      </c>
      <c r="S17" s="74">
        <v>3</v>
      </c>
      <c r="T17" s="74">
        <v>0</v>
      </c>
      <c r="U17" s="74">
        <v>0</v>
      </c>
      <c r="V17" s="74">
        <v>0</v>
      </c>
      <c r="W17" s="74">
        <v>0</v>
      </c>
      <c r="X17" s="13"/>
    </row>
    <row r="18" spans="1:24" hidden="1" outlineLevel="1">
      <c r="A18" s="2" t="s">
        <v>171</v>
      </c>
      <c r="B18" s="74">
        <v>7</v>
      </c>
      <c r="C18" s="74">
        <v>7</v>
      </c>
      <c r="D18" s="74">
        <v>21</v>
      </c>
      <c r="E18" s="74">
        <v>26</v>
      </c>
      <c r="F18" s="74">
        <v>43</v>
      </c>
      <c r="G18" s="74">
        <v>14</v>
      </c>
      <c r="H18" s="74">
        <v>14</v>
      </c>
      <c r="I18" s="74">
        <v>14</v>
      </c>
      <c r="J18" s="74">
        <v>14</v>
      </c>
      <c r="K18" s="74">
        <v>7</v>
      </c>
      <c r="L18" s="74">
        <v>10</v>
      </c>
      <c r="M18" s="74">
        <v>3</v>
      </c>
      <c r="N18" s="74">
        <v>2</v>
      </c>
      <c r="O18" s="74">
        <v>7</v>
      </c>
      <c r="P18" s="74">
        <v>14</v>
      </c>
      <c r="Q18" s="74">
        <v>10</v>
      </c>
      <c r="R18" s="74">
        <v>4</v>
      </c>
      <c r="S18" s="74">
        <v>9</v>
      </c>
      <c r="T18" s="74">
        <v>2</v>
      </c>
      <c r="U18" s="74">
        <v>2</v>
      </c>
      <c r="V18" s="74">
        <v>7</v>
      </c>
      <c r="W18" s="74">
        <v>4</v>
      </c>
      <c r="X18" s="25"/>
    </row>
    <row r="19" spans="1:24" hidden="1" outlineLevel="1">
      <c r="A19" s="2" t="s">
        <v>264</v>
      </c>
      <c r="B19" s="74">
        <v>0</v>
      </c>
      <c r="C19" s="74">
        <v>0</v>
      </c>
      <c r="D19" s="74">
        <v>8</v>
      </c>
      <c r="E19" s="74">
        <v>2</v>
      </c>
      <c r="F19" s="74">
        <v>1</v>
      </c>
      <c r="G19" s="74">
        <v>3</v>
      </c>
      <c r="H19" s="74">
        <v>0</v>
      </c>
      <c r="I19" s="74">
        <v>3</v>
      </c>
      <c r="J19" s="74">
        <v>4</v>
      </c>
      <c r="K19" s="74">
        <v>2</v>
      </c>
      <c r="L19" s="74">
        <v>6</v>
      </c>
      <c r="M19" s="74">
        <v>3</v>
      </c>
      <c r="N19" s="74">
        <v>0</v>
      </c>
      <c r="O19" s="74">
        <v>0</v>
      </c>
      <c r="P19" s="74">
        <v>18</v>
      </c>
      <c r="Q19" s="74">
        <v>0</v>
      </c>
      <c r="R19" s="74">
        <v>0</v>
      </c>
      <c r="S19" s="74">
        <v>0</v>
      </c>
      <c r="T19" s="74">
        <v>0</v>
      </c>
      <c r="U19" s="74">
        <v>0</v>
      </c>
      <c r="V19" s="74">
        <v>0</v>
      </c>
      <c r="W19" s="74">
        <v>0</v>
      </c>
      <c r="X19" s="13"/>
    </row>
    <row r="20" spans="1:24" hidden="1" outlineLevel="1">
      <c r="A20" s="2" t="s">
        <v>265</v>
      </c>
      <c r="B20" s="74">
        <v>157</v>
      </c>
      <c r="C20" s="74">
        <v>157</v>
      </c>
      <c r="D20" s="74">
        <v>97</v>
      </c>
      <c r="E20" s="74">
        <v>225</v>
      </c>
      <c r="F20" s="74">
        <v>104</v>
      </c>
      <c r="G20" s="74">
        <v>181</v>
      </c>
      <c r="H20" s="74">
        <v>148</v>
      </c>
      <c r="I20" s="74">
        <v>85</v>
      </c>
      <c r="J20" s="74">
        <v>142</v>
      </c>
      <c r="K20" s="74">
        <v>30</v>
      </c>
      <c r="L20" s="74">
        <v>135</v>
      </c>
      <c r="M20" s="74">
        <v>60</v>
      </c>
      <c r="N20" s="74">
        <v>116</v>
      </c>
      <c r="O20" s="74">
        <v>4</v>
      </c>
      <c r="P20" s="74">
        <v>29</v>
      </c>
      <c r="Q20" s="74">
        <v>1</v>
      </c>
      <c r="R20" s="74">
        <v>0</v>
      </c>
      <c r="S20" s="74">
        <v>0</v>
      </c>
      <c r="T20" s="74">
        <v>0</v>
      </c>
      <c r="U20" s="74">
        <v>0</v>
      </c>
      <c r="V20" s="74">
        <v>0</v>
      </c>
      <c r="W20" s="74">
        <v>0</v>
      </c>
      <c r="X20" s="13"/>
    </row>
    <row r="21" spans="1:24" hidden="1" outlineLevel="1">
      <c r="A21" s="2" t="s">
        <v>172</v>
      </c>
      <c r="B21" s="74">
        <v>13</v>
      </c>
      <c r="C21" s="74">
        <v>9</v>
      </c>
      <c r="D21" s="74">
        <v>11</v>
      </c>
      <c r="E21" s="74">
        <v>9</v>
      </c>
      <c r="F21" s="74">
        <v>5</v>
      </c>
      <c r="G21" s="74">
        <v>5</v>
      </c>
      <c r="H21" s="74">
        <v>6</v>
      </c>
      <c r="I21" s="74">
        <v>47</v>
      </c>
      <c r="J21" s="74">
        <v>11</v>
      </c>
      <c r="K21" s="74">
        <v>13</v>
      </c>
      <c r="L21" s="74">
        <v>19</v>
      </c>
      <c r="M21" s="74">
        <v>11</v>
      </c>
      <c r="N21" s="74">
        <v>7</v>
      </c>
      <c r="O21" s="74">
        <v>11</v>
      </c>
      <c r="P21" s="74">
        <v>18</v>
      </c>
      <c r="Q21" s="74">
        <v>14</v>
      </c>
      <c r="R21" s="74">
        <v>9</v>
      </c>
      <c r="S21" s="74">
        <v>19</v>
      </c>
      <c r="T21" s="74">
        <v>33</v>
      </c>
      <c r="U21" s="74">
        <v>29</v>
      </c>
      <c r="V21" s="74">
        <v>66</v>
      </c>
      <c r="W21" s="74">
        <v>46</v>
      </c>
      <c r="X21" s="25"/>
    </row>
    <row r="22" spans="1:24" hidden="1" outlineLevel="1">
      <c r="A22" s="2" t="s">
        <v>173</v>
      </c>
      <c r="B22" s="74">
        <v>790</v>
      </c>
      <c r="C22" s="74">
        <v>401</v>
      </c>
      <c r="D22" s="74">
        <v>597</v>
      </c>
      <c r="E22" s="74">
        <v>1264</v>
      </c>
      <c r="F22" s="74">
        <v>413</v>
      </c>
      <c r="G22" s="74">
        <v>782</v>
      </c>
      <c r="H22" s="74">
        <v>860</v>
      </c>
      <c r="I22" s="74">
        <v>469</v>
      </c>
      <c r="J22" s="74">
        <v>396</v>
      </c>
      <c r="K22" s="74">
        <v>172</v>
      </c>
      <c r="L22" s="74">
        <v>425</v>
      </c>
      <c r="M22" s="74">
        <v>295</v>
      </c>
      <c r="N22" s="74">
        <v>439</v>
      </c>
      <c r="O22" s="74">
        <v>902</v>
      </c>
      <c r="P22" s="74">
        <v>352</v>
      </c>
      <c r="Q22" s="74">
        <v>224</v>
      </c>
      <c r="R22" s="74">
        <v>40</v>
      </c>
      <c r="S22" s="74">
        <v>118</v>
      </c>
      <c r="T22" s="74">
        <v>14</v>
      </c>
      <c r="U22" s="74">
        <v>522</v>
      </c>
      <c r="V22" s="74">
        <v>558</v>
      </c>
      <c r="W22" s="74">
        <v>672</v>
      </c>
      <c r="X22" s="25"/>
    </row>
    <row r="23" spans="1:24" hidden="1" outlineLevel="1">
      <c r="A23" s="2" t="s">
        <v>247</v>
      </c>
      <c r="B23" s="74">
        <v>0</v>
      </c>
      <c r="C23" s="74">
        <v>0</v>
      </c>
      <c r="D23" s="74">
        <v>0</v>
      </c>
      <c r="E23" s="74">
        <v>1</v>
      </c>
      <c r="F23" s="74">
        <v>0</v>
      </c>
      <c r="G23" s="74">
        <v>0</v>
      </c>
      <c r="H23" s="74">
        <v>0</v>
      </c>
      <c r="I23" s="74">
        <v>0</v>
      </c>
      <c r="J23" s="74">
        <v>1</v>
      </c>
      <c r="K23" s="74">
        <v>0</v>
      </c>
      <c r="L23" s="74">
        <v>0</v>
      </c>
      <c r="M23" s="74">
        <v>0</v>
      </c>
      <c r="N23" s="74">
        <v>1</v>
      </c>
      <c r="O23" s="74">
        <v>0</v>
      </c>
      <c r="P23" s="74">
        <v>0</v>
      </c>
      <c r="Q23" s="74">
        <v>0</v>
      </c>
      <c r="R23" s="74">
        <v>0</v>
      </c>
      <c r="S23" s="74">
        <v>0</v>
      </c>
      <c r="T23" s="74">
        <v>0</v>
      </c>
      <c r="U23" s="74">
        <v>0</v>
      </c>
      <c r="V23" s="74">
        <v>0</v>
      </c>
      <c r="W23" s="74">
        <v>0</v>
      </c>
      <c r="X23" s="13"/>
    </row>
    <row r="24" spans="1:24" hidden="1" outlineLevel="1">
      <c r="A24" s="2" t="s">
        <v>174</v>
      </c>
      <c r="B24" s="74">
        <v>69</v>
      </c>
      <c r="C24" s="74">
        <v>83</v>
      </c>
      <c r="D24" s="74">
        <v>51</v>
      </c>
      <c r="E24" s="74">
        <v>33</v>
      </c>
      <c r="F24" s="74">
        <v>33</v>
      </c>
      <c r="G24" s="74">
        <v>21</v>
      </c>
      <c r="H24" s="74">
        <v>18</v>
      </c>
      <c r="I24" s="74">
        <v>18</v>
      </c>
      <c r="J24" s="74">
        <v>20</v>
      </c>
      <c r="K24" s="74">
        <v>11</v>
      </c>
      <c r="L24" s="74">
        <v>11</v>
      </c>
      <c r="M24" s="74">
        <v>12</v>
      </c>
      <c r="N24" s="74">
        <v>16</v>
      </c>
      <c r="O24" s="74">
        <v>9</v>
      </c>
      <c r="P24" s="74">
        <v>4</v>
      </c>
      <c r="Q24" s="74">
        <v>4</v>
      </c>
      <c r="R24" s="74">
        <v>2</v>
      </c>
      <c r="S24" s="74">
        <v>0</v>
      </c>
      <c r="T24" s="74">
        <v>0</v>
      </c>
      <c r="U24" s="74">
        <v>1</v>
      </c>
      <c r="V24" s="74">
        <v>4</v>
      </c>
      <c r="W24" s="74">
        <v>0</v>
      </c>
      <c r="X24" s="13"/>
    </row>
    <row r="25" spans="1:24" hidden="1" outlineLevel="1">
      <c r="A25" s="2" t="s">
        <v>266</v>
      </c>
      <c r="B25" s="74">
        <v>0</v>
      </c>
      <c r="C25" s="74">
        <v>0</v>
      </c>
      <c r="D25" s="74">
        <v>0</v>
      </c>
      <c r="E25" s="74">
        <v>2</v>
      </c>
      <c r="F25" s="74">
        <v>6</v>
      </c>
      <c r="G25" s="74">
        <v>0</v>
      </c>
      <c r="H25" s="74">
        <v>0</v>
      </c>
      <c r="I25" s="74">
        <v>0</v>
      </c>
      <c r="J25" s="74">
        <v>0</v>
      </c>
      <c r="K25" s="74">
        <v>0</v>
      </c>
      <c r="L25" s="74">
        <v>0</v>
      </c>
      <c r="M25" s="74">
        <v>0</v>
      </c>
      <c r="N25" s="74">
        <v>0</v>
      </c>
      <c r="O25" s="74">
        <v>0</v>
      </c>
      <c r="P25" s="74">
        <v>0</v>
      </c>
      <c r="Q25" s="74">
        <v>0</v>
      </c>
      <c r="R25" s="74">
        <v>0</v>
      </c>
      <c r="S25" s="74">
        <v>0</v>
      </c>
      <c r="T25" s="74">
        <v>0</v>
      </c>
      <c r="U25" s="74">
        <v>0</v>
      </c>
      <c r="V25" s="74">
        <v>0</v>
      </c>
      <c r="W25" s="74">
        <v>0</v>
      </c>
      <c r="X25" s="13"/>
    </row>
    <row r="26" spans="1:24" hidden="1" outlineLevel="1">
      <c r="A26" s="2" t="s">
        <v>267</v>
      </c>
      <c r="B26" s="74">
        <v>0</v>
      </c>
      <c r="C26" s="74">
        <v>0</v>
      </c>
      <c r="D26" s="74">
        <v>0</v>
      </c>
      <c r="E26" s="74">
        <v>0</v>
      </c>
      <c r="F26" s="74">
        <v>0</v>
      </c>
      <c r="G26" s="74">
        <v>0</v>
      </c>
      <c r="H26" s="74">
        <v>0</v>
      </c>
      <c r="I26" s="74">
        <v>0</v>
      </c>
      <c r="J26" s="74">
        <v>0</v>
      </c>
      <c r="K26" s="74">
        <v>0</v>
      </c>
      <c r="L26" s="74">
        <v>0</v>
      </c>
      <c r="M26" s="74">
        <v>0</v>
      </c>
      <c r="N26" s="74">
        <v>0</v>
      </c>
      <c r="O26" s="74">
        <v>0</v>
      </c>
      <c r="P26" s="74">
        <v>0</v>
      </c>
      <c r="Q26" s="74">
        <v>0</v>
      </c>
      <c r="R26" s="74">
        <v>1</v>
      </c>
      <c r="S26" s="74">
        <v>0</v>
      </c>
      <c r="T26" s="74">
        <v>0</v>
      </c>
      <c r="U26" s="74">
        <v>0</v>
      </c>
      <c r="V26" s="74">
        <v>0</v>
      </c>
      <c r="W26" s="74">
        <v>0</v>
      </c>
      <c r="X26" s="13"/>
    </row>
    <row r="27" spans="1:24" hidden="1" outlineLevel="1">
      <c r="A27" s="2" t="s">
        <v>175</v>
      </c>
      <c r="B27" s="74">
        <v>0</v>
      </c>
      <c r="C27" s="74">
        <v>0</v>
      </c>
      <c r="D27" s="74">
        <v>0</v>
      </c>
      <c r="E27" s="74">
        <v>0</v>
      </c>
      <c r="F27" s="74">
        <v>0</v>
      </c>
      <c r="G27" s="74">
        <v>0</v>
      </c>
      <c r="H27" s="74">
        <v>0</v>
      </c>
      <c r="I27" s="74">
        <v>0</v>
      </c>
      <c r="J27" s="74">
        <v>0</v>
      </c>
      <c r="K27" s="74">
        <v>0</v>
      </c>
      <c r="L27" s="74">
        <v>0</v>
      </c>
      <c r="M27" s="74">
        <v>0</v>
      </c>
      <c r="N27" s="74">
        <v>0</v>
      </c>
      <c r="O27" s="74">
        <v>0</v>
      </c>
      <c r="P27" s="74">
        <v>0</v>
      </c>
      <c r="Q27" s="74">
        <v>0</v>
      </c>
      <c r="R27" s="74">
        <v>1</v>
      </c>
      <c r="S27" s="74">
        <v>3</v>
      </c>
      <c r="T27" s="74">
        <v>11</v>
      </c>
      <c r="U27" s="74">
        <v>9</v>
      </c>
      <c r="V27" s="74">
        <v>21</v>
      </c>
      <c r="W27" s="74">
        <v>10</v>
      </c>
      <c r="X27" s="13"/>
    </row>
    <row r="28" spans="1:24" hidden="1" outlineLevel="1">
      <c r="A28" s="2" t="s">
        <v>268</v>
      </c>
      <c r="B28" s="74">
        <v>0</v>
      </c>
      <c r="C28" s="74">
        <v>0</v>
      </c>
      <c r="D28" s="74">
        <v>0</v>
      </c>
      <c r="E28" s="74">
        <v>0</v>
      </c>
      <c r="F28" s="74">
        <v>0</v>
      </c>
      <c r="G28" s="74">
        <v>0</v>
      </c>
      <c r="H28" s="74">
        <v>0</v>
      </c>
      <c r="I28" s="74">
        <v>0</v>
      </c>
      <c r="J28" s="74">
        <v>0</v>
      </c>
      <c r="K28" s="74">
        <v>0</v>
      </c>
      <c r="L28" s="74">
        <v>0</v>
      </c>
      <c r="M28" s="74">
        <v>0</v>
      </c>
      <c r="N28" s="74">
        <v>0</v>
      </c>
      <c r="O28" s="74">
        <v>0</v>
      </c>
      <c r="P28" s="74">
        <v>0</v>
      </c>
      <c r="Q28" s="74">
        <v>0</v>
      </c>
      <c r="R28" s="74">
        <v>1</v>
      </c>
      <c r="S28" s="74">
        <v>0</v>
      </c>
      <c r="T28" s="74">
        <v>0</v>
      </c>
      <c r="U28" s="74">
        <v>0</v>
      </c>
      <c r="V28" s="74">
        <v>0</v>
      </c>
      <c r="W28" s="74">
        <v>0</v>
      </c>
      <c r="X28" s="13"/>
    </row>
    <row r="29" spans="1:24" hidden="1" outlineLevel="1">
      <c r="A29" s="2" t="s">
        <v>230</v>
      </c>
      <c r="B29" s="74">
        <v>0</v>
      </c>
      <c r="C29" s="74">
        <v>0</v>
      </c>
      <c r="D29" s="74">
        <v>0</v>
      </c>
      <c r="E29" s="74">
        <v>2</v>
      </c>
      <c r="F29" s="74">
        <v>1</v>
      </c>
      <c r="G29" s="74">
        <v>1</v>
      </c>
      <c r="H29" s="74">
        <v>0</v>
      </c>
      <c r="I29" s="74">
        <v>0</v>
      </c>
      <c r="J29" s="74">
        <v>0</v>
      </c>
      <c r="K29" s="74">
        <v>1</v>
      </c>
      <c r="L29" s="74">
        <v>0</v>
      </c>
      <c r="M29" s="74">
        <v>0</v>
      </c>
      <c r="N29" s="74">
        <v>1</v>
      </c>
      <c r="O29" s="74">
        <v>0</v>
      </c>
      <c r="P29" s="74">
        <v>0</v>
      </c>
      <c r="Q29" s="74">
        <v>0</v>
      </c>
      <c r="R29" s="74">
        <v>0</v>
      </c>
      <c r="S29" s="74">
        <v>0</v>
      </c>
      <c r="T29" s="74">
        <v>0</v>
      </c>
      <c r="U29" s="74">
        <v>0</v>
      </c>
      <c r="V29" s="74">
        <v>0</v>
      </c>
      <c r="W29" s="74">
        <v>0</v>
      </c>
      <c r="X29" s="13"/>
    </row>
    <row r="30" spans="1:24" hidden="1" outlineLevel="1">
      <c r="A30" s="2" t="s">
        <v>269</v>
      </c>
      <c r="B30" s="74">
        <v>10</v>
      </c>
      <c r="C30" s="74">
        <v>0</v>
      </c>
      <c r="D30" s="74">
        <v>1</v>
      </c>
      <c r="E30" s="74">
        <v>0</v>
      </c>
      <c r="F30" s="74">
        <v>0</v>
      </c>
      <c r="G30" s="74">
        <v>0</v>
      </c>
      <c r="H30" s="74">
        <v>0</v>
      </c>
      <c r="I30" s="74">
        <v>0</v>
      </c>
      <c r="J30" s="74">
        <v>0</v>
      </c>
      <c r="K30" s="74">
        <v>0</v>
      </c>
      <c r="L30" s="74">
        <v>0</v>
      </c>
      <c r="M30" s="74">
        <v>0</v>
      </c>
      <c r="N30" s="74">
        <v>0</v>
      </c>
      <c r="O30" s="74">
        <v>0</v>
      </c>
      <c r="P30" s="74">
        <v>0</v>
      </c>
      <c r="Q30" s="74">
        <v>0</v>
      </c>
      <c r="R30" s="74">
        <v>0</v>
      </c>
      <c r="S30" s="74">
        <v>0</v>
      </c>
      <c r="T30" s="74">
        <v>0</v>
      </c>
      <c r="U30" s="74">
        <v>0</v>
      </c>
      <c r="V30" s="74">
        <v>0</v>
      </c>
      <c r="W30" s="74">
        <v>0</v>
      </c>
      <c r="X30" s="13"/>
    </row>
    <row r="31" spans="1:24" hidden="1" outlineLevel="1">
      <c r="A31" s="2" t="s">
        <v>270</v>
      </c>
      <c r="B31" s="74">
        <v>0</v>
      </c>
      <c r="C31" s="74">
        <v>0</v>
      </c>
      <c r="D31" s="74">
        <v>2</v>
      </c>
      <c r="E31" s="74">
        <v>0</v>
      </c>
      <c r="F31" s="74">
        <v>0</v>
      </c>
      <c r="G31" s="74">
        <v>0</v>
      </c>
      <c r="H31" s="74">
        <v>0</v>
      </c>
      <c r="I31" s="74">
        <v>0</v>
      </c>
      <c r="J31" s="74">
        <v>0</v>
      </c>
      <c r="K31" s="74">
        <v>0</v>
      </c>
      <c r="L31" s="74">
        <v>0</v>
      </c>
      <c r="M31" s="74">
        <v>0</v>
      </c>
      <c r="N31" s="74">
        <v>0</v>
      </c>
      <c r="O31" s="74">
        <v>0</v>
      </c>
      <c r="P31" s="74">
        <v>0</v>
      </c>
      <c r="Q31" s="74">
        <v>0</v>
      </c>
      <c r="R31" s="74">
        <v>0</v>
      </c>
      <c r="S31" s="74">
        <v>0</v>
      </c>
      <c r="T31" s="74">
        <v>0</v>
      </c>
      <c r="U31" s="74">
        <v>0</v>
      </c>
      <c r="V31" s="74">
        <v>0</v>
      </c>
      <c r="W31" s="74">
        <v>0</v>
      </c>
      <c r="X31" s="13"/>
    </row>
    <row r="32" spans="1:24" hidden="1" outlineLevel="1">
      <c r="A32" s="2" t="s">
        <v>271</v>
      </c>
      <c r="B32" s="74">
        <v>0</v>
      </c>
      <c r="C32" s="74">
        <v>0</v>
      </c>
      <c r="D32" s="74">
        <v>0</v>
      </c>
      <c r="E32" s="74">
        <v>0</v>
      </c>
      <c r="F32" s="74">
        <v>1</v>
      </c>
      <c r="G32" s="74">
        <v>0</v>
      </c>
      <c r="H32" s="74">
        <v>0</v>
      </c>
      <c r="I32" s="74">
        <v>0</v>
      </c>
      <c r="J32" s="74">
        <v>0</v>
      </c>
      <c r="K32" s="74">
        <v>0</v>
      </c>
      <c r="L32" s="74">
        <v>0</v>
      </c>
      <c r="M32" s="74">
        <v>0</v>
      </c>
      <c r="N32" s="74">
        <v>0</v>
      </c>
      <c r="O32" s="74">
        <v>0</v>
      </c>
      <c r="P32" s="74">
        <v>0</v>
      </c>
      <c r="Q32" s="74">
        <v>0</v>
      </c>
      <c r="R32" s="74">
        <v>0</v>
      </c>
      <c r="S32" s="74">
        <v>0</v>
      </c>
      <c r="T32" s="74">
        <v>0</v>
      </c>
      <c r="U32" s="74">
        <v>0</v>
      </c>
      <c r="V32" s="74">
        <v>0</v>
      </c>
      <c r="W32" s="74">
        <v>0</v>
      </c>
      <c r="X32" s="13"/>
    </row>
    <row r="33" spans="1:26" hidden="1" outlineLevel="1">
      <c r="A33" s="2" t="s">
        <v>177</v>
      </c>
      <c r="B33" s="74">
        <v>0</v>
      </c>
      <c r="C33" s="74">
        <v>0</v>
      </c>
      <c r="D33" s="74">
        <v>0</v>
      </c>
      <c r="E33" s="74">
        <v>0</v>
      </c>
      <c r="F33" s="74">
        <v>0</v>
      </c>
      <c r="G33" s="74">
        <v>0</v>
      </c>
      <c r="H33" s="74">
        <v>0</v>
      </c>
      <c r="I33" s="74">
        <v>0</v>
      </c>
      <c r="J33" s="74">
        <v>0</v>
      </c>
      <c r="K33" s="74">
        <v>0</v>
      </c>
      <c r="L33" s="74">
        <v>0</v>
      </c>
      <c r="M33" s="74">
        <v>0</v>
      </c>
      <c r="N33" s="74">
        <v>0</v>
      </c>
      <c r="O33" s="74">
        <v>0</v>
      </c>
      <c r="P33" s="74">
        <v>0</v>
      </c>
      <c r="Q33" s="74">
        <v>0</v>
      </c>
      <c r="R33" s="74">
        <v>0</v>
      </c>
      <c r="S33" s="74">
        <v>0</v>
      </c>
      <c r="T33" s="74">
        <v>1</v>
      </c>
      <c r="U33" s="74">
        <v>1</v>
      </c>
      <c r="V33" s="74">
        <v>0</v>
      </c>
      <c r="W33" s="74">
        <v>0</v>
      </c>
      <c r="X33" s="13"/>
    </row>
    <row r="34" spans="1:26" hidden="1" outlineLevel="1">
      <c r="A34" s="2" t="s">
        <v>176</v>
      </c>
      <c r="B34" s="74">
        <v>0</v>
      </c>
      <c r="C34" s="74">
        <v>0</v>
      </c>
      <c r="D34" s="74">
        <v>0</v>
      </c>
      <c r="E34" s="74">
        <v>0</v>
      </c>
      <c r="F34" s="74">
        <v>0</v>
      </c>
      <c r="G34" s="74">
        <v>0</v>
      </c>
      <c r="H34" s="74">
        <v>0</v>
      </c>
      <c r="I34" s="74">
        <v>0</v>
      </c>
      <c r="J34" s="74">
        <v>0</v>
      </c>
      <c r="K34" s="74">
        <v>0</v>
      </c>
      <c r="L34" s="74">
        <v>0</v>
      </c>
      <c r="M34" s="74">
        <v>0</v>
      </c>
      <c r="N34" s="74">
        <v>0</v>
      </c>
      <c r="O34" s="74">
        <v>0</v>
      </c>
      <c r="P34" s="74">
        <v>0</v>
      </c>
      <c r="Q34" s="74">
        <v>0</v>
      </c>
      <c r="R34" s="74">
        <v>0</v>
      </c>
      <c r="S34" s="74">
        <v>0</v>
      </c>
      <c r="T34" s="74">
        <v>1</v>
      </c>
      <c r="U34" s="74">
        <v>1</v>
      </c>
      <c r="V34" s="74">
        <v>5</v>
      </c>
      <c r="W34" s="74">
        <v>4</v>
      </c>
      <c r="X34" s="13"/>
    </row>
    <row r="35" spans="1:26" hidden="1" outlineLevel="1">
      <c r="A35" s="2" t="s">
        <v>272</v>
      </c>
      <c r="B35" s="74">
        <v>0</v>
      </c>
      <c r="C35" s="74">
        <v>0</v>
      </c>
      <c r="D35" s="74">
        <v>0</v>
      </c>
      <c r="E35" s="74">
        <v>0</v>
      </c>
      <c r="F35" s="74">
        <v>0</v>
      </c>
      <c r="G35" s="74">
        <v>0</v>
      </c>
      <c r="H35" s="74">
        <v>0</v>
      </c>
      <c r="I35" s="74">
        <v>0</v>
      </c>
      <c r="J35" s="74">
        <v>0</v>
      </c>
      <c r="K35" s="74">
        <v>0</v>
      </c>
      <c r="L35" s="74">
        <v>0</v>
      </c>
      <c r="M35" s="74">
        <v>0</v>
      </c>
      <c r="N35" s="74">
        <v>0</v>
      </c>
      <c r="O35" s="74">
        <v>0</v>
      </c>
      <c r="P35" s="74">
        <v>0</v>
      </c>
      <c r="Q35" s="74">
        <v>0</v>
      </c>
      <c r="R35" s="74">
        <v>0</v>
      </c>
      <c r="S35" s="74">
        <v>0</v>
      </c>
      <c r="T35" s="74">
        <v>1</v>
      </c>
      <c r="U35" s="74">
        <v>0</v>
      </c>
      <c r="V35" s="74">
        <v>0</v>
      </c>
      <c r="W35" s="74">
        <v>0</v>
      </c>
      <c r="X35" s="13"/>
    </row>
    <row r="36" spans="1:26" hidden="1" outlineLevel="1">
      <c r="A36" s="2" t="s">
        <v>196</v>
      </c>
      <c r="B36" s="74">
        <v>0</v>
      </c>
      <c r="C36" s="74">
        <v>0</v>
      </c>
      <c r="D36" s="74">
        <v>0</v>
      </c>
      <c r="E36" s="74">
        <v>0</v>
      </c>
      <c r="F36" s="74">
        <v>0</v>
      </c>
      <c r="G36" s="74">
        <v>2</v>
      </c>
      <c r="H36" s="74">
        <v>1</v>
      </c>
      <c r="I36" s="74">
        <v>2</v>
      </c>
      <c r="J36" s="74">
        <v>0</v>
      </c>
      <c r="K36" s="74">
        <v>0</v>
      </c>
      <c r="L36" s="74">
        <v>1</v>
      </c>
      <c r="M36" s="74">
        <v>0</v>
      </c>
      <c r="N36" s="74">
        <v>2</v>
      </c>
      <c r="O36" s="74">
        <v>0</v>
      </c>
      <c r="P36" s="74">
        <v>2</v>
      </c>
      <c r="Q36" s="74">
        <v>1</v>
      </c>
      <c r="R36" s="74">
        <v>2</v>
      </c>
      <c r="S36" s="74">
        <v>0</v>
      </c>
      <c r="T36" s="74">
        <v>0</v>
      </c>
      <c r="U36" s="74">
        <v>0</v>
      </c>
      <c r="V36" s="74">
        <v>0</v>
      </c>
      <c r="W36" s="74">
        <v>0</v>
      </c>
      <c r="X36" s="13"/>
    </row>
    <row r="37" spans="1:26" hidden="1" outlineLevel="1">
      <c r="A37" s="2" t="s">
        <v>178</v>
      </c>
      <c r="B37" s="74">
        <v>0</v>
      </c>
      <c r="C37" s="74">
        <v>0</v>
      </c>
      <c r="D37" s="74">
        <v>3</v>
      </c>
      <c r="E37" s="74">
        <v>1</v>
      </c>
      <c r="F37" s="74">
        <v>2</v>
      </c>
      <c r="G37" s="74">
        <v>0</v>
      </c>
      <c r="H37" s="74">
        <v>0</v>
      </c>
      <c r="I37" s="74">
        <v>0</v>
      </c>
      <c r="J37" s="74">
        <v>4</v>
      </c>
      <c r="K37" s="74">
        <v>2</v>
      </c>
      <c r="L37" s="74">
        <v>2</v>
      </c>
      <c r="M37" s="74">
        <v>1</v>
      </c>
      <c r="N37" s="74">
        <v>1</v>
      </c>
      <c r="O37" s="74">
        <v>2</v>
      </c>
      <c r="P37" s="74">
        <v>0</v>
      </c>
      <c r="Q37" s="74">
        <v>0</v>
      </c>
      <c r="R37" s="74">
        <v>2</v>
      </c>
      <c r="S37" s="74">
        <v>0</v>
      </c>
      <c r="T37" s="74">
        <v>0</v>
      </c>
      <c r="U37" s="74">
        <v>1</v>
      </c>
      <c r="V37" s="74">
        <v>3</v>
      </c>
      <c r="W37" s="74">
        <v>0</v>
      </c>
      <c r="X37" s="13"/>
    </row>
    <row r="38" spans="1:26" hidden="1" outlineLevel="1">
      <c r="A38" s="2" t="s">
        <v>232</v>
      </c>
      <c r="B38" s="74">
        <v>0</v>
      </c>
      <c r="C38" s="74">
        <v>0</v>
      </c>
      <c r="D38" s="74">
        <v>0</v>
      </c>
      <c r="E38" s="74">
        <v>0</v>
      </c>
      <c r="F38" s="74">
        <v>0</v>
      </c>
      <c r="G38" s="74">
        <v>0</v>
      </c>
      <c r="H38" s="74">
        <v>0</v>
      </c>
      <c r="I38" s="74">
        <v>0</v>
      </c>
      <c r="J38" s="74">
        <v>0</v>
      </c>
      <c r="K38" s="74">
        <v>0</v>
      </c>
      <c r="L38" s="74">
        <v>1</v>
      </c>
      <c r="M38" s="74">
        <v>1</v>
      </c>
      <c r="N38" s="74">
        <v>0</v>
      </c>
      <c r="O38" s="74">
        <v>0</v>
      </c>
      <c r="P38" s="74">
        <v>1</v>
      </c>
      <c r="Q38" s="74">
        <v>0</v>
      </c>
      <c r="R38" s="74">
        <v>0</v>
      </c>
      <c r="S38" s="74">
        <v>0</v>
      </c>
      <c r="T38" s="74">
        <v>0</v>
      </c>
      <c r="U38" s="74">
        <v>0</v>
      </c>
      <c r="V38" s="74">
        <v>0</v>
      </c>
      <c r="W38" s="74">
        <v>0</v>
      </c>
      <c r="X38" s="13"/>
    </row>
    <row r="39" spans="1:26" hidden="1" outlineLevel="1">
      <c r="A39" s="2" t="s">
        <v>273</v>
      </c>
      <c r="B39" s="74">
        <v>0</v>
      </c>
      <c r="C39" s="74">
        <v>0</v>
      </c>
      <c r="D39" s="74">
        <v>0</v>
      </c>
      <c r="E39" s="74">
        <v>0</v>
      </c>
      <c r="F39" s="74">
        <v>0</v>
      </c>
      <c r="G39" s="74">
        <v>0</v>
      </c>
      <c r="H39" s="74">
        <v>0</v>
      </c>
      <c r="I39" s="74">
        <v>0</v>
      </c>
      <c r="J39" s="74">
        <v>0</v>
      </c>
      <c r="K39" s="74">
        <v>0</v>
      </c>
      <c r="L39" s="74">
        <v>0</v>
      </c>
      <c r="M39" s="74">
        <v>0</v>
      </c>
      <c r="N39" s="74">
        <v>1</v>
      </c>
      <c r="O39" s="74">
        <v>0</v>
      </c>
      <c r="P39" s="74">
        <v>0</v>
      </c>
      <c r="Q39" s="74">
        <v>0</v>
      </c>
      <c r="R39" s="74">
        <v>0</v>
      </c>
      <c r="S39" s="74">
        <v>0</v>
      </c>
      <c r="T39" s="74">
        <v>0</v>
      </c>
      <c r="U39" s="74">
        <v>0</v>
      </c>
      <c r="V39" s="74">
        <v>0</v>
      </c>
      <c r="W39" s="74">
        <v>0</v>
      </c>
      <c r="X39" s="13"/>
    </row>
    <row r="40" spans="1:26" hidden="1" outlineLevel="1">
      <c r="A40" s="2" t="s">
        <v>274</v>
      </c>
      <c r="B40" s="74">
        <v>0</v>
      </c>
      <c r="C40" s="74">
        <v>0</v>
      </c>
      <c r="D40" s="74">
        <v>0</v>
      </c>
      <c r="E40" s="74">
        <v>0</v>
      </c>
      <c r="F40" s="74">
        <v>0</v>
      </c>
      <c r="G40" s="74">
        <v>0</v>
      </c>
      <c r="H40" s="74">
        <v>0</v>
      </c>
      <c r="I40" s="74">
        <v>0</v>
      </c>
      <c r="J40" s="74">
        <v>0</v>
      </c>
      <c r="K40" s="74">
        <v>0</v>
      </c>
      <c r="L40" s="74">
        <v>0</v>
      </c>
      <c r="M40" s="74">
        <v>0</v>
      </c>
      <c r="N40" s="74">
        <v>0</v>
      </c>
      <c r="O40" s="74">
        <v>0</v>
      </c>
      <c r="P40" s="74">
        <v>0</v>
      </c>
      <c r="Q40" s="74">
        <v>0</v>
      </c>
      <c r="R40" s="74">
        <v>0</v>
      </c>
      <c r="S40" s="74">
        <v>1</v>
      </c>
      <c r="T40" s="74">
        <v>0</v>
      </c>
      <c r="U40" s="74">
        <v>4</v>
      </c>
      <c r="V40" s="74">
        <v>0</v>
      </c>
      <c r="W40" s="74">
        <v>0</v>
      </c>
      <c r="X40" s="13"/>
    </row>
    <row r="41" spans="1:26" hidden="1" outlineLevel="1">
      <c r="A41" s="2" t="s">
        <v>244</v>
      </c>
      <c r="B41" s="74">
        <v>0</v>
      </c>
      <c r="C41" s="74">
        <v>0</v>
      </c>
      <c r="D41" s="74">
        <v>0</v>
      </c>
      <c r="E41" s="74">
        <v>0</v>
      </c>
      <c r="F41" s="74">
        <v>0</v>
      </c>
      <c r="G41" s="74">
        <v>0</v>
      </c>
      <c r="H41" s="74">
        <v>0</v>
      </c>
      <c r="I41" s="74">
        <v>0</v>
      </c>
      <c r="J41" s="74">
        <v>0</v>
      </c>
      <c r="K41" s="74">
        <v>0</v>
      </c>
      <c r="L41" s="74">
        <v>0</v>
      </c>
      <c r="M41" s="74">
        <v>0</v>
      </c>
      <c r="N41" s="74">
        <v>0</v>
      </c>
      <c r="O41" s="74">
        <v>0</v>
      </c>
      <c r="P41" s="74">
        <v>1</v>
      </c>
      <c r="Q41" s="74">
        <v>0</v>
      </c>
      <c r="R41" s="74">
        <v>0</v>
      </c>
      <c r="S41" s="74">
        <v>0</v>
      </c>
      <c r="T41" s="74">
        <v>0</v>
      </c>
      <c r="U41" s="74">
        <v>0</v>
      </c>
      <c r="V41" s="74">
        <v>0</v>
      </c>
      <c r="W41" s="74">
        <v>0</v>
      </c>
      <c r="X41" s="13"/>
    </row>
    <row r="42" spans="1:26" hidden="1" outlineLevel="1">
      <c r="A42" s="2" t="s">
        <v>245</v>
      </c>
      <c r="B42" s="74">
        <v>0</v>
      </c>
      <c r="C42" s="74">
        <v>0</v>
      </c>
      <c r="D42" s="74">
        <v>0</v>
      </c>
      <c r="E42" s="74">
        <v>0</v>
      </c>
      <c r="F42" s="74">
        <v>0</v>
      </c>
      <c r="G42" s="74">
        <v>0</v>
      </c>
      <c r="H42" s="74">
        <v>0</v>
      </c>
      <c r="I42" s="74">
        <v>0</v>
      </c>
      <c r="J42" s="74">
        <v>0</v>
      </c>
      <c r="K42" s="74">
        <v>0</v>
      </c>
      <c r="L42" s="74">
        <v>0</v>
      </c>
      <c r="M42" s="74">
        <v>0</v>
      </c>
      <c r="N42" s="74">
        <v>0</v>
      </c>
      <c r="O42" s="74">
        <v>0</v>
      </c>
      <c r="P42" s="74">
        <v>1</v>
      </c>
      <c r="Q42" s="74">
        <v>0</v>
      </c>
      <c r="R42" s="74">
        <v>0</v>
      </c>
      <c r="S42" s="74">
        <v>0</v>
      </c>
      <c r="T42" s="74">
        <v>0</v>
      </c>
      <c r="U42" s="74">
        <v>0</v>
      </c>
      <c r="V42" s="74">
        <v>0</v>
      </c>
      <c r="W42" s="74">
        <v>0</v>
      </c>
      <c r="X42" s="13"/>
    </row>
    <row r="43" spans="1:26" hidden="1" outlineLevel="1">
      <c r="A43" s="2" t="s">
        <v>275</v>
      </c>
      <c r="B43" s="74">
        <v>0</v>
      </c>
      <c r="C43" s="74">
        <v>0</v>
      </c>
      <c r="D43" s="74">
        <v>0</v>
      </c>
      <c r="E43" s="74">
        <v>0</v>
      </c>
      <c r="F43" s="74">
        <v>0</v>
      </c>
      <c r="G43" s="74">
        <v>0</v>
      </c>
      <c r="H43" s="74">
        <v>0</v>
      </c>
      <c r="I43" s="74">
        <v>0</v>
      </c>
      <c r="J43" s="74">
        <v>0</v>
      </c>
      <c r="K43" s="74">
        <v>0</v>
      </c>
      <c r="L43" s="74">
        <v>0</v>
      </c>
      <c r="M43" s="74">
        <v>0</v>
      </c>
      <c r="N43" s="74">
        <v>0</v>
      </c>
      <c r="O43" s="74">
        <v>0</v>
      </c>
      <c r="P43" s="74">
        <v>0</v>
      </c>
      <c r="Q43" s="74">
        <v>0</v>
      </c>
      <c r="R43" s="74">
        <v>0</v>
      </c>
      <c r="S43" s="74">
        <v>2</v>
      </c>
      <c r="T43" s="74">
        <v>0</v>
      </c>
      <c r="U43" s="74">
        <v>0</v>
      </c>
      <c r="V43" s="74">
        <v>0</v>
      </c>
      <c r="W43" s="74">
        <v>0</v>
      </c>
      <c r="X43" s="13"/>
    </row>
    <row r="44" spans="1:26" hidden="1" outlineLevel="1">
      <c r="A44" s="2" t="s">
        <v>180</v>
      </c>
      <c r="B44" s="74">
        <v>0</v>
      </c>
      <c r="C44" s="74">
        <v>0</v>
      </c>
      <c r="D44" s="74">
        <v>0</v>
      </c>
      <c r="E44" s="74">
        <v>0</v>
      </c>
      <c r="F44" s="74">
        <v>0</v>
      </c>
      <c r="G44" s="74">
        <v>0</v>
      </c>
      <c r="H44" s="74">
        <v>0</v>
      </c>
      <c r="I44" s="74">
        <v>0</v>
      </c>
      <c r="J44" s="74">
        <v>0</v>
      </c>
      <c r="K44" s="74">
        <v>0</v>
      </c>
      <c r="L44" s="74">
        <v>0</v>
      </c>
      <c r="M44" s="74">
        <v>0</v>
      </c>
      <c r="N44" s="74">
        <v>0</v>
      </c>
      <c r="O44" s="74">
        <v>0</v>
      </c>
      <c r="P44" s="74">
        <v>0</v>
      </c>
      <c r="Q44" s="74">
        <v>0</v>
      </c>
      <c r="R44" s="74">
        <v>0</v>
      </c>
      <c r="S44" s="74">
        <v>0</v>
      </c>
      <c r="T44" s="74">
        <v>0</v>
      </c>
      <c r="U44" s="74">
        <v>1</v>
      </c>
      <c r="V44" s="74">
        <v>0</v>
      </c>
      <c r="W44" s="74">
        <v>0</v>
      </c>
      <c r="X44" s="13"/>
    </row>
    <row r="45" spans="1:26" hidden="1" outlineLevel="1">
      <c r="A45" s="2" t="s">
        <v>183</v>
      </c>
      <c r="B45" s="74">
        <v>0</v>
      </c>
      <c r="C45" s="74">
        <v>0</v>
      </c>
      <c r="D45" s="74">
        <v>0</v>
      </c>
      <c r="E45" s="74">
        <v>0</v>
      </c>
      <c r="F45" s="74">
        <v>0</v>
      </c>
      <c r="G45" s="74">
        <v>0</v>
      </c>
      <c r="H45" s="74">
        <v>0</v>
      </c>
      <c r="I45" s="74">
        <v>0</v>
      </c>
      <c r="J45" s="74">
        <v>0</v>
      </c>
      <c r="K45" s="74">
        <v>0</v>
      </c>
      <c r="L45" s="74">
        <v>0</v>
      </c>
      <c r="M45" s="74">
        <v>0</v>
      </c>
      <c r="N45" s="74">
        <v>0</v>
      </c>
      <c r="O45" s="74">
        <v>0</v>
      </c>
      <c r="P45" s="74">
        <v>0</v>
      </c>
      <c r="Q45" s="74">
        <v>0</v>
      </c>
      <c r="R45" s="74">
        <v>0</v>
      </c>
      <c r="S45" s="74">
        <v>0</v>
      </c>
      <c r="T45" s="74">
        <v>0</v>
      </c>
      <c r="U45" s="74">
        <v>0</v>
      </c>
      <c r="V45" s="74">
        <v>0</v>
      </c>
      <c r="W45" s="74">
        <v>1</v>
      </c>
      <c r="X45" s="25"/>
    </row>
    <row r="47" spans="1:26" s="3" customFormat="1" collapsed="1">
      <c r="A47" s="3" t="s">
        <v>505</v>
      </c>
      <c r="B47" s="3">
        <v>1995</v>
      </c>
      <c r="C47" s="3">
        <v>1996</v>
      </c>
      <c r="D47" s="3">
        <v>1997</v>
      </c>
      <c r="E47" s="3">
        <v>1998</v>
      </c>
      <c r="F47" s="3">
        <v>1999</v>
      </c>
      <c r="G47" s="3">
        <v>2000</v>
      </c>
      <c r="H47" s="3">
        <v>2001</v>
      </c>
      <c r="I47" s="3">
        <v>2002</v>
      </c>
      <c r="J47" s="3">
        <v>2003</v>
      </c>
      <c r="K47" s="3">
        <v>2004</v>
      </c>
      <c r="L47" s="3">
        <v>2005</v>
      </c>
      <c r="M47" s="3">
        <v>2006</v>
      </c>
      <c r="N47" s="3">
        <v>2007</v>
      </c>
      <c r="O47" s="3">
        <v>2008</v>
      </c>
      <c r="P47" s="3">
        <v>2009</v>
      </c>
      <c r="Q47" s="3">
        <v>2010</v>
      </c>
      <c r="R47" s="3">
        <v>2011</v>
      </c>
      <c r="S47" s="3">
        <v>2012</v>
      </c>
      <c r="T47" s="3">
        <v>2013</v>
      </c>
      <c r="U47" s="3">
        <v>2014</v>
      </c>
      <c r="V47" s="3">
        <v>2015</v>
      </c>
      <c r="W47" s="3">
        <v>2016</v>
      </c>
    </row>
    <row r="48" spans="1:26" hidden="1" outlineLevel="1">
      <c r="A48" s="15" t="s">
        <v>3</v>
      </c>
      <c r="B48" s="74">
        <v>911</v>
      </c>
      <c r="C48" s="74">
        <v>541</v>
      </c>
      <c r="D48" s="74">
        <v>598</v>
      </c>
      <c r="E48" s="74">
        <v>706</v>
      </c>
      <c r="F48" s="74">
        <v>1267</v>
      </c>
      <c r="G48" s="74">
        <v>1138</v>
      </c>
      <c r="H48" s="74">
        <v>1054</v>
      </c>
      <c r="I48" s="74">
        <v>832</v>
      </c>
      <c r="J48" s="74">
        <v>811</v>
      </c>
      <c r="K48" s="74">
        <v>548</v>
      </c>
      <c r="L48" s="74">
        <v>637</v>
      </c>
      <c r="M48" s="74" t="s">
        <v>9</v>
      </c>
      <c r="N48" s="74" t="s">
        <v>9</v>
      </c>
      <c r="O48" s="74" t="s">
        <v>9</v>
      </c>
      <c r="P48" s="74" t="s">
        <v>9</v>
      </c>
      <c r="Q48" s="74" t="s">
        <v>9</v>
      </c>
      <c r="R48" s="74" t="s">
        <v>9</v>
      </c>
      <c r="S48" s="74" t="s">
        <v>9</v>
      </c>
      <c r="T48" s="74" t="s">
        <v>9</v>
      </c>
      <c r="U48" s="74" t="s">
        <v>9</v>
      </c>
      <c r="V48" s="74" t="s">
        <v>9</v>
      </c>
      <c r="W48" s="74" t="s">
        <v>9</v>
      </c>
      <c r="X48" s="13"/>
      <c r="Y48" s="13"/>
      <c r="Z48" s="13"/>
    </row>
    <row r="49" spans="1:26" hidden="1" outlineLevel="1">
      <c r="A49" s="8" t="s">
        <v>216</v>
      </c>
      <c r="B49" s="74"/>
      <c r="C49" s="74"/>
      <c r="D49" s="74"/>
      <c r="E49" s="74"/>
      <c r="F49" s="74"/>
      <c r="G49" s="74"/>
      <c r="H49" s="74"/>
      <c r="I49" s="74"/>
      <c r="J49" s="74"/>
      <c r="K49" s="74"/>
      <c r="L49" s="74"/>
      <c r="M49" s="74"/>
      <c r="N49" s="74"/>
      <c r="O49" s="74"/>
      <c r="P49" s="74"/>
      <c r="Q49" s="74"/>
      <c r="R49" s="74"/>
      <c r="S49" s="74"/>
      <c r="T49" s="74"/>
      <c r="U49" s="74"/>
      <c r="V49" s="74"/>
      <c r="W49" s="74"/>
      <c r="X49" s="13"/>
      <c r="Y49" s="13"/>
      <c r="Z49" s="26"/>
    </row>
    <row r="50" spans="1:26" hidden="1" outlineLevel="1">
      <c r="A50" s="8" t="s">
        <v>218</v>
      </c>
      <c r="B50" s="74">
        <v>527</v>
      </c>
      <c r="C50" s="74">
        <v>407</v>
      </c>
      <c r="D50" s="74">
        <v>219</v>
      </c>
      <c r="E50" s="74">
        <v>296</v>
      </c>
      <c r="F50" s="74">
        <v>991</v>
      </c>
      <c r="G50" s="74">
        <v>563</v>
      </c>
      <c r="H50" s="74">
        <v>804</v>
      </c>
      <c r="I50" s="74">
        <v>398</v>
      </c>
      <c r="J50" s="74">
        <v>284</v>
      </c>
      <c r="K50" s="74">
        <v>327</v>
      </c>
      <c r="L50" s="74">
        <v>520</v>
      </c>
      <c r="M50" s="74">
        <v>403</v>
      </c>
      <c r="N50" s="74">
        <v>410</v>
      </c>
      <c r="O50" s="74">
        <v>82</v>
      </c>
      <c r="P50" s="74">
        <v>160</v>
      </c>
      <c r="Q50" s="74">
        <v>19</v>
      </c>
      <c r="R50" s="74">
        <v>8</v>
      </c>
      <c r="S50" s="74">
        <v>0</v>
      </c>
      <c r="T50" s="74" t="s">
        <v>9</v>
      </c>
      <c r="U50" s="74" t="s">
        <v>9</v>
      </c>
      <c r="V50" s="74" t="s">
        <v>410</v>
      </c>
      <c r="W50" s="74">
        <v>8</v>
      </c>
      <c r="X50" s="13"/>
      <c r="Y50" s="13"/>
      <c r="Z50" s="26"/>
    </row>
    <row r="51" spans="1:26" hidden="1" outlineLevel="1">
      <c r="A51" s="8" t="s">
        <v>387</v>
      </c>
      <c r="B51" s="74">
        <v>0</v>
      </c>
      <c r="C51" s="74">
        <v>0</v>
      </c>
      <c r="D51" s="74">
        <v>0</v>
      </c>
      <c r="E51" s="74">
        <v>0</v>
      </c>
      <c r="F51" s="74">
        <v>2</v>
      </c>
      <c r="G51" s="74">
        <v>0</v>
      </c>
      <c r="H51" s="74">
        <v>0</v>
      </c>
      <c r="I51" s="74">
        <v>0</v>
      </c>
      <c r="J51" s="74">
        <v>0</v>
      </c>
      <c r="K51" s="74">
        <v>1</v>
      </c>
      <c r="L51" s="74">
        <v>0</v>
      </c>
      <c r="M51" s="74">
        <v>0</v>
      </c>
      <c r="N51" s="74">
        <v>0</v>
      </c>
      <c r="O51" s="74">
        <v>0</v>
      </c>
      <c r="P51" s="74">
        <v>0</v>
      </c>
      <c r="Q51" s="74">
        <v>0</v>
      </c>
      <c r="R51" s="74">
        <v>1</v>
      </c>
      <c r="S51" s="74">
        <v>0</v>
      </c>
      <c r="T51" s="74">
        <v>1</v>
      </c>
      <c r="U51" s="74">
        <v>0</v>
      </c>
      <c r="V51" s="74">
        <v>0</v>
      </c>
      <c r="W51" s="74">
        <v>1</v>
      </c>
      <c r="X51" s="13"/>
      <c r="Y51" s="13"/>
      <c r="Z51" s="26"/>
    </row>
    <row r="52" spans="1:26" hidden="1" outlineLevel="1">
      <c r="A52" s="8" t="s">
        <v>220</v>
      </c>
      <c r="B52" s="74">
        <v>1</v>
      </c>
      <c r="C52" s="74">
        <v>3</v>
      </c>
      <c r="D52" s="74">
        <v>0</v>
      </c>
      <c r="E52" s="74">
        <v>0</v>
      </c>
      <c r="F52" s="74">
        <v>0</v>
      </c>
      <c r="G52" s="74">
        <v>3</v>
      </c>
      <c r="H52" s="74">
        <v>0</v>
      </c>
      <c r="I52" s="74">
        <v>1</v>
      </c>
      <c r="J52" s="74">
        <v>0</v>
      </c>
      <c r="K52" s="74">
        <v>0</v>
      </c>
      <c r="L52" s="74">
        <v>2</v>
      </c>
      <c r="M52" s="74" t="s">
        <v>9</v>
      </c>
      <c r="N52" s="74" t="s">
        <v>9</v>
      </c>
      <c r="O52" s="74" t="s">
        <v>9</v>
      </c>
      <c r="P52" s="74" t="s">
        <v>9</v>
      </c>
      <c r="Q52" s="74" t="s">
        <v>9</v>
      </c>
      <c r="R52" s="74" t="s">
        <v>9</v>
      </c>
      <c r="S52" s="74" t="s">
        <v>9</v>
      </c>
      <c r="T52" s="74" t="s">
        <v>9</v>
      </c>
      <c r="U52" s="74" t="s">
        <v>410</v>
      </c>
      <c r="V52" s="74" t="s">
        <v>410</v>
      </c>
      <c r="W52" s="74" t="s">
        <v>410</v>
      </c>
      <c r="X52" s="13"/>
      <c r="Y52" s="13"/>
      <c r="Z52" s="13"/>
    </row>
    <row r="53" spans="1:26" hidden="1" outlineLevel="1">
      <c r="A53" s="8" t="s">
        <v>221</v>
      </c>
      <c r="B53" s="74">
        <v>0</v>
      </c>
      <c r="C53" s="74">
        <v>0</v>
      </c>
      <c r="D53" s="74">
        <v>1</v>
      </c>
      <c r="E53" s="74">
        <v>3</v>
      </c>
      <c r="F53" s="74">
        <v>0</v>
      </c>
      <c r="G53" s="74">
        <v>0</v>
      </c>
      <c r="H53" s="74">
        <v>2</v>
      </c>
      <c r="I53" s="74">
        <v>0</v>
      </c>
      <c r="J53" s="74">
        <v>1</v>
      </c>
      <c r="K53" s="74">
        <v>0</v>
      </c>
      <c r="L53" s="74">
        <v>0</v>
      </c>
      <c r="M53" s="74">
        <v>1</v>
      </c>
      <c r="N53" s="74">
        <v>0</v>
      </c>
      <c r="O53" s="74">
        <v>0</v>
      </c>
      <c r="P53" s="74">
        <v>0</v>
      </c>
      <c r="Q53" s="74">
        <v>2</v>
      </c>
      <c r="R53" s="74">
        <v>0</v>
      </c>
      <c r="S53" s="74">
        <v>0</v>
      </c>
      <c r="T53" s="74">
        <v>0</v>
      </c>
      <c r="U53" s="74">
        <v>2</v>
      </c>
      <c r="V53" s="74">
        <v>2</v>
      </c>
      <c r="W53" s="74">
        <v>1</v>
      </c>
      <c r="X53" s="13"/>
      <c r="Y53" s="13"/>
      <c r="Z53" s="13"/>
    </row>
    <row r="54" spans="1:26" hidden="1" outlineLevel="1">
      <c r="A54" s="8" t="s">
        <v>201</v>
      </c>
      <c r="B54" s="74">
        <v>0</v>
      </c>
      <c r="C54" s="74">
        <v>0</v>
      </c>
      <c r="D54" s="74">
        <v>1</v>
      </c>
      <c r="E54" s="74">
        <v>0</v>
      </c>
      <c r="F54" s="74">
        <v>0</v>
      </c>
      <c r="G54" s="74">
        <v>3</v>
      </c>
      <c r="H54" s="74">
        <v>1</v>
      </c>
      <c r="I54" s="74">
        <v>0</v>
      </c>
      <c r="J54" s="74">
        <v>9</v>
      </c>
      <c r="K54" s="74">
        <v>13</v>
      </c>
      <c r="L54" s="74">
        <v>0</v>
      </c>
      <c r="M54" s="74">
        <v>0</v>
      </c>
      <c r="N54" s="74">
        <v>1</v>
      </c>
      <c r="O54" s="74">
        <v>6</v>
      </c>
      <c r="P54" s="74">
        <v>0</v>
      </c>
      <c r="Q54" s="74">
        <v>0</v>
      </c>
      <c r="R54" s="74">
        <v>0</v>
      </c>
      <c r="S54" s="74">
        <v>0</v>
      </c>
      <c r="T54" s="74">
        <v>0</v>
      </c>
      <c r="U54" s="74">
        <v>0</v>
      </c>
      <c r="V54" s="74">
        <v>0</v>
      </c>
      <c r="W54" s="74">
        <v>0</v>
      </c>
      <c r="X54" s="13"/>
      <c r="Y54" s="13"/>
      <c r="Z54" s="27"/>
    </row>
    <row r="55" spans="1:26" hidden="1" outlineLevel="1">
      <c r="A55" s="8" t="s">
        <v>183</v>
      </c>
      <c r="B55" s="74">
        <v>0</v>
      </c>
      <c r="C55" s="74">
        <v>2</v>
      </c>
      <c r="D55" s="74">
        <v>0</v>
      </c>
      <c r="E55" s="74">
        <v>1</v>
      </c>
      <c r="F55" s="74">
        <v>1</v>
      </c>
      <c r="G55" s="74">
        <v>5</v>
      </c>
      <c r="H55" s="74">
        <v>3</v>
      </c>
      <c r="I55" s="74">
        <v>0</v>
      </c>
      <c r="J55" s="74">
        <v>0</v>
      </c>
      <c r="K55" s="74">
        <v>0</v>
      </c>
      <c r="L55" s="74">
        <v>0</v>
      </c>
      <c r="M55" s="74">
        <v>0</v>
      </c>
      <c r="N55" s="74">
        <v>0</v>
      </c>
      <c r="O55" s="74">
        <v>0</v>
      </c>
      <c r="P55" s="74">
        <v>0</v>
      </c>
      <c r="Q55" s="74">
        <v>1</v>
      </c>
      <c r="R55" s="74">
        <v>0</v>
      </c>
      <c r="S55" s="74">
        <v>0</v>
      </c>
      <c r="T55" s="74">
        <v>0</v>
      </c>
      <c r="U55" s="74">
        <v>1</v>
      </c>
      <c r="V55" s="74">
        <v>0</v>
      </c>
      <c r="W55" s="74">
        <v>0</v>
      </c>
      <c r="X55" s="13"/>
      <c r="Y55" s="13"/>
      <c r="Z55" s="27"/>
    </row>
    <row r="56" spans="1:26" hidden="1" outlineLevel="1">
      <c r="A56" s="8" t="s">
        <v>188</v>
      </c>
      <c r="B56" s="74">
        <v>22</v>
      </c>
      <c r="C56" s="74">
        <v>0</v>
      </c>
      <c r="D56" s="74">
        <v>118</v>
      </c>
      <c r="E56" s="74">
        <v>13</v>
      </c>
      <c r="F56" s="74">
        <v>5</v>
      </c>
      <c r="G56" s="74">
        <v>7</v>
      </c>
      <c r="H56" s="74">
        <v>2</v>
      </c>
      <c r="I56" s="74">
        <v>1</v>
      </c>
      <c r="J56" s="74">
        <v>0</v>
      </c>
      <c r="K56" s="74">
        <v>1</v>
      </c>
      <c r="L56" s="74" t="s">
        <v>9</v>
      </c>
      <c r="M56" s="74" t="s">
        <v>9</v>
      </c>
      <c r="N56" s="74" t="s">
        <v>9</v>
      </c>
      <c r="O56" s="74" t="s">
        <v>9</v>
      </c>
      <c r="P56" s="74" t="s">
        <v>9</v>
      </c>
      <c r="Q56" s="74" t="s">
        <v>9</v>
      </c>
      <c r="R56" s="74" t="s">
        <v>9</v>
      </c>
      <c r="S56" s="74" t="s">
        <v>9</v>
      </c>
      <c r="T56" s="74" t="s">
        <v>9</v>
      </c>
      <c r="U56" s="74" t="s">
        <v>410</v>
      </c>
      <c r="V56" s="74" t="s">
        <v>410</v>
      </c>
      <c r="W56" s="74" t="s">
        <v>410</v>
      </c>
      <c r="X56" s="13"/>
      <c r="Y56" s="13"/>
      <c r="Z56" s="13"/>
    </row>
    <row r="57" spans="1:26" hidden="1" outlineLevel="1">
      <c r="A57" s="8" t="s">
        <v>222</v>
      </c>
      <c r="B57" s="74">
        <v>0</v>
      </c>
      <c r="C57" s="74">
        <v>0</v>
      </c>
      <c r="D57" s="74">
        <v>0</v>
      </c>
      <c r="E57" s="74">
        <v>0</v>
      </c>
      <c r="F57" s="74">
        <v>0</v>
      </c>
      <c r="G57" s="74">
        <v>1</v>
      </c>
      <c r="H57" s="74">
        <v>0</v>
      </c>
      <c r="I57" s="74">
        <v>0</v>
      </c>
      <c r="J57" s="74">
        <v>1</v>
      </c>
      <c r="K57" s="74">
        <v>0</v>
      </c>
      <c r="L57" s="74">
        <v>0</v>
      </c>
      <c r="M57" s="74">
        <v>0</v>
      </c>
      <c r="N57" s="74">
        <v>0</v>
      </c>
      <c r="O57" s="74">
        <v>2</v>
      </c>
      <c r="P57" s="74">
        <v>1</v>
      </c>
      <c r="Q57" s="74">
        <v>3</v>
      </c>
      <c r="R57" s="74">
        <v>2</v>
      </c>
      <c r="S57" s="74">
        <v>2</v>
      </c>
      <c r="T57" s="74">
        <v>2</v>
      </c>
      <c r="U57" s="74">
        <v>4</v>
      </c>
      <c r="V57" s="74">
        <v>1</v>
      </c>
      <c r="W57" s="74">
        <v>2</v>
      </c>
      <c r="X57" s="13"/>
      <c r="Y57" s="13"/>
      <c r="Z57" s="13"/>
    </row>
    <row r="58" spans="1:26" hidden="1" outlineLevel="1">
      <c r="A58" s="8" t="s">
        <v>209</v>
      </c>
      <c r="B58" s="74">
        <v>0</v>
      </c>
      <c r="C58" s="74">
        <v>0</v>
      </c>
      <c r="D58" s="74">
        <v>0</v>
      </c>
      <c r="E58" s="74">
        <v>1</v>
      </c>
      <c r="F58" s="74">
        <v>0</v>
      </c>
      <c r="G58" s="74">
        <v>0</v>
      </c>
      <c r="H58" s="74">
        <v>0</v>
      </c>
      <c r="I58" s="74">
        <v>0</v>
      </c>
      <c r="J58" s="74">
        <v>0</v>
      </c>
      <c r="K58" s="74">
        <v>0</v>
      </c>
      <c r="L58" s="74">
        <v>0</v>
      </c>
      <c r="M58" s="74">
        <v>0</v>
      </c>
      <c r="N58" s="74">
        <v>0</v>
      </c>
      <c r="O58" s="74">
        <v>0</v>
      </c>
      <c r="P58" s="74">
        <v>0</v>
      </c>
      <c r="Q58" s="74">
        <v>0</v>
      </c>
      <c r="R58" s="74">
        <v>0</v>
      </c>
      <c r="S58" s="74">
        <v>0</v>
      </c>
      <c r="T58" s="74">
        <v>0</v>
      </c>
      <c r="U58" s="74">
        <v>2</v>
      </c>
      <c r="V58" s="74">
        <v>3</v>
      </c>
      <c r="W58" s="74">
        <v>3</v>
      </c>
      <c r="X58" s="13"/>
      <c r="Y58" s="13"/>
      <c r="Z58" s="13"/>
    </row>
    <row r="59" spans="1:26" hidden="1" outlineLevel="1">
      <c r="A59" s="8" t="s">
        <v>202</v>
      </c>
      <c r="B59" s="74">
        <v>0</v>
      </c>
      <c r="C59" s="74">
        <v>0</v>
      </c>
      <c r="D59" s="74">
        <v>15</v>
      </c>
      <c r="E59" s="74">
        <v>0</v>
      </c>
      <c r="F59" s="74">
        <v>1</v>
      </c>
      <c r="G59" s="74">
        <v>8</v>
      </c>
      <c r="H59" s="74">
        <v>2</v>
      </c>
      <c r="I59" s="74">
        <v>2</v>
      </c>
      <c r="J59" s="74">
        <v>0</v>
      </c>
      <c r="K59" s="74">
        <v>0</v>
      </c>
      <c r="L59" s="74">
        <v>0</v>
      </c>
      <c r="M59" s="74">
        <v>0</v>
      </c>
      <c r="N59" s="74">
        <v>2</v>
      </c>
      <c r="O59" s="74">
        <v>0</v>
      </c>
      <c r="P59" s="74">
        <v>0</v>
      </c>
      <c r="Q59" s="74">
        <v>0</v>
      </c>
      <c r="R59" s="74">
        <v>0</v>
      </c>
      <c r="S59" s="74">
        <v>0</v>
      </c>
      <c r="T59" s="74">
        <v>0</v>
      </c>
      <c r="U59" s="74">
        <v>0</v>
      </c>
      <c r="V59" s="74">
        <v>0</v>
      </c>
      <c r="W59" s="74">
        <v>0</v>
      </c>
      <c r="X59" s="13"/>
      <c r="Y59" s="13"/>
      <c r="Z59" s="13"/>
    </row>
    <row r="60" spans="1:26" hidden="1" outlineLevel="1">
      <c r="A60" s="8" t="s">
        <v>171</v>
      </c>
      <c r="B60" s="74">
        <v>0</v>
      </c>
      <c r="C60" s="74">
        <v>1</v>
      </c>
      <c r="D60" s="74">
        <v>3</v>
      </c>
      <c r="E60" s="74">
        <v>3</v>
      </c>
      <c r="F60" s="74">
        <v>5</v>
      </c>
      <c r="G60" s="74">
        <v>3</v>
      </c>
      <c r="H60" s="74">
        <v>7</v>
      </c>
      <c r="I60" s="74">
        <v>0</v>
      </c>
      <c r="J60" s="74">
        <v>3</v>
      </c>
      <c r="K60" s="74">
        <v>6</v>
      </c>
      <c r="L60" s="74">
        <v>1</v>
      </c>
      <c r="M60" s="74">
        <v>1</v>
      </c>
      <c r="N60" s="74">
        <v>6</v>
      </c>
      <c r="O60" s="74">
        <v>4</v>
      </c>
      <c r="P60" s="74">
        <v>3</v>
      </c>
      <c r="Q60" s="74">
        <v>1</v>
      </c>
      <c r="R60" s="74">
        <v>2</v>
      </c>
      <c r="S60" s="74">
        <v>2</v>
      </c>
      <c r="T60" s="74">
        <v>0</v>
      </c>
      <c r="U60" s="74">
        <v>1</v>
      </c>
      <c r="V60" s="74">
        <v>2</v>
      </c>
      <c r="W60" s="74">
        <v>2</v>
      </c>
      <c r="X60" s="13"/>
      <c r="Y60" s="13"/>
      <c r="Z60" s="13"/>
    </row>
    <row r="61" spans="1:26" hidden="1" outlineLevel="1">
      <c r="A61" s="8" t="s">
        <v>224</v>
      </c>
      <c r="B61" s="74"/>
      <c r="C61" s="74"/>
      <c r="D61" s="74"/>
      <c r="E61" s="74"/>
      <c r="F61" s="74"/>
      <c r="G61" s="74"/>
      <c r="H61" s="74"/>
      <c r="I61" s="74"/>
      <c r="J61" s="74"/>
      <c r="K61" s="74"/>
      <c r="L61" s="74"/>
      <c r="M61" s="74"/>
      <c r="N61" s="74"/>
      <c r="O61" s="74"/>
      <c r="P61" s="74"/>
      <c r="Q61" s="74"/>
      <c r="R61" s="74"/>
      <c r="S61" s="74"/>
      <c r="T61" s="74"/>
      <c r="U61" s="74"/>
      <c r="V61" s="74"/>
      <c r="W61" s="74"/>
      <c r="X61" s="13"/>
      <c r="Y61" s="13"/>
      <c r="Z61" s="7"/>
    </row>
    <row r="62" spans="1:26" hidden="1" outlineLevel="1">
      <c r="A62" s="8" t="s">
        <v>191</v>
      </c>
      <c r="B62" s="74">
        <v>33</v>
      </c>
      <c r="C62" s="74">
        <v>27</v>
      </c>
      <c r="D62" s="74">
        <v>34</v>
      </c>
      <c r="E62" s="74">
        <v>30</v>
      </c>
      <c r="F62" s="74">
        <v>21</v>
      </c>
      <c r="G62" s="74">
        <v>41</v>
      </c>
      <c r="H62" s="74">
        <v>25</v>
      </c>
      <c r="I62" s="74">
        <v>30</v>
      </c>
      <c r="J62" s="74">
        <v>18</v>
      </c>
      <c r="K62" s="74">
        <v>10</v>
      </c>
      <c r="L62" s="74">
        <v>10</v>
      </c>
      <c r="M62" s="74">
        <v>10</v>
      </c>
      <c r="N62" s="74">
        <v>14</v>
      </c>
      <c r="O62" s="74">
        <v>36</v>
      </c>
      <c r="P62" s="74">
        <v>27</v>
      </c>
      <c r="Q62" s="74">
        <v>20</v>
      </c>
      <c r="R62" s="74">
        <v>33</v>
      </c>
      <c r="S62" s="74">
        <v>44</v>
      </c>
      <c r="T62" s="74">
        <v>44</v>
      </c>
      <c r="U62" s="74">
        <v>55</v>
      </c>
      <c r="V62" s="74">
        <v>37</v>
      </c>
      <c r="W62" s="74">
        <v>57</v>
      </c>
      <c r="X62" s="13"/>
      <c r="Y62" s="13"/>
      <c r="Z62" s="13"/>
    </row>
    <row r="63" spans="1:26" hidden="1" outlineLevel="1">
      <c r="A63" s="8" t="s">
        <v>255</v>
      </c>
      <c r="B63" s="74">
        <v>0</v>
      </c>
      <c r="C63" s="74">
        <v>0</v>
      </c>
      <c r="D63" s="74">
        <v>0</v>
      </c>
      <c r="E63" s="74">
        <v>0</v>
      </c>
      <c r="F63" s="74">
        <v>0</v>
      </c>
      <c r="G63" s="74">
        <v>0</v>
      </c>
      <c r="H63" s="74">
        <v>0</v>
      </c>
      <c r="I63" s="74">
        <v>1</v>
      </c>
      <c r="J63" s="74">
        <v>1</v>
      </c>
      <c r="K63" s="74">
        <v>0</v>
      </c>
      <c r="L63" s="74">
        <v>0</v>
      </c>
      <c r="M63" s="74">
        <v>0</v>
      </c>
      <c r="N63" s="74">
        <v>0</v>
      </c>
      <c r="O63" s="74">
        <v>0</v>
      </c>
      <c r="P63" s="74">
        <v>0</v>
      </c>
      <c r="Q63" s="74">
        <v>0</v>
      </c>
      <c r="R63" s="74">
        <v>0</v>
      </c>
      <c r="S63" s="74">
        <v>0</v>
      </c>
      <c r="T63" s="74">
        <v>1</v>
      </c>
      <c r="U63" s="74">
        <v>2</v>
      </c>
      <c r="V63" s="74">
        <v>5</v>
      </c>
      <c r="W63" s="74">
        <v>5</v>
      </c>
      <c r="X63" s="13"/>
      <c r="Y63" s="13"/>
      <c r="Z63" s="13"/>
    </row>
    <row r="64" spans="1:26" hidden="1" outlineLevel="1">
      <c r="A64" s="8" t="s">
        <v>258</v>
      </c>
      <c r="B64" s="74">
        <v>2</v>
      </c>
      <c r="C64" s="74">
        <v>1</v>
      </c>
      <c r="D64" s="74">
        <v>4</v>
      </c>
      <c r="E64" s="74">
        <v>7</v>
      </c>
      <c r="F64" s="74">
        <v>11</v>
      </c>
      <c r="G64" s="74">
        <v>8</v>
      </c>
      <c r="H64" s="74">
        <v>1</v>
      </c>
      <c r="I64" s="74">
        <v>3</v>
      </c>
      <c r="J64" s="74">
        <v>3</v>
      </c>
      <c r="K64" s="74">
        <v>3</v>
      </c>
      <c r="L64" s="74">
        <v>0</v>
      </c>
      <c r="M64" s="74">
        <v>2</v>
      </c>
      <c r="N64" s="74">
        <v>0</v>
      </c>
      <c r="O64" s="74">
        <v>1</v>
      </c>
      <c r="P64" s="74">
        <v>0</v>
      </c>
      <c r="Q64" s="74">
        <v>0</v>
      </c>
      <c r="R64" s="74">
        <v>0</v>
      </c>
      <c r="S64" s="74">
        <v>0</v>
      </c>
      <c r="T64" s="74">
        <v>0</v>
      </c>
      <c r="U64" s="74">
        <v>0</v>
      </c>
      <c r="V64" s="74">
        <v>0</v>
      </c>
      <c r="W64" s="74">
        <v>2</v>
      </c>
      <c r="X64" s="13"/>
      <c r="Y64" s="13"/>
      <c r="Z64" s="13"/>
    </row>
    <row r="65" spans="1:26" hidden="1" outlineLevel="1">
      <c r="A65" s="8" t="s">
        <v>229</v>
      </c>
      <c r="B65" s="74">
        <v>0</v>
      </c>
      <c r="C65" s="74">
        <v>0</v>
      </c>
      <c r="D65" s="74">
        <v>0</v>
      </c>
      <c r="E65" s="74">
        <v>0</v>
      </c>
      <c r="F65" s="74">
        <v>0</v>
      </c>
      <c r="G65" s="74">
        <v>0</v>
      </c>
      <c r="H65" s="74">
        <v>1</v>
      </c>
      <c r="I65" s="74">
        <v>1</v>
      </c>
      <c r="J65" s="74">
        <v>0</v>
      </c>
      <c r="K65" s="74">
        <v>0</v>
      </c>
      <c r="L65" s="74">
        <v>0</v>
      </c>
      <c r="M65" s="74">
        <v>0</v>
      </c>
      <c r="N65" s="74">
        <v>0</v>
      </c>
      <c r="O65" s="74">
        <v>0</v>
      </c>
      <c r="P65" s="74">
        <v>0</v>
      </c>
      <c r="Q65" s="74">
        <v>0</v>
      </c>
      <c r="R65" s="74">
        <v>0</v>
      </c>
      <c r="S65" s="74">
        <v>0</v>
      </c>
      <c r="T65" s="74">
        <v>0</v>
      </c>
      <c r="U65" s="74">
        <v>1</v>
      </c>
      <c r="V65" s="74">
        <v>1</v>
      </c>
      <c r="W65" s="74">
        <v>0</v>
      </c>
      <c r="X65" s="13"/>
      <c r="Y65" s="13"/>
      <c r="Z65" s="13"/>
    </row>
    <row r="66" spans="1:26" hidden="1" outlineLevel="1">
      <c r="A66" s="8" t="s">
        <v>259</v>
      </c>
      <c r="B66" s="74">
        <v>29</v>
      </c>
      <c r="C66" s="74">
        <v>19</v>
      </c>
      <c r="D66" s="74">
        <v>33</v>
      </c>
      <c r="E66" s="74">
        <v>35</v>
      </c>
      <c r="F66" s="74">
        <v>31</v>
      </c>
      <c r="G66" s="74">
        <v>35</v>
      </c>
      <c r="H66" s="74">
        <v>26</v>
      </c>
      <c r="I66" s="74">
        <v>21</v>
      </c>
      <c r="J66" s="74">
        <v>22</v>
      </c>
      <c r="K66" s="74">
        <v>16</v>
      </c>
      <c r="L66" s="74">
        <v>5</v>
      </c>
      <c r="M66" s="74">
        <v>14</v>
      </c>
      <c r="N66" s="74">
        <v>14</v>
      </c>
      <c r="O66" s="74">
        <v>8</v>
      </c>
      <c r="P66" s="74">
        <v>4</v>
      </c>
      <c r="Q66" s="74">
        <v>7</v>
      </c>
      <c r="R66" s="74">
        <v>6</v>
      </c>
      <c r="S66" s="74">
        <v>4</v>
      </c>
      <c r="T66" s="74">
        <v>4</v>
      </c>
      <c r="U66" s="74">
        <v>7</v>
      </c>
      <c r="V66" s="74">
        <v>1</v>
      </c>
      <c r="W66" s="74">
        <v>10</v>
      </c>
      <c r="X66" s="13"/>
      <c r="Y66" s="13"/>
      <c r="Z66" s="13"/>
    </row>
    <row r="67" spans="1:26" hidden="1" outlineLevel="1">
      <c r="A67" s="8" t="s">
        <v>205</v>
      </c>
      <c r="B67" s="74">
        <v>0</v>
      </c>
      <c r="C67" s="74">
        <v>0</v>
      </c>
      <c r="D67" s="74">
        <v>0</v>
      </c>
      <c r="E67" s="74">
        <v>1</v>
      </c>
      <c r="F67" s="74">
        <v>4</v>
      </c>
      <c r="G67" s="74">
        <v>1</v>
      </c>
      <c r="H67" s="74">
        <v>4</v>
      </c>
      <c r="I67" s="74">
        <v>3</v>
      </c>
      <c r="J67" s="74">
        <v>1</v>
      </c>
      <c r="K67" s="74">
        <v>0</v>
      </c>
      <c r="L67" s="74">
        <v>0</v>
      </c>
      <c r="M67" s="74">
        <v>0</v>
      </c>
      <c r="N67" s="74">
        <v>0</v>
      </c>
      <c r="O67" s="74">
        <v>1</v>
      </c>
      <c r="P67" s="74">
        <v>0</v>
      </c>
      <c r="Q67" s="74">
        <v>0</v>
      </c>
      <c r="R67" s="74">
        <v>1</v>
      </c>
      <c r="S67" s="74">
        <v>0</v>
      </c>
      <c r="T67" s="74">
        <v>0</v>
      </c>
      <c r="U67" s="74">
        <v>0</v>
      </c>
      <c r="V67" s="74">
        <v>1</v>
      </c>
      <c r="W67" s="74">
        <v>2</v>
      </c>
      <c r="X67" s="13"/>
      <c r="Y67" s="13"/>
      <c r="Z67" s="13"/>
    </row>
    <row r="68" spans="1:26" hidden="1" outlineLevel="1">
      <c r="A68" s="8" t="s">
        <v>233</v>
      </c>
      <c r="B68" s="74">
        <v>2</v>
      </c>
      <c r="C68" s="74">
        <v>1</v>
      </c>
      <c r="D68" s="74">
        <v>0</v>
      </c>
      <c r="E68" s="74">
        <v>0</v>
      </c>
      <c r="F68" s="74">
        <v>0</v>
      </c>
      <c r="G68" s="74">
        <v>0</v>
      </c>
      <c r="H68" s="74">
        <v>0</v>
      </c>
      <c r="I68" s="74">
        <v>0</v>
      </c>
      <c r="J68" s="74">
        <v>0</v>
      </c>
      <c r="K68" s="74">
        <v>0</v>
      </c>
      <c r="L68" s="74">
        <v>0</v>
      </c>
      <c r="M68" s="74">
        <v>0</v>
      </c>
      <c r="N68" s="74">
        <v>0</v>
      </c>
      <c r="O68" s="74">
        <v>0</v>
      </c>
      <c r="P68" s="74">
        <v>0</v>
      </c>
      <c r="Q68" s="74">
        <v>0</v>
      </c>
      <c r="R68" s="74">
        <v>0</v>
      </c>
      <c r="S68" s="74">
        <v>0</v>
      </c>
      <c r="T68" s="74">
        <v>0</v>
      </c>
      <c r="U68" s="74">
        <v>0</v>
      </c>
      <c r="V68" s="74" t="s">
        <v>410</v>
      </c>
      <c r="W68" s="74">
        <v>0</v>
      </c>
      <c r="X68" s="13"/>
      <c r="Y68" s="13"/>
      <c r="Z68" s="13"/>
    </row>
    <row r="69" spans="1:26" hidden="1" outlineLevel="1">
      <c r="A69" s="8" t="s">
        <v>234</v>
      </c>
      <c r="B69" s="74"/>
      <c r="C69" s="74"/>
      <c r="D69" s="74"/>
      <c r="E69" s="74"/>
      <c r="F69" s="74"/>
      <c r="G69" s="74"/>
      <c r="H69" s="74"/>
      <c r="I69" s="74"/>
      <c r="J69" s="74"/>
      <c r="K69" s="74"/>
      <c r="L69" s="74"/>
      <c r="M69" s="74"/>
      <c r="N69" s="74"/>
      <c r="O69" s="74"/>
      <c r="P69" s="74"/>
      <c r="Q69" s="74"/>
      <c r="R69" s="74"/>
      <c r="S69" s="74"/>
      <c r="T69" s="74"/>
      <c r="U69" s="74"/>
      <c r="V69" s="74"/>
      <c r="W69" s="74"/>
      <c r="X69" s="13"/>
      <c r="Y69" s="13"/>
      <c r="Z69" s="7"/>
    </row>
    <row r="70" spans="1:26" hidden="1" outlineLevel="1">
      <c r="A70" s="8" t="s">
        <v>235</v>
      </c>
      <c r="B70" s="74">
        <v>1</v>
      </c>
      <c r="C70" s="74">
        <v>0</v>
      </c>
      <c r="D70" s="74">
        <v>0</v>
      </c>
      <c r="E70" s="74">
        <v>0</v>
      </c>
      <c r="F70" s="74">
        <v>0</v>
      </c>
      <c r="G70" s="74">
        <v>0</v>
      </c>
      <c r="H70" s="74">
        <v>4</v>
      </c>
      <c r="I70" s="74">
        <v>1</v>
      </c>
      <c r="J70" s="74" t="s">
        <v>9</v>
      </c>
      <c r="K70" s="74" t="s">
        <v>9</v>
      </c>
      <c r="L70" s="74" t="s">
        <v>9</v>
      </c>
      <c r="M70" s="74" t="s">
        <v>9</v>
      </c>
      <c r="N70" s="74" t="s">
        <v>9</v>
      </c>
      <c r="O70" s="74" t="s">
        <v>9</v>
      </c>
      <c r="P70" s="74" t="s">
        <v>9</v>
      </c>
      <c r="Q70" s="74" t="s">
        <v>9</v>
      </c>
      <c r="R70" s="74" t="s">
        <v>9</v>
      </c>
      <c r="S70" s="74" t="s">
        <v>9</v>
      </c>
      <c r="T70" s="74" t="s">
        <v>9</v>
      </c>
      <c r="U70" s="74" t="s">
        <v>410</v>
      </c>
      <c r="V70" s="74" t="s">
        <v>410</v>
      </c>
      <c r="W70" s="74" t="s">
        <v>410</v>
      </c>
      <c r="X70" s="13"/>
      <c r="Y70" s="13"/>
      <c r="Z70" s="13"/>
    </row>
    <row r="71" spans="1:26" hidden="1" outlineLevel="1">
      <c r="A71" s="8" t="s">
        <v>236</v>
      </c>
      <c r="B71" s="74">
        <v>0</v>
      </c>
      <c r="C71" s="74">
        <v>0</v>
      </c>
      <c r="D71" s="74">
        <v>0</v>
      </c>
      <c r="E71" s="74">
        <v>0</v>
      </c>
      <c r="F71" s="74">
        <v>4</v>
      </c>
      <c r="G71" s="74">
        <v>21</v>
      </c>
      <c r="H71" s="74">
        <v>12</v>
      </c>
      <c r="I71" s="74">
        <v>13</v>
      </c>
      <c r="J71" s="74">
        <v>9</v>
      </c>
      <c r="K71" s="74">
        <v>9</v>
      </c>
      <c r="L71" s="74">
        <v>10</v>
      </c>
      <c r="M71" s="74">
        <v>3</v>
      </c>
      <c r="N71" s="74">
        <v>5</v>
      </c>
      <c r="O71" s="74">
        <v>18</v>
      </c>
      <c r="P71" s="74">
        <v>9</v>
      </c>
      <c r="Q71" s="74">
        <v>14</v>
      </c>
      <c r="R71" s="74">
        <v>14</v>
      </c>
      <c r="S71" s="74">
        <v>16</v>
      </c>
      <c r="T71" s="74">
        <v>26</v>
      </c>
      <c r="U71" s="74">
        <v>17</v>
      </c>
      <c r="V71" s="74">
        <v>15</v>
      </c>
      <c r="W71" s="74">
        <v>32</v>
      </c>
      <c r="X71" s="13"/>
      <c r="Y71" s="13"/>
      <c r="Z71" s="13"/>
    </row>
    <row r="72" spans="1:26" hidden="1" outlineLevel="1">
      <c r="A72" s="8" t="s">
        <v>237</v>
      </c>
      <c r="B72" s="74">
        <v>0</v>
      </c>
      <c r="C72" s="74">
        <v>0</v>
      </c>
      <c r="D72" s="74">
        <v>0</v>
      </c>
      <c r="E72" s="74">
        <v>0</v>
      </c>
      <c r="F72" s="74">
        <v>0</v>
      </c>
      <c r="G72" s="74">
        <v>0</v>
      </c>
      <c r="H72" s="74">
        <v>1</v>
      </c>
      <c r="I72" s="74">
        <v>1</v>
      </c>
      <c r="J72" s="74">
        <v>0</v>
      </c>
      <c r="K72" s="74">
        <v>0</v>
      </c>
      <c r="L72" s="74">
        <v>0</v>
      </c>
      <c r="M72" s="74">
        <v>0</v>
      </c>
      <c r="N72" s="74">
        <v>0</v>
      </c>
      <c r="O72" s="74">
        <v>0</v>
      </c>
      <c r="P72" s="74">
        <v>0</v>
      </c>
      <c r="Q72" s="74">
        <v>0</v>
      </c>
      <c r="R72" s="74">
        <v>0</v>
      </c>
      <c r="S72" s="74">
        <v>0</v>
      </c>
      <c r="T72" s="74">
        <v>0</v>
      </c>
      <c r="U72" s="74">
        <v>0</v>
      </c>
      <c r="V72" s="74">
        <v>0</v>
      </c>
      <c r="W72" s="74">
        <v>0</v>
      </c>
      <c r="X72" s="13"/>
      <c r="Y72" s="13"/>
      <c r="Z72" s="13"/>
    </row>
    <row r="73" spans="1:26" hidden="1" outlineLevel="1">
      <c r="A73" s="8" t="s">
        <v>238</v>
      </c>
      <c r="B73" s="74">
        <v>0</v>
      </c>
      <c r="C73" s="74">
        <v>0</v>
      </c>
      <c r="D73" s="74">
        <v>2</v>
      </c>
      <c r="E73" s="74">
        <v>1</v>
      </c>
      <c r="F73" s="74">
        <v>0</v>
      </c>
      <c r="G73" s="74">
        <v>1</v>
      </c>
      <c r="H73" s="74">
        <v>2</v>
      </c>
      <c r="I73" s="74">
        <v>0</v>
      </c>
      <c r="J73" s="74">
        <v>2</v>
      </c>
      <c r="K73" s="74">
        <v>0</v>
      </c>
      <c r="L73" s="74">
        <v>0</v>
      </c>
      <c r="M73" s="74">
        <v>1</v>
      </c>
      <c r="N73" s="74">
        <v>2</v>
      </c>
      <c r="O73" s="74">
        <v>3</v>
      </c>
      <c r="P73" s="74">
        <v>3</v>
      </c>
      <c r="Q73" s="74">
        <v>1</v>
      </c>
      <c r="R73" s="74">
        <v>0</v>
      </c>
      <c r="S73" s="74">
        <v>1</v>
      </c>
      <c r="T73" s="74">
        <v>0</v>
      </c>
      <c r="U73" s="74">
        <v>3</v>
      </c>
      <c r="V73" s="74">
        <v>1</v>
      </c>
      <c r="W73" s="74">
        <v>2</v>
      </c>
      <c r="X73" s="13"/>
      <c r="Y73" s="13"/>
      <c r="Z73" s="13"/>
    </row>
    <row r="74" spans="1:26" hidden="1" outlineLevel="1">
      <c r="A74" s="8" t="s">
        <v>174</v>
      </c>
      <c r="B74" s="74">
        <v>1</v>
      </c>
      <c r="C74" s="74">
        <v>0</v>
      </c>
      <c r="D74" s="74">
        <v>0</v>
      </c>
      <c r="E74" s="74">
        <v>0</v>
      </c>
      <c r="F74" s="74">
        <v>0</v>
      </c>
      <c r="G74" s="74">
        <v>1</v>
      </c>
      <c r="H74" s="74">
        <v>0</v>
      </c>
      <c r="I74" s="74">
        <v>3</v>
      </c>
      <c r="J74" s="74">
        <v>1</v>
      </c>
      <c r="K74" s="74">
        <v>0</v>
      </c>
      <c r="L74" s="74">
        <v>1</v>
      </c>
      <c r="M74" s="74">
        <v>1</v>
      </c>
      <c r="N74" s="74">
        <v>4</v>
      </c>
      <c r="O74" s="74">
        <v>4</v>
      </c>
      <c r="P74" s="74">
        <v>3</v>
      </c>
      <c r="Q74" s="74">
        <v>3</v>
      </c>
      <c r="R74" s="74">
        <v>4</v>
      </c>
      <c r="S74" s="74">
        <v>8</v>
      </c>
      <c r="T74" s="74">
        <v>3</v>
      </c>
      <c r="U74" s="74">
        <v>2</v>
      </c>
      <c r="V74" s="74">
        <v>1</v>
      </c>
      <c r="W74" s="74">
        <v>8</v>
      </c>
      <c r="X74" s="13"/>
      <c r="Y74" s="13"/>
      <c r="Z74" s="13"/>
    </row>
    <row r="75" spans="1:26" hidden="1" outlineLevel="1">
      <c r="A75" s="8" t="s">
        <v>239</v>
      </c>
      <c r="B75" s="74">
        <v>0</v>
      </c>
      <c r="C75" s="74">
        <v>0</v>
      </c>
      <c r="D75" s="74">
        <v>0</v>
      </c>
      <c r="E75" s="74">
        <v>0</v>
      </c>
      <c r="F75" s="74">
        <v>0</v>
      </c>
      <c r="G75" s="74">
        <v>0</v>
      </c>
      <c r="H75" s="74">
        <v>0</v>
      </c>
      <c r="I75" s="74">
        <v>0</v>
      </c>
      <c r="J75" s="74">
        <v>0</v>
      </c>
      <c r="K75" s="74">
        <v>0</v>
      </c>
      <c r="L75" s="74">
        <v>0</v>
      </c>
      <c r="M75" s="74">
        <v>0</v>
      </c>
      <c r="N75" s="74">
        <v>1</v>
      </c>
      <c r="O75" s="74">
        <v>0</v>
      </c>
      <c r="P75" s="74">
        <v>0</v>
      </c>
      <c r="Q75" s="74">
        <v>0</v>
      </c>
      <c r="R75" s="74">
        <v>0</v>
      </c>
      <c r="S75" s="74">
        <v>0</v>
      </c>
      <c r="T75" s="74">
        <v>3</v>
      </c>
      <c r="U75" s="74">
        <v>0</v>
      </c>
      <c r="V75" s="74">
        <v>0</v>
      </c>
      <c r="W75" s="74">
        <v>0</v>
      </c>
      <c r="X75" s="13"/>
      <c r="Y75" s="13"/>
      <c r="Z75" s="13"/>
    </row>
    <row r="76" spans="1:26" hidden="1" outlineLevel="1">
      <c r="A76" s="8" t="s">
        <v>240</v>
      </c>
      <c r="B76" s="74">
        <v>0</v>
      </c>
      <c r="C76" s="74">
        <v>0</v>
      </c>
      <c r="D76" s="74">
        <v>0</v>
      </c>
      <c r="E76" s="74">
        <v>0</v>
      </c>
      <c r="F76" s="74">
        <v>0</v>
      </c>
      <c r="G76" s="74">
        <v>0</v>
      </c>
      <c r="H76" s="74">
        <v>5</v>
      </c>
      <c r="I76" s="74">
        <v>9</v>
      </c>
      <c r="J76" s="74">
        <v>8</v>
      </c>
      <c r="K76" s="74">
        <v>2</v>
      </c>
      <c r="L76" s="74">
        <v>3</v>
      </c>
      <c r="M76" s="74">
        <v>1</v>
      </c>
      <c r="N76" s="74">
        <v>2</v>
      </c>
      <c r="O76" s="74">
        <v>0</v>
      </c>
      <c r="P76" s="74">
        <v>0</v>
      </c>
      <c r="Q76" s="74">
        <v>0</v>
      </c>
      <c r="R76" s="74">
        <v>2</v>
      </c>
      <c r="S76" s="74">
        <v>0</v>
      </c>
      <c r="T76" s="74">
        <v>0</v>
      </c>
      <c r="U76" s="74">
        <v>0</v>
      </c>
      <c r="V76" s="74">
        <v>0</v>
      </c>
      <c r="W76" s="74">
        <v>3</v>
      </c>
      <c r="X76" s="13"/>
      <c r="Y76" s="13"/>
      <c r="Z76" s="13"/>
    </row>
    <row r="77" spans="1:26" hidden="1" outlineLevel="1">
      <c r="A77" s="8" t="s">
        <v>241</v>
      </c>
      <c r="B77" s="74">
        <v>0</v>
      </c>
      <c r="C77" s="74">
        <v>0</v>
      </c>
      <c r="D77" s="74">
        <v>0</v>
      </c>
      <c r="E77" s="74">
        <v>0</v>
      </c>
      <c r="F77" s="74">
        <v>0</v>
      </c>
      <c r="G77" s="74">
        <v>0</v>
      </c>
      <c r="H77" s="74">
        <v>1</v>
      </c>
      <c r="I77" s="74">
        <v>3</v>
      </c>
      <c r="J77" s="74">
        <v>8</v>
      </c>
      <c r="K77" s="74">
        <v>6</v>
      </c>
      <c r="L77" s="74">
        <v>9</v>
      </c>
      <c r="M77" s="74">
        <v>2</v>
      </c>
      <c r="N77" s="74">
        <v>2</v>
      </c>
      <c r="O77" s="74">
        <v>0</v>
      </c>
      <c r="P77" s="74">
        <v>0</v>
      </c>
      <c r="Q77" s="74">
        <v>0</v>
      </c>
      <c r="R77" s="74">
        <v>2</v>
      </c>
      <c r="S77" s="74">
        <v>0</v>
      </c>
      <c r="T77" s="74">
        <v>0</v>
      </c>
      <c r="U77" s="74">
        <v>0</v>
      </c>
      <c r="V77" s="74">
        <v>0</v>
      </c>
      <c r="W77" s="74">
        <v>0</v>
      </c>
      <c r="X77" s="13"/>
      <c r="Y77" s="13"/>
      <c r="Z77" s="13"/>
    </row>
    <row r="78" spans="1:26" hidden="1" outlineLevel="1">
      <c r="A78" s="8" t="s">
        <v>243</v>
      </c>
      <c r="B78" s="74">
        <v>0</v>
      </c>
      <c r="C78" s="74">
        <v>0</v>
      </c>
      <c r="D78" s="74">
        <v>0</v>
      </c>
      <c r="E78" s="74">
        <v>0</v>
      </c>
      <c r="F78" s="74">
        <v>0</v>
      </c>
      <c r="G78" s="74">
        <v>0</v>
      </c>
      <c r="H78" s="74">
        <v>0</v>
      </c>
      <c r="I78" s="74">
        <v>3</v>
      </c>
      <c r="J78" s="74">
        <v>0</v>
      </c>
      <c r="K78" s="74">
        <v>2</v>
      </c>
      <c r="L78" s="74">
        <v>0</v>
      </c>
      <c r="M78" s="74">
        <v>1</v>
      </c>
      <c r="N78" s="74">
        <v>0</v>
      </c>
      <c r="O78" s="74">
        <v>0</v>
      </c>
      <c r="P78" s="74">
        <v>2</v>
      </c>
      <c r="Q78" s="74">
        <v>3</v>
      </c>
      <c r="R78" s="74">
        <v>0</v>
      </c>
      <c r="S78" s="74">
        <v>0</v>
      </c>
      <c r="T78" s="74">
        <v>0</v>
      </c>
      <c r="U78" s="74">
        <v>1</v>
      </c>
      <c r="V78" s="74">
        <v>0</v>
      </c>
      <c r="W78" s="74">
        <v>2</v>
      </c>
      <c r="X78" s="13"/>
      <c r="Y78" s="13"/>
      <c r="Z78" s="13"/>
    </row>
    <row r="79" spans="1:26" hidden="1" outlineLevel="1">
      <c r="A79" s="8" t="s">
        <v>196</v>
      </c>
      <c r="B79" s="74">
        <v>0</v>
      </c>
      <c r="C79" s="74">
        <v>1</v>
      </c>
      <c r="D79" s="74">
        <v>2</v>
      </c>
      <c r="E79" s="74">
        <v>2</v>
      </c>
      <c r="F79" s="74">
        <v>0</v>
      </c>
      <c r="G79" s="74">
        <v>5</v>
      </c>
      <c r="H79" s="74">
        <v>2</v>
      </c>
      <c r="I79" s="74">
        <v>0</v>
      </c>
      <c r="J79" s="74">
        <v>0</v>
      </c>
      <c r="K79" s="74">
        <v>0</v>
      </c>
      <c r="L79" s="74">
        <v>1</v>
      </c>
      <c r="M79" s="74">
        <v>1</v>
      </c>
      <c r="N79" s="74">
        <v>1</v>
      </c>
      <c r="O79" s="74">
        <v>0</v>
      </c>
      <c r="P79" s="74">
        <v>0</v>
      </c>
      <c r="Q79" s="74">
        <v>0</v>
      </c>
      <c r="R79" s="74">
        <v>0</v>
      </c>
      <c r="S79" s="74">
        <v>0</v>
      </c>
      <c r="T79" s="74">
        <v>0</v>
      </c>
      <c r="U79" s="74">
        <v>0</v>
      </c>
      <c r="V79" s="74">
        <v>0</v>
      </c>
      <c r="W79" s="74">
        <v>0</v>
      </c>
      <c r="X79" s="13"/>
      <c r="Y79" s="13"/>
      <c r="Z79" s="13"/>
    </row>
    <row r="80" spans="1:26" hidden="1" outlineLevel="1">
      <c r="A80" s="8" t="s">
        <v>247</v>
      </c>
      <c r="B80" s="74">
        <v>4</v>
      </c>
      <c r="C80" s="74">
        <v>0</v>
      </c>
      <c r="D80" s="74">
        <v>3</v>
      </c>
      <c r="E80" s="74">
        <v>0</v>
      </c>
      <c r="F80" s="74">
        <v>4</v>
      </c>
      <c r="G80" s="74">
        <v>0</v>
      </c>
      <c r="H80" s="74">
        <v>1</v>
      </c>
      <c r="I80" s="74">
        <v>1</v>
      </c>
      <c r="J80" s="74">
        <v>0</v>
      </c>
      <c r="K80" s="74">
        <v>0</v>
      </c>
      <c r="L80" s="74">
        <v>0</v>
      </c>
      <c r="M80" s="74">
        <v>0</v>
      </c>
      <c r="N80" s="74">
        <v>1</v>
      </c>
      <c r="O80" s="74">
        <v>1</v>
      </c>
      <c r="P80" s="74">
        <v>0</v>
      </c>
      <c r="Q80" s="74">
        <v>0</v>
      </c>
      <c r="R80" s="74" t="s">
        <v>9</v>
      </c>
      <c r="S80" s="74" t="s">
        <v>9</v>
      </c>
      <c r="T80" s="74" t="s">
        <v>9</v>
      </c>
      <c r="U80" s="74" t="s">
        <v>410</v>
      </c>
      <c r="V80" s="74" t="s">
        <v>410</v>
      </c>
      <c r="W80" s="74" t="s">
        <v>410</v>
      </c>
      <c r="X80" s="13"/>
      <c r="Y80" s="13"/>
      <c r="Z80" s="13"/>
    </row>
    <row r="81" spans="1:26" hidden="1" outlineLevel="1">
      <c r="A81" s="8" t="s">
        <v>250</v>
      </c>
      <c r="B81" s="74">
        <v>14</v>
      </c>
      <c r="C81" s="74">
        <v>18</v>
      </c>
      <c r="D81" s="74">
        <v>40</v>
      </c>
      <c r="E81" s="74">
        <v>64</v>
      </c>
      <c r="F81" s="74">
        <v>88</v>
      </c>
      <c r="G81" s="74">
        <v>107</v>
      </c>
      <c r="H81" s="74">
        <v>97</v>
      </c>
      <c r="I81" s="74">
        <v>97</v>
      </c>
      <c r="J81" s="74">
        <v>117</v>
      </c>
      <c r="K81" s="74">
        <v>83</v>
      </c>
      <c r="L81" s="74">
        <v>48</v>
      </c>
      <c r="M81" s="74">
        <v>57</v>
      </c>
      <c r="N81" s="74">
        <v>69</v>
      </c>
      <c r="O81" s="74">
        <v>163</v>
      </c>
      <c r="P81" s="74">
        <v>62</v>
      </c>
      <c r="Q81" s="74">
        <v>5</v>
      </c>
      <c r="R81" s="74" t="s">
        <v>9</v>
      </c>
      <c r="S81" s="74" t="s">
        <v>9</v>
      </c>
      <c r="T81" s="74" t="s">
        <v>9</v>
      </c>
      <c r="U81" s="74" t="s">
        <v>410</v>
      </c>
      <c r="V81" s="74" t="s">
        <v>410</v>
      </c>
      <c r="W81" s="74" t="s">
        <v>410</v>
      </c>
      <c r="X81" s="13"/>
      <c r="Y81" s="13"/>
      <c r="Z81" s="13"/>
    </row>
    <row r="82" spans="1:26" hidden="1" outlineLevel="1">
      <c r="A82" s="8" t="s">
        <v>200</v>
      </c>
      <c r="B82" s="74">
        <v>275</v>
      </c>
      <c r="C82" s="74">
        <v>61</v>
      </c>
      <c r="D82" s="74">
        <v>123</v>
      </c>
      <c r="E82" s="74">
        <v>249</v>
      </c>
      <c r="F82" s="74">
        <v>99</v>
      </c>
      <c r="G82" s="74">
        <v>325</v>
      </c>
      <c r="H82" s="74">
        <v>51</v>
      </c>
      <c r="I82" s="74">
        <v>240</v>
      </c>
      <c r="J82" s="74">
        <v>323</v>
      </c>
      <c r="K82" s="74">
        <v>69</v>
      </c>
      <c r="L82" s="74">
        <v>27</v>
      </c>
      <c r="M82" s="74">
        <v>145</v>
      </c>
      <c r="N82" s="74">
        <v>115</v>
      </c>
      <c r="O82" s="74">
        <v>66</v>
      </c>
      <c r="P82" s="74">
        <v>18</v>
      </c>
      <c r="Q82" s="74">
        <v>81</v>
      </c>
      <c r="R82" s="74" t="s">
        <v>9</v>
      </c>
      <c r="S82" s="74" t="s">
        <v>9</v>
      </c>
      <c r="T82" s="74" t="s">
        <v>9</v>
      </c>
      <c r="U82" s="74" t="s">
        <v>410</v>
      </c>
      <c r="V82" s="74" t="s">
        <v>410</v>
      </c>
      <c r="W82" s="74" t="s">
        <v>410</v>
      </c>
      <c r="X82" s="13"/>
      <c r="Y82" s="13"/>
      <c r="Z82" s="13"/>
    </row>
    <row r="83" spans="1:26">
      <c r="C83" s="28"/>
      <c r="P83" s="28"/>
    </row>
    <row r="84" spans="1:26" s="3" customFormat="1">
      <c r="A84" s="3" t="s">
        <v>723</v>
      </c>
      <c r="B84" s="3">
        <v>2017</v>
      </c>
      <c r="C84" s="3">
        <v>2018</v>
      </c>
      <c r="D84" s="3">
        <v>2019</v>
      </c>
      <c r="E84" s="3">
        <v>2020</v>
      </c>
      <c r="F84" s="3">
        <v>2021</v>
      </c>
      <c r="G84" s="3">
        <v>2022</v>
      </c>
    </row>
    <row r="85" spans="1:26" outlineLevel="1">
      <c r="A85" s="15" t="s">
        <v>3</v>
      </c>
      <c r="B85" s="74" t="s">
        <v>9</v>
      </c>
      <c r="C85" s="74" t="s">
        <v>9</v>
      </c>
      <c r="D85" s="74" t="s">
        <v>9</v>
      </c>
      <c r="E85" s="74" t="s">
        <v>410</v>
      </c>
      <c r="F85" s="74" t="s">
        <v>9</v>
      </c>
      <c r="G85" s="74" t="s">
        <v>9</v>
      </c>
      <c r="H85" s="74"/>
      <c r="I85" s="74"/>
      <c r="J85" s="74"/>
      <c r="K85" s="74"/>
      <c r="L85" s="74"/>
      <c r="M85" s="74"/>
      <c r="N85" s="74"/>
      <c r="O85" s="74"/>
      <c r="P85" s="74"/>
      <c r="Q85" s="74"/>
      <c r="R85" s="74"/>
      <c r="S85" s="74"/>
      <c r="T85" s="74"/>
      <c r="U85" s="74"/>
      <c r="V85" s="74"/>
      <c r="W85" s="74"/>
      <c r="X85" s="13"/>
      <c r="Y85" s="13"/>
      <c r="Z85" s="13"/>
    </row>
    <row r="86" spans="1:26" outlineLevel="1">
      <c r="A86" s="8" t="s">
        <v>216</v>
      </c>
      <c r="B86" s="74"/>
      <c r="C86" s="74"/>
      <c r="D86" s="74"/>
      <c r="E86" s="74"/>
      <c r="F86" s="74"/>
      <c r="G86" s="74"/>
      <c r="H86" s="74"/>
      <c r="I86" s="74"/>
      <c r="J86" s="74"/>
      <c r="K86" s="74"/>
      <c r="L86" s="74"/>
      <c r="M86" s="74"/>
      <c r="N86" s="74"/>
      <c r="O86" s="74"/>
      <c r="P86" s="74"/>
      <c r="Q86" s="74"/>
      <c r="R86" s="74"/>
      <c r="S86" s="74"/>
      <c r="T86" s="74"/>
      <c r="U86" s="74"/>
      <c r="V86" s="74"/>
      <c r="W86" s="74"/>
      <c r="X86" s="13"/>
      <c r="Y86" s="13"/>
      <c r="Z86" s="26"/>
    </row>
    <row r="87" spans="1:26" outlineLevel="1">
      <c r="A87" s="8" t="s">
        <v>545</v>
      </c>
      <c r="B87" s="74">
        <v>0</v>
      </c>
      <c r="C87" s="74">
        <v>0</v>
      </c>
      <c r="D87" s="74">
        <v>0</v>
      </c>
      <c r="E87" s="74">
        <v>2169</v>
      </c>
      <c r="F87" s="74">
        <v>3992</v>
      </c>
      <c r="G87" s="115">
        <v>15113</v>
      </c>
      <c r="H87" s="74"/>
      <c r="I87" s="74"/>
      <c r="J87" s="74"/>
      <c r="K87" s="74"/>
      <c r="L87" s="74"/>
      <c r="M87" s="74"/>
      <c r="N87" s="74"/>
      <c r="O87" s="74"/>
      <c r="P87" s="74"/>
      <c r="Q87" s="74"/>
      <c r="R87" s="74"/>
      <c r="S87" s="74"/>
      <c r="T87" s="74"/>
      <c r="U87" s="74"/>
      <c r="V87" s="74"/>
      <c r="W87" s="74"/>
      <c r="X87" s="13"/>
      <c r="Y87" s="13"/>
      <c r="Z87" s="26"/>
    </row>
    <row r="88" spans="1:26" outlineLevel="1">
      <c r="A88" s="8" t="s">
        <v>218</v>
      </c>
      <c r="B88" s="74">
        <v>36</v>
      </c>
      <c r="C88" s="74">
        <v>63</v>
      </c>
      <c r="D88" s="74">
        <v>119</v>
      </c>
      <c r="E88" s="74">
        <v>97</v>
      </c>
      <c r="F88" s="102">
        <v>0</v>
      </c>
      <c r="G88" s="74">
        <v>111</v>
      </c>
      <c r="H88" s="74"/>
      <c r="I88" s="74"/>
      <c r="J88" s="74"/>
      <c r="K88" s="74"/>
      <c r="L88" s="74"/>
      <c r="M88" s="74"/>
      <c r="N88" s="74"/>
      <c r="O88" s="74"/>
      <c r="P88" s="74"/>
      <c r="Q88" s="74"/>
      <c r="R88" s="74"/>
      <c r="S88" s="74"/>
      <c r="T88" s="74"/>
      <c r="U88" s="74"/>
      <c r="V88" s="74"/>
      <c r="W88" s="74"/>
      <c r="X88" s="13"/>
      <c r="Y88" s="13"/>
      <c r="Z88" s="26"/>
    </row>
    <row r="89" spans="1:26" outlineLevel="1">
      <c r="A89" s="8" t="s">
        <v>387</v>
      </c>
      <c r="B89" s="74">
        <v>0</v>
      </c>
      <c r="C89" s="74">
        <v>0</v>
      </c>
      <c r="D89" s="74">
        <v>3</v>
      </c>
      <c r="E89" s="74">
        <v>1</v>
      </c>
      <c r="F89" s="74">
        <v>2</v>
      </c>
      <c r="G89" s="74">
        <v>0</v>
      </c>
      <c r="H89" s="74"/>
      <c r="I89" s="74"/>
      <c r="J89" s="74"/>
      <c r="K89" s="74"/>
      <c r="L89" s="74"/>
      <c r="M89" s="74"/>
      <c r="N89" s="74"/>
      <c r="O89" s="74"/>
      <c r="P89" s="74"/>
      <c r="Q89" s="74"/>
      <c r="R89" s="74"/>
      <c r="S89" s="74"/>
      <c r="T89" s="74"/>
      <c r="U89" s="74"/>
      <c r="V89" s="74"/>
      <c r="W89" s="74"/>
      <c r="X89" s="13"/>
      <c r="Y89" s="13"/>
      <c r="Z89" s="26"/>
    </row>
    <row r="90" spans="1:26" outlineLevel="1">
      <c r="A90" s="8" t="s">
        <v>220</v>
      </c>
      <c r="B90" s="74" t="s">
        <v>9</v>
      </c>
      <c r="C90" s="74" t="s">
        <v>9</v>
      </c>
      <c r="D90" s="74" t="s">
        <v>9</v>
      </c>
      <c r="E90" s="74" t="s">
        <v>410</v>
      </c>
      <c r="F90" s="74" t="s">
        <v>692</v>
      </c>
      <c r="G90" s="74" t="s">
        <v>9</v>
      </c>
      <c r="H90" s="74"/>
      <c r="I90" s="74"/>
      <c r="J90" s="74"/>
      <c r="K90" s="74"/>
      <c r="L90" s="74"/>
      <c r="M90" s="74"/>
      <c r="N90" s="74"/>
      <c r="O90" s="74"/>
      <c r="P90" s="74"/>
      <c r="Q90" s="74"/>
      <c r="R90" s="74"/>
      <c r="S90" s="74"/>
      <c r="T90" s="74"/>
      <c r="U90" s="74"/>
      <c r="V90" s="74"/>
      <c r="W90" s="74"/>
      <c r="X90" s="13"/>
      <c r="Y90" s="13"/>
      <c r="Z90" s="13"/>
    </row>
    <row r="91" spans="1:26" outlineLevel="1">
      <c r="A91" s="8" t="s">
        <v>221</v>
      </c>
      <c r="B91" s="74">
        <v>1</v>
      </c>
      <c r="C91" s="74">
        <v>0</v>
      </c>
      <c r="D91" s="74">
        <v>2</v>
      </c>
      <c r="E91" s="74">
        <v>5</v>
      </c>
      <c r="F91" s="74">
        <v>3</v>
      </c>
      <c r="G91" s="74">
        <v>1</v>
      </c>
      <c r="H91" s="74"/>
      <c r="I91" s="74"/>
      <c r="J91" s="74"/>
      <c r="K91" s="74"/>
      <c r="L91" s="74"/>
      <c r="M91" s="74"/>
      <c r="N91" s="74"/>
      <c r="O91" s="74"/>
      <c r="P91" s="74"/>
      <c r="Q91" s="74"/>
      <c r="R91" s="74"/>
      <c r="S91" s="74"/>
      <c r="T91" s="74"/>
      <c r="U91" s="74"/>
      <c r="V91" s="74"/>
      <c r="W91" s="74"/>
      <c r="X91" s="13"/>
      <c r="Y91" s="13"/>
      <c r="Z91" s="13"/>
    </row>
    <row r="92" spans="1:26" outlineLevel="1">
      <c r="A92" s="8" t="s">
        <v>201</v>
      </c>
      <c r="B92" s="74">
        <v>0</v>
      </c>
      <c r="C92" s="74">
        <v>1</v>
      </c>
      <c r="D92" s="74">
        <v>1</v>
      </c>
      <c r="E92" s="74">
        <v>0</v>
      </c>
      <c r="F92" s="74">
        <v>0</v>
      </c>
      <c r="G92" s="74">
        <v>0</v>
      </c>
      <c r="H92" s="74"/>
      <c r="I92" s="74"/>
      <c r="J92" s="74"/>
      <c r="K92" s="74"/>
      <c r="L92" s="74"/>
      <c r="M92" s="74"/>
      <c r="N92" s="74"/>
      <c r="O92" s="74"/>
      <c r="P92" s="74"/>
      <c r="Q92" s="74"/>
      <c r="R92" s="74"/>
      <c r="S92" s="74"/>
      <c r="T92" s="74"/>
      <c r="U92" s="74"/>
      <c r="V92" s="74"/>
      <c r="W92" s="74"/>
      <c r="X92" s="13"/>
      <c r="Y92" s="13"/>
      <c r="Z92" s="27"/>
    </row>
    <row r="93" spans="1:26" outlineLevel="1">
      <c r="A93" s="8" t="s">
        <v>183</v>
      </c>
      <c r="B93" s="74">
        <v>0</v>
      </c>
      <c r="C93" s="74">
        <v>0</v>
      </c>
      <c r="D93" s="74">
        <v>0</v>
      </c>
      <c r="E93" s="74">
        <v>0</v>
      </c>
      <c r="F93" s="74">
        <v>0</v>
      </c>
      <c r="G93" s="74">
        <v>0</v>
      </c>
      <c r="H93" s="74"/>
      <c r="I93" s="74"/>
      <c r="J93" s="74"/>
      <c r="K93" s="74"/>
      <c r="L93" s="74"/>
      <c r="M93" s="74"/>
      <c r="N93" s="74"/>
      <c r="O93" s="74"/>
      <c r="P93" s="74"/>
      <c r="Q93" s="74"/>
      <c r="R93" s="74"/>
      <c r="S93" s="74"/>
      <c r="T93" s="74"/>
      <c r="U93" s="74"/>
      <c r="V93" s="74"/>
      <c r="W93" s="74"/>
      <c r="X93" s="13"/>
      <c r="Y93" s="13"/>
      <c r="Z93" s="27"/>
    </row>
    <row r="94" spans="1:26" outlineLevel="1">
      <c r="A94" s="8" t="s">
        <v>188</v>
      </c>
      <c r="B94" s="74" t="s">
        <v>9</v>
      </c>
      <c r="C94" s="74" t="s">
        <v>9</v>
      </c>
      <c r="D94" s="74" t="s">
        <v>9</v>
      </c>
      <c r="E94" s="74" t="s">
        <v>410</v>
      </c>
      <c r="F94" s="74" t="s">
        <v>692</v>
      </c>
      <c r="G94" s="74" t="s">
        <v>9</v>
      </c>
      <c r="H94" s="74"/>
      <c r="I94" s="74"/>
      <c r="J94" s="74"/>
      <c r="K94" s="74"/>
      <c r="L94" s="74"/>
      <c r="M94" s="74"/>
      <c r="N94" s="74"/>
      <c r="O94" s="74"/>
      <c r="P94" s="74"/>
      <c r="Q94" s="74"/>
      <c r="R94" s="74"/>
      <c r="S94" s="74"/>
      <c r="T94" s="74"/>
      <c r="U94" s="74"/>
      <c r="V94" s="74"/>
      <c r="W94" s="74"/>
      <c r="X94" s="13"/>
      <c r="Y94" s="13"/>
      <c r="Z94" s="13"/>
    </row>
    <row r="95" spans="1:26" outlineLevel="1">
      <c r="A95" s="8" t="s">
        <v>222</v>
      </c>
      <c r="B95" s="74">
        <v>5</v>
      </c>
      <c r="C95" s="74">
        <v>0</v>
      </c>
      <c r="D95" s="74">
        <v>6</v>
      </c>
      <c r="E95" s="74">
        <v>2</v>
      </c>
      <c r="F95" s="74">
        <v>1</v>
      </c>
      <c r="G95" s="74">
        <v>5</v>
      </c>
      <c r="H95" s="74"/>
      <c r="I95" s="74"/>
      <c r="J95" s="74"/>
      <c r="K95" s="74"/>
      <c r="L95" s="74"/>
      <c r="M95" s="74"/>
      <c r="N95" s="74"/>
      <c r="O95" s="74"/>
      <c r="P95" s="74"/>
      <c r="Q95" s="74"/>
      <c r="R95" s="74"/>
      <c r="S95" s="74"/>
      <c r="T95" s="74"/>
      <c r="U95" s="74"/>
      <c r="V95" s="74"/>
      <c r="W95" s="74"/>
      <c r="X95" s="13"/>
      <c r="Y95" s="13"/>
      <c r="Z95" s="13"/>
    </row>
    <row r="96" spans="1:26" outlineLevel="1">
      <c r="A96" s="8" t="s">
        <v>209</v>
      </c>
      <c r="B96" s="74">
        <v>2</v>
      </c>
      <c r="C96" s="74">
        <v>1</v>
      </c>
      <c r="D96" s="74">
        <v>0</v>
      </c>
      <c r="E96" s="74">
        <v>2</v>
      </c>
      <c r="F96" s="74">
        <v>0</v>
      </c>
      <c r="G96" s="74">
        <v>0</v>
      </c>
      <c r="H96" s="74"/>
      <c r="I96" s="74"/>
      <c r="J96" s="74"/>
      <c r="K96" s="74"/>
      <c r="L96" s="74"/>
      <c r="M96" s="74"/>
      <c r="N96" s="74"/>
      <c r="O96" s="74"/>
      <c r="P96" s="74"/>
      <c r="Q96" s="74"/>
      <c r="R96" s="74"/>
      <c r="S96" s="74"/>
      <c r="T96" s="74"/>
      <c r="U96" s="74"/>
      <c r="V96" s="74"/>
      <c r="W96" s="74"/>
      <c r="X96" s="13"/>
      <c r="Y96" s="13"/>
      <c r="Z96" s="13"/>
    </row>
    <row r="97" spans="1:26" outlineLevel="1">
      <c r="A97" s="8" t="s">
        <v>202</v>
      </c>
      <c r="B97" s="74">
        <v>0</v>
      </c>
      <c r="C97" s="74">
        <v>0</v>
      </c>
      <c r="D97" s="74">
        <v>0</v>
      </c>
      <c r="E97" s="74">
        <v>0</v>
      </c>
      <c r="F97" s="74">
        <v>0</v>
      </c>
      <c r="G97" s="74">
        <v>0</v>
      </c>
      <c r="H97" s="74"/>
      <c r="I97" s="74"/>
      <c r="J97" s="74"/>
      <c r="K97" s="74"/>
      <c r="L97" s="74"/>
      <c r="M97" s="74"/>
      <c r="N97" s="74"/>
      <c r="O97" s="74"/>
      <c r="P97" s="74"/>
      <c r="Q97" s="74"/>
      <c r="R97" s="74"/>
      <c r="S97" s="74"/>
      <c r="T97" s="74"/>
      <c r="U97" s="74"/>
      <c r="V97" s="74"/>
      <c r="W97" s="74"/>
      <c r="X97" s="13"/>
      <c r="Y97" s="13"/>
      <c r="Z97" s="13"/>
    </row>
    <row r="98" spans="1:26" outlineLevel="1">
      <c r="A98" s="8" t="s">
        <v>171</v>
      </c>
      <c r="B98" s="74">
        <v>1</v>
      </c>
      <c r="C98" s="74">
        <v>1</v>
      </c>
      <c r="D98" s="74">
        <v>1</v>
      </c>
      <c r="E98" s="74">
        <v>0</v>
      </c>
      <c r="F98" s="74">
        <v>1</v>
      </c>
      <c r="G98" s="74">
        <v>1</v>
      </c>
      <c r="H98" s="74"/>
      <c r="I98" s="74"/>
      <c r="J98" s="74"/>
      <c r="K98" s="74"/>
      <c r="L98" s="74"/>
      <c r="M98" s="74"/>
      <c r="N98" s="74"/>
      <c r="O98" s="74"/>
      <c r="P98" s="74"/>
      <c r="Q98" s="74"/>
      <c r="R98" s="74"/>
      <c r="S98" s="74"/>
      <c r="T98" s="74"/>
      <c r="U98" s="74"/>
      <c r="V98" s="74"/>
      <c r="W98" s="74"/>
      <c r="X98" s="13"/>
      <c r="Y98" s="13"/>
      <c r="Z98" s="13"/>
    </row>
    <row r="99" spans="1:26" outlineLevel="1">
      <c r="A99" s="8" t="s">
        <v>224</v>
      </c>
      <c r="B99" s="74"/>
      <c r="C99" s="74"/>
      <c r="D99" s="74"/>
      <c r="E99" s="74"/>
      <c r="F99" s="74"/>
      <c r="G99" s="74"/>
      <c r="H99" s="74"/>
      <c r="I99" s="74"/>
      <c r="J99" s="74"/>
      <c r="K99" s="74"/>
      <c r="L99" s="74"/>
      <c r="M99" s="74"/>
      <c r="N99" s="74"/>
      <c r="O99" s="74"/>
      <c r="P99" s="74"/>
      <c r="Q99" s="74"/>
      <c r="R99" s="74"/>
      <c r="S99" s="74"/>
      <c r="T99" s="74"/>
      <c r="U99" s="74"/>
      <c r="V99" s="74"/>
      <c r="W99" s="74"/>
      <c r="X99" s="13"/>
      <c r="Y99" s="13"/>
      <c r="Z99" s="7"/>
    </row>
    <row r="100" spans="1:26" outlineLevel="1">
      <c r="A100" s="8" t="s">
        <v>191</v>
      </c>
      <c r="B100" s="74">
        <v>40</v>
      </c>
      <c r="C100" s="74">
        <v>55</v>
      </c>
      <c r="D100" s="74">
        <v>35</v>
      </c>
      <c r="E100" s="74">
        <v>37</v>
      </c>
      <c r="F100" s="74">
        <v>38</v>
      </c>
      <c r="G100" s="74">
        <v>50</v>
      </c>
      <c r="H100" s="74"/>
      <c r="I100" s="74"/>
      <c r="J100" s="74"/>
      <c r="K100" s="74"/>
      <c r="L100" s="74"/>
      <c r="M100" s="74"/>
      <c r="N100" s="74"/>
      <c r="O100" s="74"/>
      <c r="P100" s="74"/>
      <c r="Q100" s="74"/>
      <c r="R100" s="74"/>
      <c r="S100" s="74"/>
      <c r="T100" s="74"/>
      <c r="U100" s="74"/>
      <c r="V100" s="74"/>
      <c r="W100" s="74"/>
      <c r="X100" s="13"/>
      <c r="Y100" s="13"/>
      <c r="Z100" s="13"/>
    </row>
    <row r="101" spans="1:26" outlineLevel="1">
      <c r="A101" s="8" t="s">
        <v>255</v>
      </c>
      <c r="B101" s="74">
        <v>4</v>
      </c>
      <c r="C101" s="74">
        <v>5</v>
      </c>
      <c r="D101" s="74">
        <v>5</v>
      </c>
      <c r="E101" s="74">
        <v>5</v>
      </c>
      <c r="F101" s="74">
        <v>7</v>
      </c>
      <c r="G101" s="74">
        <v>4</v>
      </c>
      <c r="H101" s="74"/>
      <c r="I101" s="74"/>
      <c r="J101" s="74"/>
      <c r="K101" s="74"/>
      <c r="L101" s="74"/>
      <c r="M101" s="74"/>
      <c r="N101" s="74"/>
      <c r="O101" s="74"/>
      <c r="P101" s="74"/>
      <c r="Q101" s="74"/>
      <c r="R101" s="74"/>
      <c r="S101" s="74"/>
      <c r="T101" s="74"/>
      <c r="U101" s="74"/>
      <c r="V101" s="74"/>
      <c r="W101" s="74"/>
      <c r="X101" s="13"/>
      <c r="Y101" s="13"/>
      <c r="Z101" s="13"/>
    </row>
    <row r="102" spans="1:26" outlineLevel="1">
      <c r="A102" s="8" t="s">
        <v>258</v>
      </c>
      <c r="B102" s="74">
        <v>0</v>
      </c>
      <c r="C102" s="74">
        <v>0</v>
      </c>
      <c r="D102" s="74">
        <v>0</v>
      </c>
      <c r="E102" s="74">
        <v>0</v>
      </c>
      <c r="F102" s="74">
        <v>2</v>
      </c>
      <c r="G102" s="74">
        <v>0</v>
      </c>
      <c r="H102" s="74"/>
      <c r="I102" s="74"/>
      <c r="J102" s="74"/>
      <c r="K102" s="74"/>
      <c r="L102" s="74"/>
      <c r="M102" s="74"/>
      <c r="N102" s="74"/>
      <c r="O102" s="74"/>
      <c r="P102" s="74"/>
      <c r="Q102" s="74"/>
      <c r="R102" s="74"/>
      <c r="S102" s="74"/>
      <c r="T102" s="74"/>
      <c r="U102" s="74"/>
      <c r="V102" s="74"/>
      <c r="W102" s="74"/>
      <c r="X102" s="13"/>
      <c r="Y102" s="13"/>
      <c r="Z102" s="13"/>
    </row>
    <row r="103" spans="1:26" outlineLevel="1">
      <c r="A103" s="8" t="s">
        <v>229</v>
      </c>
      <c r="B103" s="74">
        <v>0</v>
      </c>
      <c r="C103" s="74">
        <v>2</v>
      </c>
      <c r="D103" s="74">
        <v>0</v>
      </c>
      <c r="E103" s="74">
        <v>0</v>
      </c>
      <c r="F103" s="74">
        <v>0</v>
      </c>
      <c r="G103" s="74">
        <v>0</v>
      </c>
      <c r="H103" s="74"/>
      <c r="I103" s="74"/>
      <c r="J103" s="74"/>
      <c r="K103" s="74"/>
      <c r="L103" s="74"/>
      <c r="M103" s="74"/>
      <c r="N103" s="74"/>
      <c r="O103" s="74"/>
      <c r="P103" s="74"/>
      <c r="Q103" s="74"/>
      <c r="R103" s="74"/>
      <c r="S103" s="74"/>
      <c r="T103" s="74"/>
      <c r="U103" s="74"/>
      <c r="V103" s="74"/>
      <c r="W103" s="74"/>
      <c r="X103" s="13"/>
      <c r="Y103" s="13"/>
      <c r="Z103" s="13"/>
    </row>
    <row r="104" spans="1:26" outlineLevel="1">
      <c r="A104" s="8" t="s">
        <v>259</v>
      </c>
      <c r="B104" s="74">
        <v>0</v>
      </c>
      <c r="C104" s="74">
        <v>5</v>
      </c>
      <c r="D104" s="74">
        <v>3</v>
      </c>
      <c r="E104" s="74">
        <v>6</v>
      </c>
      <c r="F104" s="74">
        <v>7</v>
      </c>
      <c r="G104" s="74">
        <v>5</v>
      </c>
      <c r="H104" s="74"/>
      <c r="I104" s="74"/>
      <c r="J104" s="74"/>
      <c r="K104" s="74"/>
      <c r="L104" s="74"/>
      <c r="M104" s="74"/>
      <c r="N104" s="74"/>
      <c r="O104" s="74"/>
      <c r="P104" s="74"/>
      <c r="Q104" s="74"/>
      <c r="R104" s="74"/>
      <c r="S104" s="74"/>
      <c r="T104" s="74"/>
      <c r="U104" s="74"/>
      <c r="V104" s="74"/>
      <c r="W104" s="74"/>
      <c r="X104" s="13"/>
      <c r="Y104" s="13"/>
      <c r="Z104" s="13"/>
    </row>
    <row r="105" spans="1:26" outlineLevel="1">
      <c r="A105" s="8" t="s">
        <v>205</v>
      </c>
      <c r="B105" s="74">
        <v>0</v>
      </c>
      <c r="C105" s="74">
        <v>2</v>
      </c>
      <c r="D105" s="74">
        <v>3</v>
      </c>
      <c r="E105" s="74">
        <v>1</v>
      </c>
      <c r="F105" s="74">
        <v>0</v>
      </c>
      <c r="G105" s="74">
        <v>0</v>
      </c>
      <c r="H105" s="74"/>
      <c r="I105" s="74"/>
      <c r="J105" s="74"/>
      <c r="K105" s="74"/>
      <c r="L105" s="74"/>
      <c r="M105" s="74"/>
      <c r="N105" s="74"/>
      <c r="O105" s="74" t="s">
        <v>152</v>
      </c>
      <c r="P105" s="74"/>
      <c r="Q105" s="74"/>
      <c r="R105" s="74"/>
      <c r="S105" s="74"/>
      <c r="T105" s="74"/>
      <c r="U105" s="74"/>
      <c r="V105" s="74"/>
      <c r="W105" s="74"/>
      <c r="X105" s="13"/>
      <c r="Y105" s="13"/>
      <c r="Z105" s="13"/>
    </row>
    <row r="106" spans="1:26" outlineLevel="1">
      <c r="A106" s="8" t="s">
        <v>233</v>
      </c>
      <c r="B106" s="74">
        <v>0</v>
      </c>
      <c r="C106" s="74">
        <v>0</v>
      </c>
      <c r="D106" s="74">
        <v>0</v>
      </c>
      <c r="E106" s="74">
        <v>0</v>
      </c>
      <c r="F106" s="74" t="s">
        <v>692</v>
      </c>
      <c r="G106" s="74">
        <v>0</v>
      </c>
      <c r="H106" s="74"/>
      <c r="I106" s="74"/>
      <c r="J106" s="74"/>
      <c r="K106" s="74"/>
      <c r="L106" s="74"/>
      <c r="M106" s="74"/>
      <c r="N106" s="74"/>
      <c r="O106" s="74"/>
      <c r="P106" s="74"/>
      <c r="Q106" s="74"/>
      <c r="R106" s="74"/>
      <c r="S106" s="74"/>
      <c r="T106" s="74"/>
      <c r="U106" s="74"/>
      <c r="V106" s="74"/>
      <c r="W106" s="74"/>
      <c r="X106" s="13"/>
      <c r="Y106" s="13"/>
      <c r="Z106" s="13"/>
    </row>
    <row r="107" spans="1:26" outlineLevel="1">
      <c r="A107" s="8" t="s">
        <v>234</v>
      </c>
      <c r="B107" s="74"/>
      <c r="C107" s="74"/>
      <c r="D107" s="74"/>
      <c r="E107" s="74"/>
      <c r="F107" s="74"/>
      <c r="G107" s="74"/>
      <c r="H107" s="74"/>
      <c r="I107" s="74"/>
      <c r="J107" s="74"/>
      <c r="K107" s="74"/>
      <c r="L107" s="74"/>
      <c r="M107" s="74"/>
      <c r="N107" s="74"/>
      <c r="O107" s="74"/>
      <c r="P107" s="74"/>
      <c r="Q107" s="74"/>
      <c r="R107" s="74"/>
      <c r="S107" s="74"/>
      <c r="T107" s="74"/>
      <c r="U107" s="74"/>
      <c r="V107" s="74"/>
      <c r="W107" s="74"/>
      <c r="X107" s="13"/>
      <c r="Y107" s="13"/>
      <c r="Z107" s="7"/>
    </row>
    <row r="108" spans="1:26" outlineLevel="1">
      <c r="A108" s="8" t="s">
        <v>235</v>
      </c>
      <c r="B108" s="74" t="s">
        <v>9</v>
      </c>
      <c r="C108" s="74" t="s">
        <v>9</v>
      </c>
      <c r="D108" s="74" t="s">
        <v>9</v>
      </c>
      <c r="E108" s="74" t="s">
        <v>410</v>
      </c>
      <c r="F108" s="74" t="s">
        <v>692</v>
      </c>
      <c r="G108" s="74" t="s">
        <v>9</v>
      </c>
      <c r="H108" s="74"/>
      <c r="I108" s="74"/>
      <c r="J108" s="74"/>
      <c r="K108" s="74"/>
      <c r="L108" s="74"/>
      <c r="M108" s="74"/>
      <c r="N108" s="74"/>
      <c r="O108" s="74"/>
      <c r="P108" s="74"/>
      <c r="Q108" s="74"/>
      <c r="R108" s="74"/>
      <c r="S108" s="74"/>
      <c r="T108" s="74"/>
      <c r="U108" s="74"/>
      <c r="V108" s="74"/>
      <c r="W108" s="74"/>
      <c r="X108" s="13"/>
      <c r="Y108" s="13"/>
      <c r="Z108" s="13"/>
    </row>
    <row r="109" spans="1:26" outlineLevel="1">
      <c r="A109" s="8" t="s">
        <v>236</v>
      </c>
      <c r="B109" s="74">
        <v>28</v>
      </c>
      <c r="C109" s="74">
        <v>19</v>
      </c>
      <c r="D109" s="74">
        <v>28</v>
      </c>
      <c r="E109" s="74">
        <v>29</v>
      </c>
      <c r="F109" s="74">
        <v>33</v>
      </c>
      <c r="G109" s="74">
        <v>38</v>
      </c>
      <c r="H109" s="74"/>
      <c r="I109" s="74"/>
      <c r="J109" s="74"/>
      <c r="K109" s="74"/>
      <c r="L109" s="74"/>
      <c r="M109" s="74"/>
      <c r="N109" s="74"/>
      <c r="O109" s="74"/>
      <c r="P109" s="74"/>
      <c r="Q109" s="74"/>
      <c r="R109" s="74"/>
      <c r="S109" s="74"/>
      <c r="T109" s="74"/>
      <c r="U109" s="74"/>
      <c r="V109" s="74"/>
      <c r="W109" s="74"/>
      <c r="X109" s="13"/>
      <c r="Y109" s="13"/>
      <c r="Z109" s="13"/>
    </row>
    <row r="110" spans="1:26" outlineLevel="1">
      <c r="A110" s="8" t="s">
        <v>237</v>
      </c>
      <c r="B110" s="74">
        <v>0</v>
      </c>
      <c r="C110" s="74">
        <v>0</v>
      </c>
      <c r="D110" s="74">
        <v>0</v>
      </c>
      <c r="E110" s="74">
        <v>0</v>
      </c>
      <c r="F110" s="74">
        <v>0</v>
      </c>
      <c r="G110" s="74">
        <v>0</v>
      </c>
      <c r="H110" s="74"/>
      <c r="I110" s="74"/>
      <c r="J110" s="74"/>
      <c r="K110" s="74"/>
      <c r="L110" s="74"/>
      <c r="M110" s="74"/>
      <c r="N110" s="74"/>
      <c r="O110" s="74"/>
      <c r="P110" s="74"/>
      <c r="Q110" s="74"/>
      <c r="R110" s="74"/>
      <c r="S110" s="74"/>
      <c r="T110" s="74"/>
      <c r="U110" s="74"/>
      <c r="V110" s="74"/>
      <c r="W110" s="74"/>
      <c r="X110" s="13"/>
      <c r="Y110" s="13"/>
      <c r="Z110" s="13"/>
    </row>
    <row r="111" spans="1:26" outlineLevel="1">
      <c r="A111" s="8" t="s">
        <v>238</v>
      </c>
      <c r="B111" s="74">
        <v>2</v>
      </c>
      <c r="C111" s="74">
        <v>1</v>
      </c>
      <c r="D111" s="74">
        <v>1</v>
      </c>
      <c r="E111" s="74">
        <v>2</v>
      </c>
      <c r="F111" s="74">
        <v>2</v>
      </c>
      <c r="G111" s="74">
        <v>0</v>
      </c>
      <c r="H111" s="74"/>
      <c r="I111" s="74"/>
      <c r="J111" s="74"/>
      <c r="K111" s="74"/>
      <c r="L111" s="74"/>
      <c r="M111" s="74"/>
      <c r="N111" s="74"/>
      <c r="O111" s="74"/>
      <c r="P111" s="74"/>
      <c r="Q111" s="74"/>
      <c r="R111" s="74"/>
      <c r="S111" s="74"/>
      <c r="T111" s="74"/>
      <c r="U111" s="74"/>
      <c r="V111" s="74"/>
      <c r="W111" s="74"/>
      <c r="X111" s="13"/>
      <c r="Y111" s="13"/>
      <c r="Z111" s="13"/>
    </row>
    <row r="112" spans="1:26" outlineLevel="1">
      <c r="A112" s="8" t="s">
        <v>174</v>
      </c>
      <c r="B112" s="74">
        <v>1</v>
      </c>
      <c r="C112" s="74">
        <v>9</v>
      </c>
      <c r="D112" s="74">
        <v>6</v>
      </c>
      <c r="E112" s="74">
        <v>5</v>
      </c>
      <c r="F112" s="74">
        <v>5</v>
      </c>
      <c r="G112" s="74">
        <v>10</v>
      </c>
      <c r="H112" s="74"/>
      <c r="I112" s="74"/>
      <c r="J112" s="74"/>
      <c r="K112" s="74"/>
      <c r="L112" s="74"/>
      <c r="M112" s="74"/>
      <c r="N112" s="74"/>
      <c r="O112" s="74"/>
      <c r="P112" s="74"/>
      <c r="Q112" s="74"/>
      <c r="R112" s="74"/>
      <c r="S112" s="74"/>
      <c r="T112" s="74"/>
      <c r="U112" s="74"/>
      <c r="V112" s="74"/>
      <c r="W112" s="74"/>
      <c r="X112" s="13"/>
      <c r="Y112" s="13"/>
      <c r="Z112" s="13"/>
    </row>
    <row r="113" spans="1:26" outlineLevel="1">
      <c r="A113" s="8" t="s">
        <v>239</v>
      </c>
      <c r="B113" s="74">
        <v>0</v>
      </c>
      <c r="C113" s="74">
        <v>0</v>
      </c>
      <c r="D113" s="74">
        <v>0</v>
      </c>
      <c r="E113" s="74">
        <v>0</v>
      </c>
      <c r="F113" s="74">
        <v>0</v>
      </c>
      <c r="G113" s="74">
        <v>0</v>
      </c>
      <c r="H113" s="74"/>
      <c r="I113" s="74"/>
      <c r="J113" s="74"/>
      <c r="K113" s="74"/>
      <c r="L113" s="74"/>
      <c r="M113" s="74"/>
      <c r="N113" s="74"/>
      <c r="O113" s="74"/>
      <c r="P113" s="74"/>
      <c r="Q113" s="74"/>
      <c r="R113" s="74"/>
      <c r="S113" s="74"/>
      <c r="T113" s="74"/>
      <c r="U113" s="74"/>
      <c r="V113" s="74"/>
      <c r="W113" s="74"/>
      <c r="X113" s="13"/>
      <c r="Y113" s="13"/>
      <c r="Z113" s="13"/>
    </row>
    <row r="114" spans="1:26" outlineLevel="1">
      <c r="A114" s="8" t="s">
        <v>240</v>
      </c>
      <c r="B114" s="74">
        <v>2</v>
      </c>
      <c r="C114" s="74">
        <v>1</v>
      </c>
      <c r="D114" s="74">
        <v>0</v>
      </c>
      <c r="E114" s="74">
        <v>3</v>
      </c>
      <c r="F114" s="74">
        <v>0</v>
      </c>
      <c r="G114" s="74">
        <v>0</v>
      </c>
      <c r="H114" s="74"/>
      <c r="I114" s="74"/>
      <c r="J114" s="74"/>
      <c r="K114" s="74"/>
      <c r="L114" s="74"/>
      <c r="M114" s="74"/>
      <c r="N114" s="74"/>
      <c r="O114" s="74"/>
      <c r="P114" s="74"/>
      <c r="Q114" s="74"/>
      <c r="R114" s="74"/>
      <c r="S114" s="74"/>
      <c r="T114" s="74"/>
      <c r="U114" s="74"/>
      <c r="V114" s="74"/>
      <c r="W114" s="74"/>
      <c r="X114" s="13"/>
      <c r="Y114" s="13"/>
      <c r="Z114" s="13"/>
    </row>
    <row r="115" spans="1:26" outlineLevel="1">
      <c r="A115" s="8" t="s">
        <v>241</v>
      </c>
      <c r="B115" s="74">
        <v>8</v>
      </c>
      <c r="C115" s="74">
        <v>0</v>
      </c>
      <c r="D115" s="74">
        <v>3</v>
      </c>
      <c r="E115" s="74">
        <v>2</v>
      </c>
      <c r="F115" s="74">
        <v>0</v>
      </c>
      <c r="G115" s="74">
        <v>0</v>
      </c>
      <c r="H115" s="74"/>
      <c r="I115" s="74"/>
      <c r="J115" s="74"/>
      <c r="K115" s="74"/>
      <c r="L115" s="74"/>
      <c r="M115" s="74"/>
      <c r="N115" s="74"/>
      <c r="O115" s="74"/>
      <c r="P115" s="74"/>
      <c r="Q115" s="74"/>
      <c r="R115" s="74"/>
      <c r="S115" s="74"/>
      <c r="T115" s="74"/>
      <c r="U115" s="74"/>
      <c r="V115" s="74"/>
      <c r="W115" s="74"/>
      <c r="X115" s="13"/>
      <c r="Y115" s="13"/>
      <c r="Z115" s="13"/>
    </row>
    <row r="116" spans="1:26" outlineLevel="1">
      <c r="A116" s="8" t="s">
        <v>243</v>
      </c>
      <c r="B116" s="74">
        <v>2</v>
      </c>
      <c r="C116" s="74">
        <v>0</v>
      </c>
      <c r="D116" s="74">
        <v>0</v>
      </c>
      <c r="E116" s="74">
        <v>1</v>
      </c>
      <c r="F116" s="74">
        <v>1</v>
      </c>
      <c r="G116" s="74">
        <v>1</v>
      </c>
      <c r="H116" s="74"/>
      <c r="I116" s="74"/>
      <c r="J116" s="74"/>
      <c r="K116" s="74"/>
      <c r="L116" s="74"/>
      <c r="M116" s="74"/>
      <c r="N116" s="74"/>
      <c r="O116" s="74"/>
      <c r="P116" s="74"/>
      <c r="Q116" s="74"/>
      <c r="R116" s="74"/>
      <c r="S116" s="74"/>
      <c r="T116" s="74"/>
      <c r="U116" s="74"/>
      <c r="V116" s="74"/>
      <c r="W116" s="74"/>
      <c r="X116" s="13"/>
      <c r="Y116" s="13"/>
      <c r="Z116" s="13"/>
    </row>
    <row r="117" spans="1:26" outlineLevel="1">
      <c r="A117" s="8" t="s">
        <v>196</v>
      </c>
      <c r="B117" s="74">
        <v>1</v>
      </c>
      <c r="C117" s="74">
        <v>1</v>
      </c>
      <c r="D117" s="74">
        <v>0</v>
      </c>
      <c r="E117" s="74">
        <v>0</v>
      </c>
      <c r="F117" s="74">
        <v>0</v>
      </c>
      <c r="G117" s="74">
        <v>0</v>
      </c>
      <c r="H117" s="74"/>
      <c r="I117" s="74"/>
      <c r="J117" s="74"/>
      <c r="K117" s="74"/>
      <c r="L117" s="74"/>
      <c r="M117" s="74"/>
      <c r="N117" s="74"/>
      <c r="O117" s="74"/>
      <c r="P117" s="74"/>
      <c r="Q117" s="74"/>
      <c r="R117" s="74"/>
      <c r="S117" s="74"/>
      <c r="T117" s="74"/>
      <c r="U117" s="74"/>
      <c r="V117" s="74"/>
      <c r="W117" s="74"/>
      <c r="X117" s="13"/>
      <c r="Y117" s="13"/>
      <c r="Z117" s="13"/>
    </row>
    <row r="118" spans="1:26" outlineLevel="1">
      <c r="A118" s="8" t="s">
        <v>247</v>
      </c>
      <c r="B118" s="74" t="s">
        <v>9</v>
      </c>
      <c r="C118" s="74" t="s">
        <v>9</v>
      </c>
      <c r="D118" s="74" t="s">
        <v>9</v>
      </c>
      <c r="E118" s="74" t="s">
        <v>9</v>
      </c>
      <c r="F118" s="74" t="s">
        <v>692</v>
      </c>
      <c r="G118" s="74" t="s">
        <v>9</v>
      </c>
      <c r="H118" s="74"/>
      <c r="I118" s="74"/>
      <c r="J118" s="74"/>
      <c r="K118" s="74"/>
      <c r="L118" s="74"/>
      <c r="M118" s="74"/>
      <c r="N118" s="74"/>
      <c r="O118" s="74"/>
      <c r="P118" s="74"/>
      <c r="Q118" s="74"/>
      <c r="R118" s="74"/>
      <c r="S118" s="74"/>
      <c r="T118" s="74"/>
      <c r="U118" s="74"/>
      <c r="V118" s="74"/>
      <c r="W118" s="74"/>
      <c r="X118" s="13"/>
      <c r="Y118" s="13"/>
      <c r="Z118" s="13"/>
    </row>
    <row r="119" spans="1:26" outlineLevel="1">
      <c r="A119" s="8" t="s">
        <v>250</v>
      </c>
      <c r="B119" s="74" t="s">
        <v>9</v>
      </c>
      <c r="C119" s="74" t="s">
        <v>9</v>
      </c>
      <c r="D119" s="74" t="s">
        <v>9</v>
      </c>
      <c r="E119" s="74" t="s">
        <v>9</v>
      </c>
      <c r="F119" s="74" t="s">
        <v>692</v>
      </c>
      <c r="G119" s="74" t="s">
        <v>9</v>
      </c>
      <c r="H119" s="74"/>
      <c r="I119" s="74"/>
      <c r="J119" s="74"/>
      <c r="K119" s="74"/>
      <c r="L119" s="74"/>
      <c r="M119" s="74"/>
      <c r="N119" s="74"/>
      <c r="O119" s="74"/>
      <c r="P119" s="74"/>
      <c r="Q119" s="74"/>
      <c r="R119" s="74"/>
      <c r="S119" s="74"/>
      <c r="T119" s="74"/>
      <c r="U119" s="74"/>
      <c r="V119" s="74"/>
      <c r="W119" s="74"/>
      <c r="X119" s="13"/>
      <c r="Y119" s="13"/>
      <c r="Z119" s="13"/>
    </row>
    <row r="120" spans="1:26" outlineLevel="1">
      <c r="A120" s="8" t="s">
        <v>200</v>
      </c>
      <c r="B120" s="74" t="s">
        <v>9</v>
      </c>
      <c r="C120" s="74" t="s">
        <v>9</v>
      </c>
      <c r="D120" s="74" t="s">
        <v>9</v>
      </c>
      <c r="E120" s="74" t="s">
        <v>9</v>
      </c>
      <c r="F120" s="74" t="s">
        <v>692</v>
      </c>
      <c r="G120" s="74" t="s">
        <v>9</v>
      </c>
      <c r="H120" s="74"/>
      <c r="I120" s="74"/>
      <c r="J120" s="74"/>
      <c r="K120" s="74"/>
      <c r="L120" s="74"/>
      <c r="M120" s="74" t="s">
        <v>152</v>
      </c>
      <c r="N120" s="74"/>
      <c r="O120" s="74"/>
      <c r="P120" s="74"/>
      <c r="Q120" s="74"/>
      <c r="R120" s="74"/>
      <c r="S120" s="74"/>
      <c r="T120" s="74"/>
      <c r="U120" s="74"/>
      <c r="V120" s="74"/>
      <c r="W120" s="74"/>
      <c r="X120" s="13"/>
      <c r="Y120" s="13"/>
      <c r="Z120" s="13"/>
    </row>
    <row r="121" spans="1:26" s="55" customFormat="1" ht="12.75" customHeight="1"/>
    <row r="122" spans="1:26" s="1" customFormat="1">
      <c r="A122" s="67" t="s">
        <v>601</v>
      </c>
      <c r="B122" s="68"/>
      <c r="C122" s="69"/>
      <c r="E122" s="70"/>
      <c r="G122" s="71"/>
    </row>
    <row r="123" spans="1:26" s="1" customFormat="1"/>
    <row r="124" spans="1:26" s="1" customFormat="1">
      <c r="A124" s="72" t="s">
        <v>602</v>
      </c>
      <c r="C124" s="63"/>
    </row>
    <row r="125" spans="1:26" s="8" customFormat="1" ht="12.75" customHeight="1">
      <c r="A125" s="8" t="s">
        <v>153</v>
      </c>
    </row>
    <row r="127" spans="1:26" s="73" customFormat="1">
      <c r="A127" s="91" t="s">
        <v>488</v>
      </c>
    </row>
    <row r="128" spans="1:26">
      <c r="A128" s="15" t="s">
        <v>566</v>
      </c>
    </row>
    <row r="129" spans="1:1">
      <c r="A129" s="15" t="s">
        <v>567</v>
      </c>
    </row>
    <row r="130" spans="1:1">
      <c r="A130" s="2" t="s">
        <v>568</v>
      </c>
    </row>
  </sheetData>
  <phoneticPr fontId="0" type="noConversion"/>
  <hyperlinks>
    <hyperlink ref="A4" location="Inhalt!A1" display="&lt;&lt;&lt; Inhalt" xr:uid="{96BB00A1-9602-47BB-AB13-0826AE9D7FE3}"/>
    <hyperlink ref="A122" location="Metadaten!A1" display="Metadaten &lt;&lt;&lt;" xr:uid="{4537355A-D068-427C-A6F8-CCD712F8422C}"/>
  </hyperlinks>
  <pageMargins left="0.78740157499999996" right="0.78740157499999996" top="0.984251969" bottom="0.984251969" header="0.4921259845" footer="0.4921259845"/>
  <pageSetup paperSize="9" scale="58"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20">
    <pageSetUpPr fitToPage="1"/>
  </sheetPr>
  <dimension ref="A1:U52"/>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6" style="6" customWidth="1"/>
    <col min="2" max="2" width="7.5703125" style="6" bestFit="1" customWidth="1"/>
    <col min="3" max="3" width="17.5703125" style="6" bestFit="1" customWidth="1"/>
    <col min="4" max="4" width="13" style="6" customWidth="1"/>
    <col min="5" max="5" width="19.7109375" style="6" bestFit="1" customWidth="1"/>
    <col min="6" max="6" width="15.5703125" style="6" bestFit="1" customWidth="1"/>
    <col min="7" max="7" width="21.85546875" style="6" bestFit="1" customWidth="1"/>
    <col min="8" max="8" width="20.5703125" style="6" bestFit="1" customWidth="1"/>
    <col min="9" max="9" width="16.85546875" style="6" bestFit="1" customWidth="1"/>
    <col min="10" max="10" width="18.7109375" style="6" bestFit="1" customWidth="1"/>
    <col min="11" max="12" width="20.140625" style="6" bestFit="1" customWidth="1"/>
    <col min="13" max="13" width="9.140625" style="6" bestFit="1" customWidth="1"/>
    <col min="14" max="14" width="8.28515625" style="6" bestFit="1" customWidth="1"/>
    <col min="15" max="18" width="10.7109375" style="6" bestFit="1" customWidth="1"/>
    <col min="19" max="19" width="8.7109375" style="6" customWidth="1"/>
    <col min="20" max="16384" width="11.42578125" style="6"/>
  </cols>
  <sheetData>
    <row r="1" spans="1:21" s="55" customFormat="1" ht="15.75">
      <c r="A1" s="53" t="s">
        <v>346</v>
      </c>
    </row>
    <row r="2" spans="1:21" s="55" customFormat="1" ht="12.75" customHeight="1">
      <c r="A2" s="55" t="s">
        <v>699</v>
      </c>
    </row>
    <row r="3" spans="1:21" s="55" customFormat="1"/>
    <row r="4" spans="1:21" s="55" customFormat="1">
      <c r="A4" s="62" t="s">
        <v>599</v>
      </c>
    </row>
    <row r="5" spans="1:21" s="55" customFormat="1">
      <c r="A5" s="63"/>
    </row>
    <row r="6" spans="1:21" s="55" customFormat="1">
      <c r="A6" s="64" t="s">
        <v>649</v>
      </c>
    </row>
    <row r="7" spans="1:21" s="55" customFormat="1"/>
    <row r="8" spans="1:21" s="3" customFormat="1" collapsed="1">
      <c r="A8" s="3" t="s">
        <v>0</v>
      </c>
      <c r="B8" s="3" t="s">
        <v>276</v>
      </c>
    </row>
    <row r="9" spans="1:21" s="3" customFormat="1" collapsed="1">
      <c r="B9" s="3" t="s">
        <v>20</v>
      </c>
      <c r="C9" s="3" t="s">
        <v>368</v>
      </c>
      <c r="D9" s="3" t="s">
        <v>369</v>
      </c>
      <c r="E9" s="3" t="s">
        <v>370</v>
      </c>
      <c r="F9" s="3" t="s">
        <v>277</v>
      </c>
      <c r="G9" s="3" t="s">
        <v>278</v>
      </c>
      <c r="H9" s="3" t="s">
        <v>279</v>
      </c>
      <c r="I9" s="3" t="s">
        <v>280</v>
      </c>
      <c r="J9" s="3" t="s">
        <v>281</v>
      </c>
      <c r="K9" s="3" t="s">
        <v>367</v>
      </c>
      <c r="L9" s="3" t="s">
        <v>371</v>
      </c>
      <c r="M9" s="3" t="s">
        <v>282</v>
      </c>
      <c r="N9" s="3" t="s">
        <v>283</v>
      </c>
      <c r="O9" s="3" t="s">
        <v>284</v>
      </c>
      <c r="P9" s="3" t="s">
        <v>285</v>
      </c>
      <c r="Q9" s="3" t="s">
        <v>286</v>
      </c>
      <c r="R9" s="3" t="s">
        <v>287</v>
      </c>
    </row>
    <row r="10" spans="1:21">
      <c r="A10" s="24">
        <v>1991</v>
      </c>
      <c r="B10" s="74">
        <v>326</v>
      </c>
      <c r="C10" s="74">
        <v>3</v>
      </c>
      <c r="D10" s="74">
        <v>12</v>
      </c>
      <c r="E10" s="74">
        <v>103</v>
      </c>
      <c r="F10" s="74">
        <v>223</v>
      </c>
      <c r="G10" s="74">
        <v>185</v>
      </c>
      <c r="H10" s="74">
        <v>351</v>
      </c>
      <c r="I10" s="74">
        <v>216</v>
      </c>
      <c r="J10" s="74">
        <v>109</v>
      </c>
      <c r="K10" s="74">
        <v>174</v>
      </c>
      <c r="L10" s="74">
        <v>151</v>
      </c>
      <c r="M10" s="74">
        <v>86</v>
      </c>
      <c r="N10" s="74">
        <v>239</v>
      </c>
      <c r="O10" s="74">
        <v>66</v>
      </c>
      <c r="P10" s="74">
        <v>66</v>
      </c>
      <c r="Q10" s="74">
        <v>87</v>
      </c>
      <c r="R10" s="74">
        <v>107</v>
      </c>
      <c r="S10" s="17"/>
      <c r="U10" s="17"/>
    </row>
    <row r="11" spans="1:21">
      <c r="A11" s="24">
        <v>1992</v>
      </c>
      <c r="B11" s="74">
        <v>282</v>
      </c>
      <c r="C11" s="74">
        <v>1</v>
      </c>
      <c r="D11" s="74">
        <v>8</v>
      </c>
      <c r="E11" s="74">
        <v>82</v>
      </c>
      <c r="F11" s="74">
        <v>200</v>
      </c>
      <c r="G11" s="74">
        <v>161</v>
      </c>
      <c r="H11" s="74">
        <v>317</v>
      </c>
      <c r="I11" s="74">
        <v>178</v>
      </c>
      <c r="J11" s="74">
        <v>103</v>
      </c>
      <c r="K11" s="74">
        <v>148</v>
      </c>
      <c r="L11" s="74">
        <v>134</v>
      </c>
      <c r="M11" s="74">
        <v>59</v>
      </c>
      <c r="N11" s="74">
        <v>223</v>
      </c>
      <c r="O11" s="74">
        <v>72</v>
      </c>
      <c r="P11" s="74">
        <v>62</v>
      </c>
      <c r="Q11" s="74">
        <v>75</v>
      </c>
      <c r="R11" s="74">
        <v>73</v>
      </c>
      <c r="S11" s="17"/>
      <c r="U11" s="17"/>
    </row>
    <row r="12" spans="1:21">
      <c r="A12" s="24">
        <v>1993</v>
      </c>
      <c r="B12" s="74">
        <v>295</v>
      </c>
      <c r="C12" s="74">
        <v>2</v>
      </c>
      <c r="D12" s="74">
        <v>12</v>
      </c>
      <c r="E12" s="74">
        <v>95</v>
      </c>
      <c r="F12" s="74">
        <v>200</v>
      </c>
      <c r="G12" s="74">
        <v>154</v>
      </c>
      <c r="H12" s="74">
        <v>360</v>
      </c>
      <c r="I12" s="74">
        <v>204</v>
      </c>
      <c r="J12" s="74">
        <v>91</v>
      </c>
      <c r="K12" s="74">
        <v>176</v>
      </c>
      <c r="L12" s="74">
        <v>119</v>
      </c>
      <c r="M12" s="74">
        <v>70</v>
      </c>
      <c r="N12" s="74">
        <v>225</v>
      </c>
      <c r="O12" s="74">
        <v>67</v>
      </c>
      <c r="P12" s="74">
        <v>65</v>
      </c>
      <c r="Q12" s="74">
        <v>90</v>
      </c>
      <c r="R12" s="74">
        <v>73</v>
      </c>
      <c r="S12" s="17"/>
      <c r="U12" s="17"/>
    </row>
    <row r="13" spans="1:21">
      <c r="A13" s="24">
        <v>1994</v>
      </c>
      <c r="B13" s="74">
        <v>458</v>
      </c>
      <c r="C13" s="74">
        <v>3</v>
      </c>
      <c r="D13" s="74">
        <v>9</v>
      </c>
      <c r="E13" s="74">
        <v>109</v>
      </c>
      <c r="F13" s="74">
        <v>349</v>
      </c>
      <c r="G13" s="74">
        <v>249</v>
      </c>
      <c r="H13" s="74">
        <v>530</v>
      </c>
      <c r="I13" s="74">
        <v>286</v>
      </c>
      <c r="J13" s="74">
        <v>172</v>
      </c>
      <c r="K13" s="74">
        <v>281</v>
      </c>
      <c r="L13" s="74">
        <v>107</v>
      </c>
      <c r="M13" s="74">
        <v>98</v>
      </c>
      <c r="N13" s="74">
        <v>360</v>
      </c>
      <c r="O13" s="74">
        <v>97</v>
      </c>
      <c r="P13" s="74">
        <v>123</v>
      </c>
      <c r="Q13" s="74">
        <v>118</v>
      </c>
      <c r="R13" s="74">
        <v>120</v>
      </c>
      <c r="S13" s="17"/>
      <c r="U13" s="17"/>
    </row>
    <row r="14" spans="1:21">
      <c r="A14" s="24">
        <v>1995</v>
      </c>
      <c r="B14" s="74">
        <v>424</v>
      </c>
      <c r="C14" s="74">
        <v>2</v>
      </c>
      <c r="D14" s="74">
        <v>9</v>
      </c>
      <c r="E14" s="74">
        <v>78</v>
      </c>
      <c r="F14" s="74">
        <v>346</v>
      </c>
      <c r="G14" s="74">
        <v>253</v>
      </c>
      <c r="H14" s="74">
        <v>488</v>
      </c>
      <c r="I14" s="74">
        <v>278</v>
      </c>
      <c r="J14" s="74">
        <v>146</v>
      </c>
      <c r="K14" s="74">
        <v>265</v>
      </c>
      <c r="L14" s="74">
        <v>159</v>
      </c>
      <c r="M14" s="74">
        <v>94</v>
      </c>
      <c r="N14" s="74">
        <v>330</v>
      </c>
      <c r="O14" s="74">
        <v>97</v>
      </c>
      <c r="P14" s="74">
        <v>104</v>
      </c>
      <c r="Q14" s="74">
        <v>107</v>
      </c>
      <c r="R14" s="74">
        <v>116</v>
      </c>
      <c r="S14" s="17"/>
      <c r="U14" s="17"/>
    </row>
    <row r="15" spans="1:21">
      <c r="A15" s="24">
        <v>1996</v>
      </c>
      <c r="B15" s="74">
        <v>403</v>
      </c>
      <c r="C15" s="74">
        <v>3</v>
      </c>
      <c r="D15" s="74">
        <v>13</v>
      </c>
      <c r="E15" s="74">
        <v>80</v>
      </c>
      <c r="F15" s="74">
        <v>320</v>
      </c>
      <c r="G15" s="74">
        <v>231</v>
      </c>
      <c r="H15" s="74">
        <v>481</v>
      </c>
      <c r="I15" s="74">
        <v>260</v>
      </c>
      <c r="J15" s="74">
        <v>143</v>
      </c>
      <c r="K15" s="74">
        <v>250</v>
      </c>
      <c r="L15" s="74">
        <v>153</v>
      </c>
      <c r="M15" s="74">
        <v>82</v>
      </c>
      <c r="N15" s="74">
        <v>321</v>
      </c>
      <c r="O15" s="74">
        <v>94</v>
      </c>
      <c r="P15" s="74">
        <v>96</v>
      </c>
      <c r="Q15" s="74">
        <v>103</v>
      </c>
      <c r="R15" s="74">
        <v>110</v>
      </c>
      <c r="S15" s="17"/>
      <c r="U15" s="17"/>
    </row>
    <row r="16" spans="1:21">
      <c r="A16" s="24">
        <v>1997</v>
      </c>
      <c r="B16" s="74">
        <v>367</v>
      </c>
      <c r="C16" s="74">
        <v>6</v>
      </c>
      <c r="D16" s="74">
        <v>10</v>
      </c>
      <c r="E16" s="74">
        <v>83</v>
      </c>
      <c r="F16" s="74">
        <v>284</v>
      </c>
      <c r="G16" s="74">
        <v>174</v>
      </c>
      <c r="H16" s="74">
        <v>442</v>
      </c>
      <c r="I16" s="74">
        <v>234</v>
      </c>
      <c r="J16" s="74">
        <v>132</v>
      </c>
      <c r="K16" s="74">
        <v>235</v>
      </c>
      <c r="L16" s="74">
        <v>132</v>
      </c>
      <c r="M16" s="74">
        <v>69</v>
      </c>
      <c r="N16" s="74">
        <v>298</v>
      </c>
      <c r="O16" s="74">
        <v>96</v>
      </c>
      <c r="P16" s="74">
        <v>95</v>
      </c>
      <c r="Q16" s="74">
        <v>84</v>
      </c>
      <c r="R16" s="74">
        <v>92</v>
      </c>
      <c r="S16" s="17"/>
      <c r="U16" s="17"/>
    </row>
    <row r="17" spans="1:21">
      <c r="A17" s="24">
        <v>1998</v>
      </c>
      <c r="B17" s="74">
        <v>355</v>
      </c>
      <c r="C17" s="74">
        <v>0</v>
      </c>
      <c r="D17" s="74">
        <v>13</v>
      </c>
      <c r="E17" s="74">
        <v>94</v>
      </c>
      <c r="F17" s="74">
        <v>261</v>
      </c>
      <c r="G17" s="74">
        <v>172</v>
      </c>
      <c r="H17" s="74">
        <v>433</v>
      </c>
      <c r="I17" s="74">
        <v>216</v>
      </c>
      <c r="J17" s="74">
        <v>139</v>
      </c>
      <c r="K17" s="74">
        <v>224</v>
      </c>
      <c r="L17" s="74">
        <v>131</v>
      </c>
      <c r="M17" s="74">
        <v>72</v>
      </c>
      <c r="N17" s="74">
        <v>283</v>
      </c>
      <c r="O17" s="74">
        <v>85</v>
      </c>
      <c r="P17" s="74">
        <v>82</v>
      </c>
      <c r="Q17" s="74">
        <v>90</v>
      </c>
      <c r="R17" s="74">
        <v>98</v>
      </c>
      <c r="S17" s="17"/>
      <c r="U17" s="17"/>
    </row>
    <row r="18" spans="1:21">
      <c r="A18" s="24">
        <v>1999</v>
      </c>
      <c r="B18" s="74">
        <v>364</v>
      </c>
      <c r="C18" s="74">
        <v>0</v>
      </c>
      <c r="D18" s="74">
        <v>8</v>
      </c>
      <c r="E18" s="74">
        <v>91</v>
      </c>
      <c r="F18" s="74">
        <v>272</v>
      </c>
      <c r="G18" s="74">
        <v>145</v>
      </c>
      <c r="H18" s="74">
        <v>422</v>
      </c>
      <c r="I18" s="74">
        <v>198</v>
      </c>
      <c r="J18" s="74">
        <v>127</v>
      </c>
      <c r="K18" s="74">
        <v>227</v>
      </c>
      <c r="L18" s="74">
        <v>131</v>
      </c>
      <c r="M18" s="74">
        <v>48</v>
      </c>
      <c r="N18" s="74">
        <v>313</v>
      </c>
      <c r="O18" s="74">
        <v>87</v>
      </c>
      <c r="P18" s="74">
        <v>90</v>
      </c>
      <c r="Q18" s="74">
        <v>87</v>
      </c>
      <c r="R18" s="74">
        <v>100</v>
      </c>
      <c r="S18" s="17"/>
      <c r="U18" s="17"/>
    </row>
    <row r="19" spans="1:21">
      <c r="A19" s="24">
        <v>2000</v>
      </c>
      <c r="B19" s="74">
        <v>424</v>
      </c>
      <c r="C19" s="74">
        <v>3</v>
      </c>
      <c r="D19" s="74">
        <v>12</v>
      </c>
      <c r="E19" s="74">
        <v>119</v>
      </c>
      <c r="F19" s="74">
        <v>305</v>
      </c>
      <c r="G19" s="74">
        <v>182</v>
      </c>
      <c r="H19" s="74">
        <v>476</v>
      </c>
      <c r="I19" s="74">
        <v>218</v>
      </c>
      <c r="J19" s="74">
        <v>141</v>
      </c>
      <c r="K19" s="74">
        <v>265</v>
      </c>
      <c r="L19" s="74">
        <v>146</v>
      </c>
      <c r="M19" s="74">
        <v>57</v>
      </c>
      <c r="N19" s="74">
        <v>365</v>
      </c>
      <c r="O19" s="74">
        <v>103</v>
      </c>
      <c r="P19" s="74">
        <v>110</v>
      </c>
      <c r="Q19" s="74">
        <v>91</v>
      </c>
      <c r="R19" s="74">
        <v>120</v>
      </c>
      <c r="S19" s="17"/>
      <c r="U19" s="17"/>
    </row>
    <row r="20" spans="1:21">
      <c r="A20" s="24">
        <v>2001</v>
      </c>
      <c r="B20" s="74">
        <v>573</v>
      </c>
      <c r="C20" s="74">
        <v>2</v>
      </c>
      <c r="D20" s="74">
        <v>14</v>
      </c>
      <c r="E20" s="74">
        <v>142</v>
      </c>
      <c r="F20" s="74">
        <v>431</v>
      </c>
      <c r="G20" s="74">
        <v>292</v>
      </c>
      <c r="H20" s="74">
        <v>581</v>
      </c>
      <c r="I20" s="74">
        <v>293</v>
      </c>
      <c r="J20" s="74">
        <v>179</v>
      </c>
      <c r="K20" s="74">
        <v>348</v>
      </c>
      <c r="L20" s="74">
        <v>194</v>
      </c>
      <c r="M20" s="74">
        <v>97</v>
      </c>
      <c r="N20" s="74">
        <v>471</v>
      </c>
      <c r="O20" s="74">
        <v>111</v>
      </c>
      <c r="P20" s="74">
        <v>154</v>
      </c>
      <c r="Q20" s="74">
        <v>132</v>
      </c>
      <c r="R20" s="74">
        <v>176</v>
      </c>
      <c r="S20" s="17"/>
      <c r="T20" s="17"/>
      <c r="U20" s="17"/>
    </row>
    <row r="21" spans="1:21">
      <c r="A21" s="24">
        <v>2002</v>
      </c>
      <c r="B21" s="74">
        <v>582</v>
      </c>
      <c r="C21" s="74">
        <v>0</v>
      </c>
      <c r="D21" s="74">
        <v>5</v>
      </c>
      <c r="E21" s="74">
        <v>115</v>
      </c>
      <c r="F21" s="74">
        <v>467</v>
      </c>
      <c r="G21" s="74">
        <v>264</v>
      </c>
      <c r="H21" s="74">
        <v>615</v>
      </c>
      <c r="I21" s="74">
        <v>312</v>
      </c>
      <c r="J21" s="74">
        <v>171</v>
      </c>
      <c r="K21" s="74">
        <v>349</v>
      </c>
      <c r="L21" s="74">
        <v>203</v>
      </c>
      <c r="M21" s="74">
        <v>99</v>
      </c>
      <c r="N21" s="74">
        <v>470</v>
      </c>
      <c r="O21" s="74">
        <v>138</v>
      </c>
      <c r="P21" s="74">
        <v>149</v>
      </c>
      <c r="Q21" s="74">
        <v>135</v>
      </c>
      <c r="R21" s="74">
        <v>160</v>
      </c>
      <c r="S21" s="17"/>
      <c r="T21" s="17"/>
      <c r="U21" s="17"/>
    </row>
    <row r="22" spans="1:21">
      <c r="A22" s="24">
        <v>2003</v>
      </c>
      <c r="B22" s="74">
        <v>565</v>
      </c>
      <c r="C22" s="74">
        <v>5</v>
      </c>
      <c r="D22" s="74">
        <v>10</v>
      </c>
      <c r="E22" s="74">
        <v>118</v>
      </c>
      <c r="F22" s="74">
        <v>447</v>
      </c>
      <c r="G22" s="74">
        <v>258</v>
      </c>
      <c r="H22" s="74">
        <v>556</v>
      </c>
      <c r="I22" s="74">
        <v>274</v>
      </c>
      <c r="J22" s="74">
        <v>194</v>
      </c>
      <c r="K22" s="74">
        <v>330</v>
      </c>
      <c r="L22" s="74">
        <v>191</v>
      </c>
      <c r="M22" s="74">
        <v>84</v>
      </c>
      <c r="N22" s="74">
        <v>466</v>
      </c>
      <c r="O22" s="74">
        <v>143</v>
      </c>
      <c r="P22" s="74">
        <v>129</v>
      </c>
      <c r="Q22" s="74">
        <v>147</v>
      </c>
      <c r="R22" s="74">
        <v>146</v>
      </c>
      <c r="S22" s="17"/>
      <c r="T22" s="17"/>
      <c r="U22" s="17"/>
    </row>
    <row r="23" spans="1:21">
      <c r="A23" s="24">
        <v>2004</v>
      </c>
      <c r="B23" s="74">
        <v>511</v>
      </c>
      <c r="C23" s="74">
        <v>1</v>
      </c>
      <c r="D23" s="74">
        <v>18</v>
      </c>
      <c r="E23" s="74">
        <v>113</v>
      </c>
      <c r="F23" s="74">
        <v>399</v>
      </c>
      <c r="G23" s="74">
        <v>218</v>
      </c>
      <c r="H23" s="74">
        <v>529</v>
      </c>
      <c r="I23" s="74">
        <v>246</v>
      </c>
      <c r="J23" s="74">
        <v>164</v>
      </c>
      <c r="K23" s="74">
        <v>315</v>
      </c>
      <c r="L23" s="74">
        <v>178</v>
      </c>
      <c r="M23" s="74">
        <v>61</v>
      </c>
      <c r="N23" s="74">
        <v>439</v>
      </c>
      <c r="O23" s="74">
        <v>107</v>
      </c>
      <c r="P23" s="74">
        <v>136</v>
      </c>
      <c r="Q23" s="74">
        <v>142</v>
      </c>
      <c r="R23" s="74">
        <v>126</v>
      </c>
      <c r="S23" s="17"/>
      <c r="T23" s="17"/>
      <c r="U23" s="17"/>
    </row>
    <row r="24" spans="1:21">
      <c r="A24" s="24">
        <v>2005</v>
      </c>
      <c r="B24" s="74">
        <v>435</v>
      </c>
      <c r="C24" s="74">
        <v>2</v>
      </c>
      <c r="D24" s="74">
        <v>9</v>
      </c>
      <c r="E24" s="74">
        <v>78</v>
      </c>
      <c r="F24" s="74">
        <v>357</v>
      </c>
      <c r="G24" s="74">
        <v>247</v>
      </c>
      <c r="H24" s="74">
        <v>511</v>
      </c>
      <c r="I24" s="74">
        <v>218</v>
      </c>
      <c r="J24" s="74">
        <v>160</v>
      </c>
      <c r="K24" s="74">
        <v>280</v>
      </c>
      <c r="L24" s="74">
        <v>155</v>
      </c>
      <c r="M24" s="74">
        <v>80</v>
      </c>
      <c r="N24" s="74">
        <v>355</v>
      </c>
      <c r="O24" s="74">
        <v>94</v>
      </c>
      <c r="P24" s="74">
        <v>118</v>
      </c>
      <c r="Q24" s="74">
        <v>112</v>
      </c>
      <c r="R24" s="74">
        <v>111</v>
      </c>
      <c r="S24" s="17"/>
      <c r="T24" s="17"/>
      <c r="U24" s="17"/>
    </row>
    <row r="25" spans="1:21">
      <c r="A25" s="24">
        <v>2006</v>
      </c>
      <c r="B25" s="74">
        <v>448</v>
      </c>
      <c r="C25" s="74">
        <v>0</v>
      </c>
      <c r="D25" s="74">
        <v>13</v>
      </c>
      <c r="E25" s="74">
        <v>78</v>
      </c>
      <c r="F25" s="74">
        <v>370</v>
      </c>
      <c r="G25" s="74">
        <v>266</v>
      </c>
      <c r="H25" s="74">
        <v>450</v>
      </c>
      <c r="I25" s="74">
        <v>209</v>
      </c>
      <c r="J25" s="74">
        <v>239</v>
      </c>
      <c r="K25" s="74">
        <v>351</v>
      </c>
      <c r="L25" s="74">
        <v>97</v>
      </c>
      <c r="M25" s="74">
        <v>70</v>
      </c>
      <c r="N25" s="74">
        <v>370</v>
      </c>
      <c r="O25" s="74">
        <v>119</v>
      </c>
      <c r="P25" s="74">
        <v>98</v>
      </c>
      <c r="Q25" s="74">
        <v>60</v>
      </c>
      <c r="R25" s="74">
        <v>171</v>
      </c>
      <c r="S25" s="17"/>
      <c r="T25" s="17"/>
      <c r="U25" s="17"/>
    </row>
    <row r="26" spans="1:21">
      <c r="A26" s="24">
        <v>2007</v>
      </c>
      <c r="B26" s="74">
        <v>420</v>
      </c>
      <c r="C26" s="74">
        <v>0</v>
      </c>
      <c r="D26" s="74">
        <v>10</v>
      </c>
      <c r="E26" s="74">
        <v>96</v>
      </c>
      <c r="F26" s="74">
        <v>324</v>
      </c>
      <c r="G26" s="74">
        <v>273</v>
      </c>
      <c r="H26" s="74">
        <v>443</v>
      </c>
      <c r="I26" s="74">
        <v>233</v>
      </c>
      <c r="J26" s="74">
        <v>187</v>
      </c>
      <c r="K26" s="74">
        <v>288</v>
      </c>
      <c r="L26" s="74">
        <v>132</v>
      </c>
      <c r="M26" s="74">
        <v>46</v>
      </c>
      <c r="N26" s="74">
        <v>374</v>
      </c>
      <c r="O26" s="74">
        <v>102</v>
      </c>
      <c r="P26" s="74">
        <v>116</v>
      </c>
      <c r="Q26" s="74">
        <v>104</v>
      </c>
      <c r="R26" s="74">
        <v>98</v>
      </c>
      <c r="S26" s="17"/>
      <c r="T26" s="17"/>
      <c r="U26" s="17"/>
    </row>
    <row r="27" spans="1:21">
      <c r="A27" s="24">
        <v>2008</v>
      </c>
      <c r="B27" s="74">
        <v>402</v>
      </c>
      <c r="C27" s="74">
        <v>1</v>
      </c>
      <c r="D27" s="74">
        <v>19</v>
      </c>
      <c r="E27" s="74">
        <v>114</v>
      </c>
      <c r="F27" s="74">
        <v>288</v>
      </c>
      <c r="G27" s="74">
        <v>235</v>
      </c>
      <c r="H27" s="74">
        <v>467</v>
      </c>
      <c r="I27" s="74">
        <v>207</v>
      </c>
      <c r="J27" s="74">
        <v>195</v>
      </c>
      <c r="K27" s="74">
        <v>251</v>
      </c>
      <c r="L27" s="74">
        <v>151</v>
      </c>
      <c r="M27" s="74">
        <v>65</v>
      </c>
      <c r="N27" s="74">
        <v>337</v>
      </c>
      <c r="O27" s="74">
        <v>109</v>
      </c>
      <c r="P27" s="74">
        <v>100</v>
      </c>
      <c r="Q27" s="74">
        <v>92</v>
      </c>
      <c r="R27" s="74">
        <v>101</v>
      </c>
      <c r="S27" s="17"/>
      <c r="T27" s="17"/>
      <c r="U27" s="17"/>
    </row>
    <row r="28" spans="1:21">
      <c r="A28" s="24">
        <v>2009</v>
      </c>
      <c r="B28" s="74">
        <v>358</v>
      </c>
      <c r="C28" s="74">
        <v>1</v>
      </c>
      <c r="D28" s="74">
        <v>7</v>
      </c>
      <c r="E28" s="74">
        <v>88</v>
      </c>
      <c r="F28" s="74">
        <v>270</v>
      </c>
      <c r="G28" s="74">
        <v>251</v>
      </c>
      <c r="H28" s="74">
        <v>368</v>
      </c>
      <c r="I28" s="74">
        <v>180</v>
      </c>
      <c r="J28" s="74">
        <v>178</v>
      </c>
      <c r="K28" s="74">
        <v>235</v>
      </c>
      <c r="L28" s="74">
        <v>123</v>
      </c>
      <c r="M28" s="74">
        <v>50</v>
      </c>
      <c r="N28" s="74">
        <v>308</v>
      </c>
      <c r="O28" s="74">
        <v>88</v>
      </c>
      <c r="P28" s="74">
        <v>92</v>
      </c>
      <c r="Q28" s="74">
        <v>90</v>
      </c>
      <c r="R28" s="74">
        <v>88</v>
      </c>
      <c r="S28" s="17"/>
      <c r="T28" s="17"/>
      <c r="U28" s="17"/>
    </row>
    <row r="29" spans="1:21">
      <c r="A29" s="24">
        <v>2010</v>
      </c>
      <c r="B29" s="74">
        <v>366</v>
      </c>
      <c r="C29" s="74">
        <v>0</v>
      </c>
      <c r="D29" s="74">
        <v>20</v>
      </c>
      <c r="E29" s="74">
        <v>103</v>
      </c>
      <c r="F29" s="74">
        <v>263</v>
      </c>
      <c r="G29" s="74">
        <v>286</v>
      </c>
      <c r="H29" s="74">
        <v>405</v>
      </c>
      <c r="I29" s="74">
        <v>196</v>
      </c>
      <c r="J29" s="74">
        <v>170</v>
      </c>
      <c r="K29" s="74">
        <v>232</v>
      </c>
      <c r="L29" s="74">
        <v>134</v>
      </c>
      <c r="M29" s="74">
        <v>42</v>
      </c>
      <c r="N29" s="74">
        <v>324</v>
      </c>
      <c r="O29" s="74">
        <v>76</v>
      </c>
      <c r="P29" s="74">
        <v>107</v>
      </c>
      <c r="Q29" s="74">
        <v>91</v>
      </c>
      <c r="R29" s="74">
        <v>92</v>
      </c>
      <c r="S29" s="17"/>
      <c r="T29" s="17"/>
      <c r="U29" s="17"/>
    </row>
    <row r="30" spans="1:21">
      <c r="A30" s="24">
        <v>2011</v>
      </c>
      <c r="B30" s="74">
        <v>331</v>
      </c>
      <c r="C30" s="74">
        <v>2</v>
      </c>
      <c r="D30" s="74">
        <v>8</v>
      </c>
      <c r="E30" s="74">
        <v>88</v>
      </c>
      <c r="F30" s="74">
        <v>241</v>
      </c>
      <c r="G30" s="74">
        <v>183</v>
      </c>
      <c r="H30" s="74">
        <v>363</v>
      </c>
      <c r="I30" s="74">
        <v>177</v>
      </c>
      <c r="J30" s="74">
        <v>154</v>
      </c>
      <c r="K30" s="74">
        <v>220</v>
      </c>
      <c r="L30" s="74">
        <v>111</v>
      </c>
      <c r="M30" s="74">
        <v>48</v>
      </c>
      <c r="N30" s="74">
        <v>283</v>
      </c>
      <c r="O30" s="74">
        <v>64</v>
      </c>
      <c r="P30" s="74">
        <v>90</v>
      </c>
      <c r="Q30" s="74">
        <v>96</v>
      </c>
      <c r="R30" s="74">
        <v>81</v>
      </c>
      <c r="S30" s="17"/>
      <c r="T30" s="17"/>
      <c r="U30" s="17"/>
    </row>
    <row r="31" spans="1:21">
      <c r="A31" s="24">
        <v>2012</v>
      </c>
      <c r="B31" s="74">
        <v>405</v>
      </c>
      <c r="C31" s="74">
        <v>1</v>
      </c>
      <c r="D31" s="74">
        <v>24</v>
      </c>
      <c r="E31" s="74">
        <v>88</v>
      </c>
      <c r="F31" s="74">
        <v>314</v>
      </c>
      <c r="G31" s="74">
        <v>225</v>
      </c>
      <c r="H31" s="74">
        <v>513</v>
      </c>
      <c r="I31" s="74">
        <v>195</v>
      </c>
      <c r="J31" s="74">
        <v>210</v>
      </c>
      <c r="K31" s="74">
        <v>269</v>
      </c>
      <c r="L31" s="74">
        <v>136</v>
      </c>
      <c r="M31" s="74">
        <v>52</v>
      </c>
      <c r="N31" s="74">
        <v>353</v>
      </c>
      <c r="O31" s="74">
        <v>94</v>
      </c>
      <c r="P31" s="74">
        <v>95</v>
      </c>
      <c r="Q31" s="74">
        <v>85</v>
      </c>
      <c r="R31" s="74">
        <v>131</v>
      </c>
      <c r="S31" s="17"/>
      <c r="T31" s="17"/>
      <c r="U31" s="17"/>
    </row>
    <row r="32" spans="1:21">
      <c r="A32" s="24">
        <v>2013</v>
      </c>
      <c r="B32" s="74">
        <v>468</v>
      </c>
      <c r="C32" s="74">
        <v>2</v>
      </c>
      <c r="D32" s="74">
        <v>23</v>
      </c>
      <c r="E32" s="74">
        <v>91</v>
      </c>
      <c r="F32" s="74">
        <v>375</v>
      </c>
      <c r="G32" s="74">
        <v>257</v>
      </c>
      <c r="H32" s="74">
        <v>467</v>
      </c>
      <c r="I32" s="74">
        <v>216</v>
      </c>
      <c r="J32" s="74">
        <v>255</v>
      </c>
      <c r="K32" s="74">
        <v>305</v>
      </c>
      <c r="L32" s="74">
        <v>166</v>
      </c>
      <c r="M32" s="74">
        <v>74</v>
      </c>
      <c r="N32" s="74">
        <v>393</v>
      </c>
      <c r="O32" s="74">
        <v>115</v>
      </c>
      <c r="P32" s="74">
        <v>133</v>
      </c>
      <c r="Q32" s="74">
        <v>109</v>
      </c>
      <c r="R32" s="74">
        <v>112</v>
      </c>
      <c r="S32" s="17"/>
      <c r="T32" s="17"/>
      <c r="U32" s="17"/>
    </row>
    <row r="33" spans="1:21">
      <c r="A33" s="24">
        <v>2014</v>
      </c>
      <c r="B33" s="74">
        <v>465</v>
      </c>
      <c r="C33" s="74">
        <v>3</v>
      </c>
      <c r="D33" s="74">
        <v>19</v>
      </c>
      <c r="E33" s="74">
        <v>89</v>
      </c>
      <c r="F33" s="74">
        <v>370</v>
      </c>
      <c r="G33" s="74">
        <v>277</v>
      </c>
      <c r="H33" s="74">
        <v>597</v>
      </c>
      <c r="I33" s="74">
        <v>255</v>
      </c>
      <c r="J33" s="74">
        <v>210</v>
      </c>
      <c r="K33" s="74">
        <v>308</v>
      </c>
      <c r="L33" s="74">
        <v>157</v>
      </c>
      <c r="M33" s="74">
        <v>74</v>
      </c>
      <c r="N33" s="74">
        <v>391</v>
      </c>
      <c r="O33" s="74">
        <v>113</v>
      </c>
      <c r="P33" s="74">
        <v>112</v>
      </c>
      <c r="Q33" s="74">
        <v>117</v>
      </c>
      <c r="R33" s="74">
        <v>123</v>
      </c>
      <c r="S33" s="17"/>
      <c r="T33" s="17"/>
      <c r="U33" s="17"/>
    </row>
    <row r="34" spans="1:21">
      <c r="A34" s="24">
        <v>2015</v>
      </c>
      <c r="B34" s="74">
        <v>445</v>
      </c>
      <c r="C34" s="74">
        <v>2</v>
      </c>
      <c r="D34" s="74">
        <v>18</v>
      </c>
      <c r="E34" s="74">
        <v>98</v>
      </c>
      <c r="F34" s="74">
        <v>345</v>
      </c>
      <c r="G34" s="74">
        <v>265</v>
      </c>
      <c r="H34" s="74">
        <v>588</v>
      </c>
      <c r="I34" s="74">
        <v>213</v>
      </c>
      <c r="J34" s="74">
        <v>232</v>
      </c>
      <c r="K34" s="74">
        <v>289</v>
      </c>
      <c r="L34" s="74">
        <v>156</v>
      </c>
      <c r="M34" s="74">
        <v>69</v>
      </c>
      <c r="N34" s="74">
        <v>376</v>
      </c>
      <c r="O34" s="74">
        <v>95</v>
      </c>
      <c r="P34" s="74">
        <v>120</v>
      </c>
      <c r="Q34" s="74">
        <v>108</v>
      </c>
      <c r="R34" s="74">
        <v>122</v>
      </c>
      <c r="S34" s="17"/>
      <c r="T34" s="17"/>
      <c r="U34" s="17"/>
    </row>
    <row r="35" spans="1:21">
      <c r="A35" s="24">
        <v>2016</v>
      </c>
      <c r="B35" s="74">
        <v>434</v>
      </c>
      <c r="C35" s="74">
        <v>0</v>
      </c>
      <c r="D35" s="74">
        <v>19</v>
      </c>
      <c r="E35" s="74">
        <v>96</v>
      </c>
      <c r="F35" s="74">
        <v>335</v>
      </c>
      <c r="G35" s="74">
        <v>297</v>
      </c>
      <c r="H35" s="74">
        <v>551</v>
      </c>
      <c r="I35" s="74">
        <v>209</v>
      </c>
      <c r="J35" s="74">
        <v>225</v>
      </c>
      <c r="K35" s="74">
        <v>293</v>
      </c>
      <c r="L35" s="74">
        <v>141</v>
      </c>
      <c r="M35" s="74">
        <v>68</v>
      </c>
      <c r="N35" s="74">
        <v>366</v>
      </c>
      <c r="O35" s="74">
        <v>87</v>
      </c>
      <c r="P35" s="74">
        <v>111</v>
      </c>
      <c r="Q35" s="74">
        <v>115</v>
      </c>
      <c r="R35" s="74">
        <v>121</v>
      </c>
      <c r="S35" s="17"/>
      <c r="T35" s="17"/>
      <c r="U35" s="17"/>
    </row>
    <row r="36" spans="1:21">
      <c r="A36" s="24">
        <v>2017</v>
      </c>
      <c r="B36" s="74">
        <v>436</v>
      </c>
      <c r="C36" s="74">
        <v>2</v>
      </c>
      <c r="D36" s="74">
        <v>24</v>
      </c>
      <c r="E36" s="74">
        <v>74</v>
      </c>
      <c r="F36" s="74">
        <v>360</v>
      </c>
      <c r="G36" s="74">
        <v>264</v>
      </c>
      <c r="H36" s="74">
        <v>556</v>
      </c>
      <c r="I36" s="74">
        <v>217</v>
      </c>
      <c r="J36" s="74">
        <v>219</v>
      </c>
      <c r="K36" s="74">
        <v>305</v>
      </c>
      <c r="L36" s="74">
        <v>131</v>
      </c>
      <c r="M36" s="74">
        <v>48</v>
      </c>
      <c r="N36" s="74">
        <v>388</v>
      </c>
      <c r="O36" s="74">
        <v>105</v>
      </c>
      <c r="P36" s="74">
        <v>115</v>
      </c>
      <c r="Q36" s="74">
        <v>105</v>
      </c>
      <c r="R36" s="74">
        <v>111</v>
      </c>
      <c r="S36" s="17"/>
      <c r="T36" s="17"/>
      <c r="U36" s="17"/>
    </row>
    <row r="37" spans="1:21">
      <c r="A37" s="24">
        <v>2018</v>
      </c>
      <c r="B37" s="74">
        <v>478</v>
      </c>
      <c r="C37" s="74">
        <v>0</v>
      </c>
      <c r="D37" s="74">
        <v>32</v>
      </c>
      <c r="E37" s="74">
        <v>102</v>
      </c>
      <c r="F37" s="74">
        <v>376</v>
      </c>
      <c r="G37" s="74">
        <v>323</v>
      </c>
      <c r="H37" s="74">
        <v>582</v>
      </c>
      <c r="I37" s="74">
        <v>211</v>
      </c>
      <c r="J37" s="74">
        <v>267</v>
      </c>
      <c r="K37" s="74">
        <v>334</v>
      </c>
      <c r="L37" s="74">
        <v>144</v>
      </c>
      <c r="M37" s="74">
        <v>69</v>
      </c>
      <c r="N37" s="74">
        <v>409</v>
      </c>
      <c r="O37" s="74">
        <v>111</v>
      </c>
      <c r="P37" s="74">
        <v>125</v>
      </c>
      <c r="Q37" s="74">
        <v>110</v>
      </c>
      <c r="R37" s="74">
        <v>132</v>
      </c>
      <c r="S37" s="17"/>
      <c r="T37" s="17"/>
      <c r="U37" s="17"/>
    </row>
    <row r="38" spans="1:21">
      <c r="A38" s="24">
        <v>2019</v>
      </c>
      <c r="B38" s="74">
        <v>509</v>
      </c>
      <c r="C38" s="74">
        <v>0</v>
      </c>
      <c r="D38" s="74">
        <v>26</v>
      </c>
      <c r="E38" s="74">
        <v>86</v>
      </c>
      <c r="F38" s="74">
        <v>422</v>
      </c>
      <c r="G38" s="74">
        <v>281</v>
      </c>
      <c r="H38" s="74">
        <v>436</v>
      </c>
      <c r="I38" s="74">
        <v>247</v>
      </c>
      <c r="J38" s="74">
        <v>262</v>
      </c>
      <c r="K38" s="74">
        <v>317</v>
      </c>
      <c r="L38" s="74">
        <v>192</v>
      </c>
      <c r="M38" s="74">
        <v>65</v>
      </c>
      <c r="N38" s="74">
        <v>444</v>
      </c>
      <c r="O38" s="74">
        <v>99</v>
      </c>
      <c r="P38" s="74">
        <v>131</v>
      </c>
      <c r="Q38" s="74">
        <v>153</v>
      </c>
      <c r="R38" s="74">
        <v>126</v>
      </c>
      <c r="S38" s="17"/>
      <c r="T38" s="17"/>
      <c r="U38" s="17"/>
    </row>
    <row r="39" spans="1:21">
      <c r="A39" s="24">
        <v>2020</v>
      </c>
      <c r="B39" s="74">
        <v>408</v>
      </c>
      <c r="C39" s="74">
        <v>1</v>
      </c>
      <c r="D39" s="74">
        <v>24</v>
      </c>
      <c r="E39" s="74">
        <v>89</v>
      </c>
      <c r="F39" s="74">
        <v>318</v>
      </c>
      <c r="G39" s="74">
        <v>212</v>
      </c>
      <c r="H39" s="74">
        <v>412</v>
      </c>
      <c r="I39" s="74">
        <v>185</v>
      </c>
      <c r="J39" s="74">
        <v>223</v>
      </c>
      <c r="K39" s="74">
        <v>260</v>
      </c>
      <c r="L39" s="74">
        <v>148</v>
      </c>
      <c r="M39" s="74">
        <v>60</v>
      </c>
      <c r="N39" s="74">
        <v>348</v>
      </c>
      <c r="O39" s="74">
        <v>100</v>
      </c>
      <c r="P39" s="74">
        <v>87</v>
      </c>
      <c r="Q39" s="74">
        <v>110</v>
      </c>
      <c r="R39" s="74">
        <v>111</v>
      </c>
      <c r="S39" s="17"/>
      <c r="T39" s="17"/>
      <c r="U39" s="17"/>
    </row>
    <row r="40" spans="1:21">
      <c r="A40" s="24">
        <v>2021</v>
      </c>
      <c r="B40" s="74">
        <v>404</v>
      </c>
      <c r="C40" s="74">
        <v>0</v>
      </c>
      <c r="D40" s="74">
        <v>22</v>
      </c>
      <c r="E40" s="74">
        <v>61</v>
      </c>
      <c r="F40" s="74">
        <v>343</v>
      </c>
      <c r="G40" s="74">
        <v>205</v>
      </c>
      <c r="H40" s="74">
        <v>409</v>
      </c>
      <c r="I40" s="74">
        <v>187</v>
      </c>
      <c r="J40" s="74">
        <v>217</v>
      </c>
      <c r="K40" s="74">
        <v>272</v>
      </c>
      <c r="L40" s="74">
        <v>132</v>
      </c>
      <c r="M40" s="74">
        <v>66</v>
      </c>
      <c r="N40" s="74">
        <v>338</v>
      </c>
      <c r="O40" s="74">
        <v>96</v>
      </c>
      <c r="P40" s="74">
        <v>103</v>
      </c>
      <c r="Q40" s="74">
        <v>93</v>
      </c>
      <c r="R40" s="74">
        <v>112</v>
      </c>
      <c r="S40" s="17"/>
      <c r="T40" s="17"/>
      <c r="U40" s="17"/>
    </row>
    <row r="41" spans="1:21">
      <c r="A41" s="24">
        <v>2022</v>
      </c>
      <c r="B41" s="74">
        <v>452</v>
      </c>
      <c r="C41" s="74">
        <v>2</v>
      </c>
      <c r="D41" s="74">
        <v>29</v>
      </c>
      <c r="E41" s="74">
        <v>94</v>
      </c>
      <c r="F41" s="74">
        <v>356</v>
      </c>
      <c r="G41" s="74">
        <v>237</v>
      </c>
      <c r="H41" s="74">
        <v>434</v>
      </c>
      <c r="I41" s="74">
        <v>229</v>
      </c>
      <c r="J41" s="74">
        <v>223</v>
      </c>
      <c r="K41" s="74">
        <v>293</v>
      </c>
      <c r="L41" s="74">
        <v>159</v>
      </c>
      <c r="M41" s="74">
        <v>63</v>
      </c>
      <c r="N41" s="74">
        <v>389</v>
      </c>
      <c r="O41" s="74">
        <v>83</v>
      </c>
      <c r="P41" s="74">
        <v>123</v>
      </c>
      <c r="Q41" s="74">
        <v>124</v>
      </c>
      <c r="R41" s="74">
        <v>122</v>
      </c>
      <c r="S41" s="17"/>
      <c r="T41" s="17"/>
      <c r="U41" s="17"/>
    </row>
    <row r="42" spans="1:21" s="55" customFormat="1" ht="12.75" customHeight="1">
      <c r="G42" s="99"/>
      <c r="H42" s="99"/>
      <c r="O42" s="99"/>
      <c r="P42" s="99"/>
      <c r="Q42" s="99"/>
      <c r="R42" s="99"/>
    </row>
    <row r="43" spans="1:21" s="1" customFormat="1">
      <c r="A43" s="67" t="s">
        <v>601</v>
      </c>
      <c r="B43" s="68"/>
      <c r="C43" s="69"/>
      <c r="E43" s="70"/>
      <c r="G43" s="71"/>
    </row>
    <row r="44" spans="1:21" s="1" customFormat="1">
      <c r="G44" s="100"/>
      <c r="H44" s="100"/>
    </row>
    <row r="45" spans="1:21" s="1" customFormat="1">
      <c r="A45" s="72" t="s">
        <v>602</v>
      </c>
      <c r="C45" s="63"/>
    </row>
    <row r="46" spans="1:21" ht="12.75" customHeight="1">
      <c r="A46" s="6" t="s">
        <v>288</v>
      </c>
    </row>
    <row r="48" spans="1:21" s="75" customFormat="1" ht="12.75" customHeight="1">
      <c r="A48" s="92" t="s">
        <v>10</v>
      </c>
      <c r="B48" s="92"/>
      <c r="C48" s="92"/>
      <c r="D48" s="92"/>
    </row>
    <row r="49" spans="1:4" ht="12.75" customHeight="1">
      <c r="A49" s="18" t="s">
        <v>276</v>
      </c>
      <c r="B49" s="18"/>
      <c r="C49" s="18"/>
      <c r="D49" s="18"/>
    </row>
    <row r="50" spans="1:4" ht="12.75" customHeight="1">
      <c r="A50" s="18" t="s">
        <v>569</v>
      </c>
      <c r="B50" s="18"/>
      <c r="C50" s="18"/>
    </row>
    <row r="51" spans="1:4" ht="12.75" customHeight="1">
      <c r="A51" s="18" t="s">
        <v>570</v>
      </c>
      <c r="B51" s="18"/>
      <c r="C51" s="18"/>
    </row>
    <row r="52" spans="1:4" ht="12.75" customHeight="1">
      <c r="A52" s="18" t="s">
        <v>647</v>
      </c>
      <c r="B52" s="18"/>
      <c r="C52" s="18"/>
      <c r="D52" s="18"/>
    </row>
  </sheetData>
  <phoneticPr fontId="4" type="noConversion"/>
  <hyperlinks>
    <hyperlink ref="A43" location="Metadaten!A1" display="Metadaten &lt;&lt;&lt;" xr:uid="{EC85930D-E671-49D8-AE12-8115812C6F0F}"/>
    <hyperlink ref="A4" location="Inhalt!A1" display="&lt;&lt;&lt; Inhalt" xr:uid="{323220E6-6099-457E-B494-177E5258BF6B}"/>
  </hyperlinks>
  <pageMargins left="0.78740157499999996" right="0.78740157499999996" top="0.984251969" bottom="0.984251969" header="0.4921259845" footer="0.4921259845"/>
  <pageSetup paperSize="9" scale="3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21">
    <outlinePr summaryRight="0"/>
    <pageSetUpPr fitToPage="1"/>
  </sheetPr>
  <dimension ref="A1:AD64"/>
  <sheetViews>
    <sheetView workbookViewId="0">
      <pane ySplit="8" topLeftCell="A9" activePane="bottomLeft" state="frozen"/>
      <selection sqref="A1:XFD1048576"/>
      <selection pane="bottomLeft" activeCell="A4" sqref="A4"/>
    </sheetView>
  </sheetViews>
  <sheetFormatPr baseColWidth="10" defaultRowHeight="12.75" customHeight="1"/>
  <cols>
    <col min="1" max="1" width="7.140625" style="6" customWidth="1"/>
    <col min="2" max="2" width="15.42578125" style="6" bestFit="1" customWidth="1"/>
    <col min="3" max="3" width="19.28515625" style="6" bestFit="1" customWidth="1"/>
    <col min="4" max="4" width="22.7109375" style="6" bestFit="1" customWidth="1"/>
    <col min="5" max="5" width="26.5703125" style="6" bestFit="1" customWidth="1"/>
    <col min="6" max="6" width="16.85546875" style="6" bestFit="1" customWidth="1"/>
    <col min="7" max="7" width="9.85546875" style="6" bestFit="1" customWidth="1"/>
    <col min="8" max="8" width="6.85546875" style="6" bestFit="1" customWidth="1"/>
    <col min="9" max="9" width="24.140625" style="6" bestFit="1" customWidth="1"/>
    <col min="10" max="10" width="25.140625" style="6" bestFit="1" customWidth="1"/>
    <col min="11" max="11" width="28" style="6" bestFit="1" customWidth="1"/>
    <col min="12" max="12" width="23.28515625" style="6" bestFit="1" customWidth="1"/>
    <col min="13" max="13" width="16.140625" style="6" bestFit="1" customWidth="1"/>
    <col min="14" max="14" width="32.7109375" style="6" bestFit="1" customWidth="1"/>
    <col min="15" max="15" width="29.85546875" style="6" bestFit="1" customWidth="1"/>
    <col min="16" max="16" width="18.42578125" style="6" bestFit="1" customWidth="1"/>
    <col min="17" max="17" width="26.42578125" style="6" bestFit="1" customWidth="1"/>
    <col min="18" max="18" width="14.28515625" style="6" bestFit="1" customWidth="1"/>
    <col min="19" max="19" width="35.42578125" style="6" bestFit="1" customWidth="1"/>
    <col min="20" max="20" width="25" style="6" bestFit="1" customWidth="1"/>
    <col min="21" max="21" width="34.42578125" style="6" bestFit="1" customWidth="1"/>
    <col min="22" max="22" width="36.85546875" style="6" bestFit="1" customWidth="1"/>
    <col min="23" max="23" width="37.85546875" style="6" bestFit="1" customWidth="1"/>
    <col min="24" max="24" width="9.85546875" style="6" bestFit="1" customWidth="1"/>
    <col min="25" max="25" width="13.140625" style="6" bestFit="1" customWidth="1"/>
    <col min="26" max="26" width="19.7109375" style="6" bestFit="1" customWidth="1"/>
    <col min="27" max="27" width="12.42578125" style="6" bestFit="1" customWidth="1"/>
    <col min="28" max="28" width="10" style="6" bestFit="1" customWidth="1"/>
    <col min="29" max="29" width="30.5703125" style="6" bestFit="1" customWidth="1"/>
    <col min="30" max="16384" width="11.42578125" style="6"/>
  </cols>
  <sheetData>
    <row r="1" spans="1:30" s="55" customFormat="1" ht="15.75">
      <c r="A1" s="53" t="s">
        <v>289</v>
      </c>
    </row>
    <row r="2" spans="1:30" s="55" customFormat="1" ht="12.75" customHeight="1">
      <c r="A2" s="55" t="s">
        <v>397</v>
      </c>
    </row>
    <row r="3" spans="1:30" s="55" customFormat="1"/>
    <row r="4" spans="1:30" s="55" customFormat="1">
      <c r="A4" s="62" t="s">
        <v>599</v>
      </c>
    </row>
    <row r="5" spans="1:30" s="55" customFormat="1">
      <c r="A5" s="63"/>
    </row>
    <row r="6" spans="1:30" s="55" customFormat="1">
      <c r="A6" s="64" t="s">
        <v>671</v>
      </c>
    </row>
    <row r="7" spans="1:30" s="55" customFormat="1"/>
    <row r="8" spans="1:30" s="3" customFormat="1" collapsed="1">
      <c r="A8" s="3" t="s">
        <v>0</v>
      </c>
      <c r="B8" s="3" t="s">
        <v>669</v>
      </c>
      <c r="C8" s="3" t="s">
        <v>668</v>
      </c>
      <c r="D8" s="3" t="s">
        <v>667</v>
      </c>
      <c r="E8" s="3" t="s">
        <v>666</v>
      </c>
      <c r="F8" s="3" t="s">
        <v>672</v>
      </c>
      <c r="G8" s="3" t="s">
        <v>291</v>
      </c>
      <c r="H8" s="3" t="s">
        <v>29</v>
      </c>
      <c r="I8" s="3" t="s">
        <v>665</v>
      </c>
      <c r="J8" s="3" t="s">
        <v>651</v>
      </c>
      <c r="K8" s="3" t="s">
        <v>652</v>
      </c>
      <c r="L8" s="3" t="s">
        <v>653</v>
      </c>
      <c r="M8" s="3" t="s">
        <v>574</v>
      </c>
      <c r="N8" s="3" t="s">
        <v>654</v>
      </c>
      <c r="O8" s="3" t="s">
        <v>655</v>
      </c>
      <c r="P8" s="3" t="s">
        <v>656</v>
      </c>
      <c r="Q8" s="3" t="s">
        <v>657</v>
      </c>
      <c r="R8" s="3" t="s">
        <v>573</v>
      </c>
      <c r="S8" s="3" t="s">
        <v>658</v>
      </c>
      <c r="T8" s="3" t="s">
        <v>659</v>
      </c>
      <c r="U8" s="3" t="s">
        <v>660</v>
      </c>
      <c r="V8" s="3" t="s">
        <v>661</v>
      </c>
      <c r="W8" s="3" t="s">
        <v>662</v>
      </c>
      <c r="X8" s="3" t="s">
        <v>290</v>
      </c>
      <c r="Y8" s="3" t="s">
        <v>330</v>
      </c>
      <c r="Z8" s="3" t="s">
        <v>663</v>
      </c>
      <c r="AA8" s="3" t="s">
        <v>572</v>
      </c>
      <c r="AB8" s="3" t="s">
        <v>571</v>
      </c>
      <c r="AC8" s="3" t="s">
        <v>664</v>
      </c>
    </row>
    <row r="9" spans="1:30">
      <c r="A9" s="19">
        <v>1932</v>
      </c>
      <c r="B9" s="74">
        <v>99</v>
      </c>
      <c r="C9" s="74">
        <v>106</v>
      </c>
      <c r="D9" s="74">
        <v>0</v>
      </c>
      <c r="E9" s="74">
        <v>2</v>
      </c>
      <c r="F9" s="74">
        <v>6</v>
      </c>
      <c r="G9" s="74">
        <v>1</v>
      </c>
      <c r="H9" s="74">
        <v>2</v>
      </c>
      <c r="I9" s="74">
        <v>12</v>
      </c>
      <c r="J9" s="74">
        <v>0</v>
      </c>
      <c r="K9" s="74">
        <v>11</v>
      </c>
      <c r="L9" s="74">
        <v>18</v>
      </c>
      <c r="M9" s="74">
        <v>12</v>
      </c>
      <c r="N9" s="74">
        <v>2</v>
      </c>
      <c r="O9" s="74">
        <v>2</v>
      </c>
      <c r="P9" s="74">
        <v>1</v>
      </c>
      <c r="Q9" s="74">
        <v>1</v>
      </c>
      <c r="R9" s="74">
        <v>2</v>
      </c>
      <c r="S9" s="74">
        <v>0</v>
      </c>
      <c r="T9" s="74">
        <v>0</v>
      </c>
      <c r="U9" s="74">
        <v>0</v>
      </c>
      <c r="V9" s="74">
        <v>2</v>
      </c>
      <c r="W9" s="74">
        <v>3</v>
      </c>
      <c r="X9" s="74" t="s">
        <v>19</v>
      </c>
      <c r="Y9" s="74">
        <v>7</v>
      </c>
      <c r="Z9" s="74">
        <v>3</v>
      </c>
      <c r="AA9" s="74" t="s">
        <v>19</v>
      </c>
      <c r="AB9" s="74">
        <v>0</v>
      </c>
      <c r="AC9" s="74">
        <v>12</v>
      </c>
      <c r="AD9" s="74"/>
    </row>
    <row r="10" spans="1:30">
      <c r="A10" s="6">
        <v>1933</v>
      </c>
      <c r="B10" s="74" t="s">
        <v>19</v>
      </c>
      <c r="C10" s="74">
        <v>119</v>
      </c>
      <c r="D10" s="74" t="s">
        <v>19</v>
      </c>
      <c r="E10" s="74" t="s">
        <v>19</v>
      </c>
      <c r="F10" s="74" t="s">
        <v>19</v>
      </c>
      <c r="G10" s="74" t="s">
        <v>19</v>
      </c>
      <c r="H10" s="74" t="s">
        <v>19</v>
      </c>
      <c r="I10" s="74" t="s">
        <v>19</v>
      </c>
      <c r="J10" s="74" t="s">
        <v>19</v>
      </c>
      <c r="K10" s="74" t="s">
        <v>19</v>
      </c>
      <c r="L10" s="74" t="s">
        <v>19</v>
      </c>
      <c r="M10" s="74" t="s">
        <v>19</v>
      </c>
      <c r="N10" s="74" t="s">
        <v>19</v>
      </c>
      <c r="O10" s="74" t="s">
        <v>19</v>
      </c>
      <c r="P10" s="74" t="s">
        <v>19</v>
      </c>
      <c r="Q10" s="74" t="s">
        <v>19</v>
      </c>
      <c r="R10" s="74" t="s">
        <v>19</v>
      </c>
      <c r="S10" s="74" t="s">
        <v>19</v>
      </c>
      <c r="T10" s="74" t="s">
        <v>19</v>
      </c>
      <c r="U10" s="74" t="s">
        <v>19</v>
      </c>
      <c r="V10" s="74" t="s">
        <v>19</v>
      </c>
      <c r="W10" s="74" t="s">
        <v>19</v>
      </c>
      <c r="X10" s="74" t="s">
        <v>19</v>
      </c>
      <c r="Y10" s="74" t="s">
        <v>19</v>
      </c>
      <c r="Z10" s="74" t="s">
        <v>19</v>
      </c>
      <c r="AA10" s="74" t="s">
        <v>19</v>
      </c>
      <c r="AB10" s="74" t="s">
        <v>19</v>
      </c>
      <c r="AC10" s="74" t="s">
        <v>19</v>
      </c>
      <c r="AD10" s="74"/>
    </row>
    <row r="11" spans="1:30">
      <c r="A11" s="6">
        <v>1934</v>
      </c>
      <c r="B11" s="74">
        <v>94</v>
      </c>
      <c r="C11" s="74">
        <v>102</v>
      </c>
      <c r="D11" s="74">
        <v>0</v>
      </c>
      <c r="E11" s="74">
        <v>0</v>
      </c>
      <c r="F11" s="74">
        <v>8</v>
      </c>
      <c r="G11" s="74">
        <v>0</v>
      </c>
      <c r="H11" s="74">
        <v>4</v>
      </c>
      <c r="I11" s="74">
        <v>15</v>
      </c>
      <c r="J11" s="74">
        <v>1</v>
      </c>
      <c r="K11" s="74">
        <v>8</v>
      </c>
      <c r="L11" s="74">
        <v>15</v>
      </c>
      <c r="M11" s="74">
        <v>12</v>
      </c>
      <c r="N11" s="74">
        <v>2</v>
      </c>
      <c r="O11" s="74">
        <v>0</v>
      </c>
      <c r="P11" s="74">
        <v>0</v>
      </c>
      <c r="Q11" s="74">
        <v>1</v>
      </c>
      <c r="R11" s="74">
        <v>0</v>
      </c>
      <c r="S11" s="74">
        <v>1</v>
      </c>
      <c r="T11" s="74">
        <v>0</v>
      </c>
      <c r="U11" s="74">
        <v>3</v>
      </c>
      <c r="V11" s="74">
        <v>0</v>
      </c>
      <c r="W11" s="74">
        <v>5</v>
      </c>
      <c r="X11" s="74" t="s">
        <v>19</v>
      </c>
      <c r="Y11" s="74">
        <v>8</v>
      </c>
      <c r="Z11" s="74">
        <v>2</v>
      </c>
      <c r="AA11" s="74" t="s">
        <v>19</v>
      </c>
      <c r="AB11" s="74">
        <v>3</v>
      </c>
      <c r="AC11" s="74">
        <v>6</v>
      </c>
      <c r="AD11" s="74"/>
    </row>
    <row r="12" spans="1:30">
      <c r="A12" s="6">
        <v>1935</v>
      </c>
      <c r="B12" s="74">
        <v>121</v>
      </c>
      <c r="C12" s="74">
        <v>130</v>
      </c>
      <c r="D12" s="74">
        <v>0</v>
      </c>
      <c r="E12" s="74">
        <v>3</v>
      </c>
      <c r="F12" s="74">
        <v>8</v>
      </c>
      <c r="G12" s="74">
        <v>1</v>
      </c>
      <c r="H12" s="74">
        <v>2</v>
      </c>
      <c r="I12" s="74">
        <v>11</v>
      </c>
      <c r="J12" s="74">
        <v>1</v>
      </c>
      <c r="K12" s="74">
        <v>14</v>
      </c>
      <c r="L12" s="74">
        <v>20</v>
      </c>
      <c r="M12" s="74">
        <v>15</v>
      </c>
      <c r="N12" s="74">
        <v>1</v>
      </c>
      <c r="O12" s="74">
        <v>1</v>
      </c>
      <c r="P12" s="74">
        <v>0</v>
      </c>
      <c r="Q12" s="74">
        <v>3</v>
      </c>
      <c r="R12" s="74">
        <v>0</v>
      </c>
      <c r="S12" s="74">
        <v>1</v>
      </c>
      <c r="T12" s="74">
        <v>0</v>
      </c>
      <c r="U12" s="74">
        <v>2</v>
      </c>
      <c r="V12" s="74">
        <v>3</v>
      </c>
      <c r="W12" s="74">
        <v>5</v>
      </c>
      <c r="X12" s="74" t="s">
        <v>19</v>
      </c>
      <c r="Y12" s="74">
        <v>15</v>
      </c>
      <c r="Z12" s="74">
        <v>6</v>
      </c>
      <c r="AA12" s="74" t="s">
        <v>19</v>
      </c>
      <c r="AB12" s="74">
        <v>1</v>
      </c>
      <c r="AC12" s="74">
        <v>8</v>
      </c>
      <c r="AD12" s="74"/>
    </row>
    <row r="13" spans="1:30">
      <c r="A13" s="6">
        <v>1936</v>
      </c>
      <c r="B13" s="74">
        <v>109</v>
      </c>
      <c r="C13" s="74">
        <v>121</v>
      </c>
      <c r="D13" s="74">
        <v>0</v>
      </c>
      <c r="E13" s="74">
        <v>1</v>
      </c>
      <c r="F13" s="74">
        <v>10</v>
      </c>
      <c r="G13" s="74">
        <v>0</v>
      </c>
      <c r="H13" s="74">
        <v>1</v>
      </c>
      <c r="I13" s="74">
        <v>13</v>
      </c>
      <c r="J13" s="74">
        <v>0</v>
      </c>
      <c r="K13" s="74">
        <v>11</v>
      </c>
      <c r="L13" s="74">
        <v>18</v>
      </c>
      <c r="M13" s="74">
        <v>15</v>
      </c>
      <c r="N13" s="74">
        <v>1</v>
      </c>
      <c r="O13" s="74">
        <v>0</v>
      </c>
      <c r="P13" s="74">
        <v>0</v>
      </c>
      <c r="Q13" s="74">
        <v>1</v>
      </c>
      <c r="R13" s="74">
        <v>1</v>
      </c>
      <c r="S13" s="74">
        <v>1</v>
      </c>
      <c r="T13" s="74">
        <v>0</v>
      </c>
      <c r="U13" s="74">
        <v>0</v>
      </c>
      <c r="V13" s="74">
        <v>3</v>
      </c>
      <c r="W13" s="74">
        <v>5</v>
      </c>
      <c r="X13" s="74" t="s">
        <v>19</v>
      </c>
      <c r="Y13" s="74">
        <v>12</v>
      </c>
      <c r="Z13" s="74">
        <v>4</v>
      </c>
      <c r="AA13" s="74" t="s">
        <v>19</v>
      </c>
      <c r="AB13" s="74">
        <v>0</v>
      </c>
      <c r="AC13" s="74">
        <v>12</v>
      </c>
      <c r="AD13" s="74"/>
    </row>
    <row r="14" spans="1:30">
      <c r="A14" s="6">
        <v>1937</v>
      </c>
      <c r="B14" s="74">
        <v>130</v>
      </c>
      <c r="C14" s="74">
        <v>145</v>
      </c>
      <c r="D14" s="74">
        <v>0</v>
      </c>
      <c r="E14" s="74">
        <v>3</v>
      </c>
      <c r="F14" s="74">
        <v>11</v>
      </c>
      <c r="G14" s="74">
        <v>0</v>
      </c>
      <c r="H14" s="74">
        <v>0</v>
      </c>
      <c r="I14" s="74">
        <v>16</v>
      </c>
      <c r="J14" s="74">
        <v>0</v>
      </c>
      <c r="K14" s="74">
        <v>9</v>
      </c>
      <c r="L14" s="74">
        <v>26</v>
      </c>
      <c r="M14" s="74">
        <v>26</v>
      </c>
      <c r="N14" s="74">
        <v>0</v>
      </c>
      <c r="O14" s="74">
        <v>1</v>
      </c>
      <c r="P14" s="74">
        <v>0</v>
      </c>
      <c r="Q14" s="74">
        <v>3</v>
      </c>
      <c r="R14" s="74">
        <v>0</v>
      </c>
      <c r="S14" s="74">
        <v>3</v>
      </c>
      <c r="T14" s="74">
        <v>0</v>
      </c>
      <c r="U14" s="74">
        <v>1</v>
      </c>
      <c r="V14" s="74">
        <v>1</v>
      </c>
      <c r="W14" s="74">
        <v>6</v>
      </c>
      <c r="X14" s="74" t="s">
        <v>19</v>
      </c>
      <c r="Y14" s="74">
        <v>12</v>
      </c>
      <c r="Z14" s="74">
        <v>5</v>
      </c>
      <c r="AA14" s="74" t="s">
        <v>19</v>
      </c>
      <c r="AB14" s="74">
        <v>0</v>
      </c>
      <c r="AC14" s="74">
        <v>7</v>
      </c>
      <c r="AD14" s="74"/>
    </row>
    <row r="15" spans="1:30">
      <c r="A15" s="6">
        <v>1938</v>
      </c>
      <c r="B15" s="74">
        <v>129</v>
      </c>
      <c r="C15" s="74">
        <v>136</v>
      </c>
      <c r="D15" s="74">
        <v>3</v>
      </c>
      <c r="E15" s="74">
        <v>0</v>
      </c>
      <c r="F15" s="74">
        <v>8</v>
      </c>
      <c r="G15" s="74">
        <v>1</v>
      </c>
      <c r="H15" s="74">
        <v>0</v>
      </c>
      <c r="I15" s="74">
        <v>19</v>
      </c>
      <c r="J15" s="74">
        <v>2</v>
      </c>
      <c r="K15" s="74">
        <v>16</v>
      </c>
      <c r="L15" s="74">
        <v>19</v>
      </c>
      <c r="M15" s="74">
        <v>30</v>
      </c>
      <c r="N15" s="74">
        <v>1</v>
      </c>
      <c r="O15" s="74">
        <v>3</v>
      </c>
      <c r="P15" s="74">
        <v>2</v>
      </c>
      <c r="Q15" s="74">
        <v>0</v>
      </c>
      <c r="R15" s="74">
        <v>0</v>
      </c>
      <c r="S15" s="74">
        <v>1</v>
      </c>
      <c r="T15" s="74">
        <v>0</v>
      </c>
      <c r="U15" s="74">
        <v>0</v>
      </c>
      <c r="V15" s="74">
        <v>1</v>
      </c>
      <c r="W15" s="74">
        <v>3</v>
      </c>
      <c r="X15" s="74" t="s">
        <v>19</v>
      </c>
      <c r="Y15" s="74">
        <v>7</v>
      </c>
      <c r="Z15" s="74">
        <v>6</v>
      </c>
      <c r="AA15" s="74" t="s">
        <v>19</v>
      </c>
      <c r="AB15" s="74">
        <v>2</v>
      </c>
      <c r="AC15" s="74">
        <v>5</v>
      </c>
      <c r="AD15" s="74"/>
    </row>
    <row r="16" spans="1:30">
      <c r="A16" s="6">
        <v>1939</v>
      </c>
      <c r="B16" s="74">
        <v>115</v>
      </c>
      <c r="C16" s="74">
        <v>136</v>
      </c>
      <c r="D16" s="74">
        <v>0</v>
      </c>
      <c r="E16" s="74">
        <v>0</v>
      </c>
      <c r="F16" s="74">
        <v>5</v>
      </c>
      <c r="G16" s="74">
        <v>1</v>
      </c>
      <c r="H16" s="74">
        <v>0</v>
      </c>
      <c r="I16" s="74">
        <v>15</v>
      </c>
      <c r="J16" s="74">
        <v>2</v>
      </c>
      <c r="K16" s="74">
        <v>12</v>
      </c>
      <c r="L16" s="74">
        <v>23</v>
      </c>
      <c r="M16" s="74">
        <v>16</v>
      </c>
      <c r="N16" s="74">
        <v>2</v>
      </c>
      <c r="O16" s="74">
        <v>0</v>
      </c>
      <c r="P16" s="74">
        <v>2</v>
      </c>
      <c r="Q16" s="74">
        <v>0</v>
      </c>
      <c r="R16" s="74">
        <v>0</v>
      </c>
      <c r="S16" s="74">
        <v>3</v>
      </c>
      <c r="T16" s="74">
        <v>0</v>
      </c>
      <c r="U16" s="74">
        <v>0</v>
      </c>
      <c r="V16" s="74">
        <v>0</v>
      </c>
      <c r="W16" s="74">
        <v>7</v>
      </c>
      <c r="X16" s="74" t="s">
        <v>19</v>
      </c>
      <c r="Y16" s="74">
        <v>14</v>
      </c>
      <c r="Z16" s="74">
        <v>10</v>
      </c>
      <c r="AA16" s="74" t="s">
        <v>19</v>
      </c>
      <c r="AB16" s="74">
        <v>0</v>
      </c>
      <c r="AC16" s="74">
        <v>3</v>
      </c>
      <c r="AD16" s="74"/>
    </row>
    <row r="17" spans="1:30">
      <c r="A17" s="6">
        <v>1940</v>
      </c>
      <c r="B17" s="74">
        <v>100</v>
      </c>
      <c r="C17" s="74">
        <v>119</v>
      </c>
      <c r="D17" s="74">
        <v>0</v>
      </c>
      <c r="E17" s="74">
        <v>0</v>
      </c>
      <c r="F17" s="74">
        <v>8</v>
      </c>
      <c r="G17" s="74">
        <v>4</v>
      </c>
      <c r="H17" s="74">
        <v>1</v>
      </c>
      <c r="I17" s="74">
        <v>15</v>
      </c>
      <c r="J17" s="74">
        <v>0</v>
      </c>
      <c r="K17" s="74">
        <v>13</v>
      </c>
      <c r="L17" s="74">
        <v>21</v>
      </c>
      <c r="M17" s="74">
        <v>9</v>
      </c>
      <c r="N17" s="74">
        <v>1</v>
      </c>
      <c r="O17" s="74">
        <v>3</v>
      </c>
      <c r="P17" s="74">
        <v>0</v>
      </c>
      <c r="Q17" s="74">
        <v>0</v>
      </c>
      <c r="R17" s="74">
        <v>1</v>
      </c>
      <c r="S17" s="74">
        <v>1</v>
      </c>
      <c r="T17" s="74">
        <v>0</v>
      </c>
      <c r="U17" s="74">
        <v>0</v>
      </c>
      <c r="V17" s="74">
        <v>0</v>
      </c>
      <c r="W17" s="74">
        <v>10</v>
      </c>
      <c r="X17" s="74" t="s">
        <v>19</v>
      </c>
      <c r="Y17" s="74">
        <v>5</v>
      </c>
      <c r="Z17" s="74">
        <v>1</v>
      </c>
      <c r="AA17" s="74" t="s">
        <v>19</v>
      </c>
      <c r="AB17" s="74">
        <v>1</v>
      </c>
      <c r="AC17" s="74">
        <v>6</v>
      </c>
      <c r="AD17" s="74"/>
    </row>
    <row r="18" spans="1:30">
      <c r="A18" s="6" t="s">
        <v>292</v>
      </c>
      <c r="B18" s="93">
        <v>116.6</v>
      </c>
      <c r="C18" s="93">
        <v>131.4</v>
      </c>
      <c r="D18" s="93">
        <v>0.6</v>
      </c>
      <c r="E18" s="93">
        <v>0.8</v>
      </c>
      <c r="F18" s="93">
        <v>8.4</v>
      </c>
      <c r="G18" s="93">
        <v>1.2</v>
      </c>
      <c r="H18" s="93">
        <v>0.4</v>
      </c>
      <c r="I18" s="93">
        <v>15.6</v>
      </c>
      <c r="J18" s="93">
        <v>0.8</v>
      </c>
      <c r="K18" s="93">
        <v>12.2</v>
      </c>
      <c r="L18" s="93">
        <v>21.4</v>
      </c>
      <c r="M18" s="93">
        <v>19.2</v>
      </c>
      <c r="N18" s="93">
        <v>1</v>
      </c>
      <c r="O18" s="93">
        <v>1.4</v>
      </c>
      <c r="P18" s="93">
        <v>0.8</v>
      </c>
      <c r="Q18" s="93">
        <v>0.8</v>
      </c>
      <c r="R18" s="93">
        <v>0.4</v>
      </c>
      <c r="S18" s="93">
        <v>1.8</v>
      </c>
      <c r="T18" s="93">
        <v>0</v>
      </c>
      <c r="U18" s="93">
        <v>0.2</v>
      </c>
      <c r="V18" s="93">
        <v>1</v>
      </c>
      <c r="W18" s="93">
        <v>6.2</v>
      </c>
      <c r="X18" s="93" t="s">
        <v>19</v>
      </c>
      <c r="Y18" s="93">
        <v>10</v>
      </c>
      <c r="Z18" s="93">
        <v>5.2</v>
      </c>
      <c r="AA18" s="93" t="s">
        <v>19</v>
      </c>
      <c r="AB18" s="93">
        <v>0.6</v>
      </c>
      <c r="AC18" s="93">
        <v>6.6</v>
      </c>
    </row>
    <row r="19" spans="1:30">
      <c r="A19" s="6">
        <v>1941</v>
      </c>
      <c r="B19" s="74">
        <v>99</v>
      </c>
      <c r="C19" s="74">
        <v>117</v>
      </c>
      <c r="D19" s="74">
        <v>0</v>
      </c>
      <c r="E19" s="74">
        <v>0</v>
      </c>
      <c r="F19" s="74">
        <v>3</v>
      </c>
      <c r="G19" s="74">
        <v>1</v>
      </c>
      <c r="H19" s="74">
        <v>1</v>
      </c>
      <c r="I19" s="74">
        <v>18</v>
      </c>
      <c r="J19" s="74">
        <v>1</v>
      </c>
      <c r="K19" s="74">
        <v>12</v>
      </c>
      <c r="L19" s="74">
        <v>23</v>
      </c>
      <c r="M19" s="74">
        <v>8</v>
      </c>
      <c r="N19" s="74">
        <v>0</v>
      </c>
      <c r="O19" s="74">
        <v>1</v>
      </c>
      <c r="P19" s="74">
        <v>1</v>
      </c>
      <c r="Q19" s="74">
        <v>0</v>
      </c>
      <c r="R19" s="74">
        <v>0</v>
      </c>
      <c r="S19" s="74">
        <v>2</v>
      </c>
      <c r="T19" s="74">
        <v>0</v>
      </c>
      <c r="U19" s="74">
        <v>0</v>
      </c>
      <c r="V19" s="74">
        <v>0</v>
      </c>
      <c r="W19" s="74">
        <v>7</v>
      </c>
      <c r="X19" s="74" t="s">
        <v>19</v>
      </c>
      <c r="Y19" s="74">
        <v>7</v>
      </c>
      <c r="Z19" s="74">
        <v>5</v>
      </c>
      <c r="AA19" s="74" t="s">
        <v>19</v>
      </c>
      <c r="AB19" s="74">
        <v>1</v>
      </c>
      <c r="AC19" s="74">
        <v>8</v>
      </c>
    </row>
    <row r="20" spans="1:30">
      <c r="A20" s="6">
        <v>1942</v>
      </c>
      <c r="B20" s="74">
        <v>130</v>
      </c>
      <c r="C20" s="74">
        <v>141</v>
      </c>
      <c r="D20" s="74">
        <v>0</v>
      </c>
      <c r="E20" s="74">
        <v>0</v>
      </c>
      <c r="F20" s="74">
        <v>10</v>
      </c>
      <c r="G20" s="74">
        <v>2</v>
      </c>
      <c r="H20" s="74">
        <v>3</v>
      </c>
      <c r="I20" s="74">
        <v>21</v>
      </c>
      <c r="J20" s="74">
        <v>0</v>
      </c>
      <c r="K20" s="74">
        <v>11</v>
      </c>
      <c r="L20" s="74">
        <v>39</v>
      </c>
      <c r="M20" s="74">
        <v>17</v>
      </c>
      <c r="N20" s="74">
        <v>0</v>
      </c>
      <c r="O20" s="74">
        <v>0</v>
      </c>
      <c r="P20" s="74">
        <v>1</v>
      </c>
      <c r="Q20" s="74">
        <v>0</v>
      </c>
      <c r="R20" s="74">
        <v>1</v>
      </c>
      <c r="S20" s="74">
        <v>1</v>
      </c>
      <c r="T20" s="74">
        <v>0</v>
      </c>
      <c r="U20" s="74">
        <v>0</v>
      </c>
      <c r="V20" s="74">
        <v>0</v>
      </c>
      <c r="W20" s="74">
        <v>6</v>
      </c>
      <c r="X20" s="74" t="s">
        <v>19</v>
      </c>
      <c r="Y20" s="74">
        <v>5</v>
      </c>
      <c r="Z20" s="74">
        <v>5</v>
      </c>
      <c r="AA20" s="74" t="s">
        <v>19</v>
      </c>
      <c r="AB20" s="74">
        <v>2</v>
      </c>
      <c r="AC20" s="74">
        <v>6</v>
      </c>
    </row>
    <row r="21" spans="1:30">
      <c r="A21" s="6">
        <v>1943</v>
      </c>
      <c r="B21" s="74">
        <v>117</v>
      </c>
      <c r="C21" s="74">
        <v>128</v>
      </c>
      <c r="D21" s="74">
        <v>0</v>
      </c>
      <c r="E21" s="74">
        <v>1</v>
      </c>
      <c r="F21" s="74">
        <v>3</v>
      </c>
      <c r="G21" s="74">
        <v>0</v>
      </c>
      <c r="H21" s="74">
        <v>2</v>
      </c>
      <c r="I21" s="74">
        <v>12</v>
      </c>
      <c r="J21" s="74">
        <v>0</v>
      </c>
      <c r="K21" s="74">
        <v>19</v>
      </c>
      <c r="L21" s="74">
        <v>29</v>
      </c>
      <c r="M21" s="74">
        <v>14</v>
      </c>
      <c r="N21" s="74">
        <v>2</v>
      </c>
      <c r="O21" s="74">
        <v>0</v>
      </c>
      <c r="P21" s="74">
        <v>1</v>
      </c>
      <c r="Q21" s="74">
        <v>0</v>
      </c>
      <c r="R21" s="74">
        <v>0</v>
      </c>
      <c r="S21" s="74">
        <v>2</v>
      </c>
      <c r="T21" s="74">
        <v>1</v>
      </c>
      <c r="U21" s="74">
        <v>1</v>
      </c>
      <c r="V21" s="74">
        <v>1</v>
      </c>
      <c r="W21" s="74">
        <v>16</v>
      </c>
      <c r="X21" s="74" t="s">
        <v>19</v>
      </c>
      <c r="Y21" s="74">
        <v>4</v>
      </c>
      <c r="Z21" s="74">
        <v>3</v>
      </c>
      <c r="AA21" s="74" t="s">
        <v>19</v>
      </c>
      <c r="AB21" s="74">
        <v>1</v>
      </c>
      <c r="AC21" s="74">
        <v>5</v>
      </c>
    </row>
    <row r="22" spans="1:30">
      <c r="A22" s="6">
        <v>1944</v>
      </c>
      <c r="B22" s="74">
        <v>111</v>
      </c>
      <c r="C22" s="74">
        <v>120</v>
      </c>
      <c r="D22" s="74">
        <v>0</v>
      </c>
      <c r="E22" s="74">
        <v>1</v>
      </c>
      <c r="F22" s="74">
        <v>5</v>
      </c>
      <c r="G22" s="74">
        <v>4</v>
      </c>
      <c r="H22" s="74">
        <v>1</v>
      </c>
      <c r="I22" s="74">
        <v>17</v>
      </c>
      <c r="J22" s="74">
        <v>3</v>
      </c>
      <c r="K22" s="74">
        <v>5</v>
      </c>
      <c r="L22" s="74">
        <v>20</v>
      </c>
      <c r="M22" s="74">
        <v>14</v>
      </c>
      <c r="N22" s="74">
        <v>3</v>
      </c>
      <c r="O22" s="74">
        <v>2</v>
      </c>
      <c r="P22" s="74">
        <v>2</v>
      </c>
      <c r="Q22" s="74">
        <v>1</v>
      </c>
      <c r="R22" s="74">
        <v>1</v>
      </c>
      <c r="S22" s="74">
        <v>4</v>
      </c>
      <c r="T22" s="74">
        <v>1</v>
      </c>
      <c r="U22" s="74">
        <v>1</v>
      </c>
      <c r="V22" s="74">
        <v>0</v>
      </c>
      <c r="W22" s="74">
        <v>12</v>
      </c>
      <c r="X22" s="74" t="s">
        <v>19</v>
      </c>
      <c r="Y22" s="74">
        <v>6</v>
      </c>
      <c r="Z22" s="74">
        <v>4</v>
      </c>
      <c r="AA22" s="74" t="s">
        <v>19</v>
      </c>
      <c r="AB22" s="74">
        <v>0</v>
      </c>
      <c r="AC22" s="74">
        <v>4</v>
      </c>
    </row>
    <row r="23" spans="1:30">
      <c r="A23" s="6">
        <v>1945</v>
      </c>
      <c r="B23" s="74">
        <v>110</v>
      </c>
      <c r="C23" s="74">
        <v>148</v>
      </c>
      <c r="D23" s="74">
        <v>1</v>
      </c>
      <c r="E23" s="74">
        <v>0</v>
      </c>
      <c r="F23" s="74">
        <v>7</v>
      </c>
      <c r="G23" s="74">
        <v>0</v>
      </c>
      <c r="H23" s="74">
        <v>0</v>
      </c>
      <c r="I23" s="74">
        <v>16</v>
      </c>
      <c r="J23" s="74">
        <v>0</v>
      </c>
      <c r="K23" s="74">
        <v>14</v>
      </c>
      <c r="L23" s="74">
        <v>30</v>
      </c>
      <c r="M23" s="74">
        <v>6</v>
      </c>
      <c r="N23" s="74">
        <v>2</v>
      </c>
      <c r="O23" s="74">
        <v>1</v>
      </c>
      <c r="P23" s="74">
        <v>0</v>
      </c>
      <c r="Q23" s="74">
        <v>6</v>
      </c>
      <c r="R23" s="74">
        <v>0</v>
      </c>
      <c r="S23" s="74">
        <v>1</v>
      </c>
      <c r="T23" s="74">
        <v>2</v>
      </c>
      <c r="U23" s="74">
        <v>2</v>
      </c>
      <c r="V23" s="74">
        <v>1</v>
      </c>
      <c r="W23" s="74">
        <v>5</v>
      </c>
      <c r="X23" s="74" t="s">
        <v>19</v>
      </c>
      <c r="Y23" s="74">
        <v>4</v>
      </c>
      <c r="Z23" s="74">
        <v>4</v>
      </c>
      <c r="AA23" s="74" t="s">
        <v>19</v>
      </c>
      <c r="AB23" s="74">
        <v>1</v>
      </c>
      <c r="AC23" s="74">
        <v>7</v>
      </c>
    </row>
    <row r="24" spans="1:30">
      <c r="A24" s="6" t="s">
        <v>293</v>
      </c>
      <c r="B24" s="93">
        <v>113.4</v>
      </c>
      <c r="C24" s="93">
        <v>130.80000000000001</v>
      </c>
      <c r="D24" s="93">
        <v>0.2</v>
      </c>
      <c r="E24" s="93">
        <v>0.4</v>
      </c>
      <c r="F24" s="93">
        <v>5.6</v>
      </c>
      <c r="G24" s="93">
        <v>1.4</v>
      </c>
      <c r="H24" s="93">
        <v>1.4</v>
      </c>
      <c r="I24" s="93">
        <v>16.8</v>
      </c>
      <c r="J24" s="93">
        <v>0.8</v>
      </c>
      <c r="K24" s="93">
        <v>12.2</v>
      </c>
      <c r="L24" s="93">
        <v>28.2</v>
      </c>
      <c r="M24" s="93">
        <v>11.8</v>
      </c>
      <c r="N24" s="93">
        <v>1.4</v>
      </c>
      <c r="O24" s="93">
        <v>0.8</v>
      </c>
      <c r="P24" s="93">
        <v>1</v>
      </c>
      <c r="Q24" s="93">
        <v>1.4</v>
      </c>
      <c r="R24" s="93">
        <v>0.4</v>
      </c>
      <c r="S24" s="93">
        <v>2</v>
      </c>
      <c r="T24" s="93">
        <v>0.8</v>
      </c>
      <c r="U24" s="93">
        <v>0.8</v>
      </c>
      <c r="V24" s="93">
        <v>0.4</v>
      </c>
      <c r="W24" s="93">
        <v>9.1999999999999993</v>
      </c>
      <c r="X24" s="93" t="s">
        <v>19</v>
      </c>
      <c r="Y24" s="93">
        <v>5.2</v>
      </c>
      <c r="Z24" s="93">
        <v>4.2</v>
      </c>
      <c r="AA24" s="93" t="s">
        <v>19</v>
      </c>
      <c r="AB24" s="93">
        <v>1</v>
      </c>
      <c r="AC24" s="93">
        <v>6</v>
      </c>
    </row>
    <row r="25" spans="1:30">
      <c r="A25" s="6">
        <v>1946</v>
      </c>
      <c r="B25" s="74">
        <v>115</v>
      </c>
      <c r="C25" s="74">
        <v>139</v>
      </c>
      <c r="D25" s="74">
        <v>1</v>
      </c>
      <c r="E25" s="74">
        <v>0</v>
      </c>
      <c r="F25" s="74">
        <v>2</v>
      </c>
      <c r="G25" s="74">
        <v>2</v>
      </c>
      <c r="H25" s="74">
        <v>2</v>
      </c>
      <c r="I25" s="74">
        <v>8</v>
      </c>
      <c r="J25" s="74">
        <v>3</v>
      </c>
      <c r="K25" s="74">
        <v>12</v>
      </c>
      <c r="L25" s="74">
        <v>36</v>
      </c>
      <c r="M25" s="74">
        <v>8</v>
      </c>
      <c r="N25" s="74">
        <v>0</v>
      </c>
      <c r="O25" s="74">
        <v>3</v>
      </c>
      <c r="P25" s="74">
        <v>0</v>
      </c>
      <c r="Q25" s="74">
        <v>1</v>
      </c>
      <c r="R25" s="74">
        <v>1</v>
      </c>
      <c r="S25" s="74">
        <v>3</v>
      </c>
      <c r="T25" s="74">
        <v>1</v>
      </c>
      <c r="U25" s="74">
        <v>0</v>
      </c>
      <c r="V25" s="74">
        <v>2</v>
      </c>
      <c r="W25" s="74">
        <v>13</v>
      </c>
      <c r="X25" s="74" t="s">
        <v>19</v>
      </c>
      <c r="Y25" s="74">
        <v>9</v>
      </c>
      <c r="Z25" s="74">
        <v>3</v>
      </c>
      <c r="AA25" s="74" t="s">
        <v>19</v>
      </c>
      <c r="AB25" s="74">
        <v>1</v>
      </c>
      <c r="AC25" s="74">
        <v>4</v>
      </c>
    </row>
    <row r="26" spans="1:30">
      <c r="A26" s="6">
        <v>1947</v>
      </c>
      <c r="B26" s="74">
        <v>167</v>
      </c>
      <c r="C26" s="74">
        <v>174</v>
      </c>
      <c r="D26" s="74">
        <v>1</v>
      </c>
      <c r="E26" s="74">
        <v>0</v>
      </c>
      <c r="F26" s="74">
        <v>4</v>
      </c>
      <c r="G26" s="74">
        <v>2</v>
      </c>
      <c r="H26" s="74">
        <v>1</v>
      </c>
      <c r="I26" s="74">
        <v>20</v>
      </c>
      <c r="J26" s="74">
        <v>2</v>
      </c>
      <c r="K26" s="74">
        <v>15</v>
      </c>
      <c r="L26" s="74">
        <v>40</v>
      </c>
      <c r="M26" s="74">
        <v>27</v>
      </c>
      <c r="N26" s="74">
        <v>0</v>
      </c>
      <c r="O26" s="74">
        <v>4</v>
      </c>
      <c r="P26" s="74">
        <v>0</v>
      </c>
      <c r="Q26" s="74">
        <v>0</v>
      </c>
      <c r="R26" s="74">
        <v>1</v>
      </c>
      <c r="S26" s="74">
        <v>5</v>
      </c>
      <c r="T26" s="74">
        <v>0</v>
      </c>
      <c r="U26" s="74">
        <v>0</v>
      </c>
      <c r="V26" s="74">
        <v>0</v>
      </c>
      <c r="W26" s="74">
        <v>10</v>
      </c>
      <c r="X26" s="74" t="s">
        <v>19</v>
      </c>
      <c r="Y26" s="74">
        <v>19</v>
      </c>
      <c r="Z26" s="74">
        <v>9</v>
      </c>
      <c r="AA26" s="74" t="s">
        <v>19</v>
      </c>
      <c r="AB26" s="74">
        <v>1</v>
      </c>
      <c r="AC26" s="74">
        <v>6</v>
      </c>
    </row>
    <row r="27" spans="1:30">
      <c r="A27" s="6">
        <v>1948</v>
      </c>
      <c r="B27" s="74">
        <v>122</v>
      </c>
      <c r="C27" s="74">
        <v>135</v>
      </c>
      <c r="D27" s="74">
        <v>0</v>
      </c>
      <c r="E27" s="74">
        <v>0</v>
      </c>
      <c r="F27" s="74">
        <v>8</v>
      </c>
      <c r="G27" s="74">
        <v>0</v>
      </c>
      <c r="H27" s="74">
        <v>0</v>
      </c>
      <c r="I27" s="74">
        <v>18</v>
      </c>
      <c r="J27" s="74">
        <v>0</v>
      </c>
      <c r="K27" s="74">
        <v>15</v>
      </c>
      <c r="L27" s="74">
        <v>30</v>
      </c>
      <c r="M27" s="74">
        <v>6</v>
      </c>
      <c r="N27" s="74">
        <v>1</v>
      </c>
      <c r="O27" s="74">
        <v>0</v>
      </c>
      <c r="P27" s="74">
        <v>1</v>
      </c>
      <c r="Q27" s="74">
        <v>1</v>
      </c>
      <c r="R27" s="74">
        <v>0</v>
      </c>
      <c r="S27" s="74">
        <v>5</v>
      </c>
      <c r="T27" s="74">
        <v>0</v>
      </c>
      <c r="U27" s="74">
        <v>0</v>
      </c>
      <c r="V27" s="74">
        <v>0</v>
      </c>
      <c r="W27" s="74">
        <v>12</v>
      </c>
      <c r="X27" s="74" t="s">
        <v>19</v>
      </c>
      <c r="Y27" s="74">
        <v>5</v>
      </c>
      <c r="Z27" s="74">
        <v>12</v>
      </c>
      <c r="AA27" s="74" t="s">
        <v>19</v>
      </c>
      <c r="AB27" s="74">
        <v>2</v>
      </c>
      <c r="AC27" s="74">
        <v>6</v>
      </c>
    </row>
    <row r="28" spans="1:30">
      <c r="A28" s="6">
        <v>1949</v>
      </c>
      <c r="B28" s="74">
        <v>127</v>
      </c>
      <c r="C28" s="74">
        <v>131</v>
      </c>
      <c r="D28" s="74">
        <v>0</v>
      </c>
      <c r="E28" s="74">
        <v>0</v>
      </c>
      <c r="F28" s="74">
        <v>2</v>
      </c>
      <c r="G28" s="74">
        <v>2</v>
      </c>
      <c r="H28" s="74">
        <v>0</v>
      </c>
      <c r="I28" s="74">
        <v>16</v>
      </c>
      <c r="J28" s="74">
        <v>1</v>
      </c>
      <c r="K28" s="74">
        <v>17</v>
      </c>
      <c r="L28" s="74">
        <v>40</v>
      </c>
      <c r="M28" s="74">
        <v>13</v>
      </c>
      <c r="N28" s="74">
        <v>0</v>
      </c>
      <c r="O28" s="74">
        <v>1</v>
      </c>
      <c r="P28" s="74">
        <v>0</v>
      </c>
      <c r="Q28" s="74">
        <v>1</v>
      </c>
      <c r="R28" s="74">
        <v>3</v>
      </c>
      <c r="S28" s="74">
        <v>2</v>
      </c>
      <c r="T28" s="74">
        <v>0</v>
      </c>
      <c r="U28" s="74">
        <v>0</v>
      </c>
      <c r="V28" s="74">
        <v>0</v>
      </c>
      <c r="W28" s="74">
        <v>10</v>
      </c>
      <c r="X28" s="74" t="s">
        <v>19</v>
      </c>
      <c r="Y28" s="74">
        <v>7</v>
      </c>
      <c r="Z28" s="74">
        <v>7</v>
      </c>
      <c r="AA28" s="74" t="s">
        <v>19</v>
      </c>
      <c r="AB28" s="74">
        <v>3</v>
      </c>
      <c r="AC28" s="74">
        <v>2</v>
      </c>
    </row>
    <row r="29" spans="1:30">
      <c r="A29" s="6">
        <v>1950</v>
      </c>
      <c r="B29" s="74">
        <v>102</v>
      </c>
      <c r="C29" s="74">
        <v>105</v>
      </c>
      <c r="D29" s="74">
        <v>0</v>
      </c>
      <c r="E29" s="74">
        <v>0</v>
      </c>
      <c r="F29" s="74">
        <v>2</v>
      </c>
      <c r="G29" s="74">
        <v>0</v>
      </c>
      <c r="H29" s="74">
        <v>2</v>
      </c>
      <c r="I29" s="74">
        <v>16</v>
      </c>
      <c r="J29" s="74">
        <v>2</v>
      </c>
      <c r="K29" s="74">
        <v>13</v>
      </c>
      <c r="L29" s="74">
        <v>26</v>
      </c>
      <c r="M29" s="74">
        <v>8</v>
      </c>
      <c r="N29" s="74">
        <v>0</v>
      </c>
      <c r="O29" s="74">
        <v>1</v>
      </c>
      <c r="P29" s="74">
        <v>0</v>
      </c>
      <c r="Q29" s="74">
        <v>1</v>
      </c>
      <c r="R29" s="74">
        <v>0</v>
      </c>
      <c r="S29" s="74">
        <v>4</v>
      </c>
      <c r="T29" s="74">
        <v>0</v>
      </c>
      <c r="U29" s="74">
        <v>0</v>
      </c>
      <c r="V29" s="74">
        <v>0</v>
      </c>
      <c r="W29" s="74">
        <v>1</v>
      </c>
      <c r="X29" s="74" t="s">
        <v>19</v>
      </c>
      <c r="Y29" s="74">
        <v>11</v>
      </c>
      <c r="Z29" s="74">
        <v>8</v>
      </c>
      <c r="AA29" s="74" t="s">
        <v>19</v>
      </c>
      <c r="AB29" s="74">
        <v>2</v>
      </c>
      <c r="AC29" s="74">
        <v>5</v>
      </c>
    </row>
    <row r="30" spans="1:30">
      <c r="A30" s="20" t="s">
        <v>294</v>
      </c>
      <c r="B30" s="93">
        <v>126.6</v>
      </c>
      <c r="C30" s="93">
        <v>136.80000000000001</v>
      </c>
      <c r="D30" s="93">
        <v>0.4</v>
      </c>
      <c r="E30" s="93">
        <v>0</v>
      </c>
      <c r="F30" s="93">
        <v>3.6</v>
      </c>
      <c r="G30" s="93">
        <v>1.2</v>
      </c>
      <c r="H30" s="93">
        <v>1</v>
      </c>
      <c r="I30" s="93">
        <v>15.6</v>
      </c>
      <c r="J30" s="93">
        <v>1.6</v>
      </c>
      <c r="K30" s="93">
        <v>14.4</v>
      </c>
      <c r="L30" s="93">
        <v>34.4</v>
      </c>
      <c r="M30" s="93">
        <v>12.4</v>
      </c>
      <c r="N30" s="93">
        <v>0.2</v>
      </c>
      <c r="O30" s="93">
        <v>1.8</v>
      </c>
      <c r="P30" s="93">
        <v>0.2</v>
      </c>
      <c r="Q30" s="93">
        <v>0.8</v>
      </c>
      <c r="R30" s="93">
        <v>1</v>
      </c>
      <c r="S30" s="93">
        <v>3.8</v>
      </c>
      <c r="T30" s="93">
        <v>0.2</v>
      </c>
      <c r="U30" s="93">
        <v>0</v>
      </c>
      <c r="V30" s="93">
        <v>0</v>
      </c>
      <c r="W30" s="93">
        <v>9.1999999999999993</v>
      </c>
      <c r="X30" s="93" t="s">
        <v>19</v>
      </c>
      <c r="Y30" s="93">
        <v>10.199999999999999</v>
      </c>
      <c r="Z30" s="93">
        <v>7.8</v>
      </c>
      <c r="AA30" s="93" t="s">
        <v>19</v>
      </c>
      <c r="AB30" s="93">
        <v>1.8</v>
      </c>
      <c r="AC30" s="93">
        <v>4.5999999999999996</v>
      </c>
    </row>
    <row r="31" spans="1:30">
      <c r="A31" s="6">
        <v>1951</v>
      </c>
      <c r="B31" s="74">
        <v>114</v>
      </c>
      <c r="C31" s="74">
        <v>114</v>
      </c>
      <c r="D31" s="74">
        <v>0</v>
      </c>
      <c r="E31" s="74">
        <v>0</v>
      </c>
      <c r="F31" s="74">
        <v>2</v>
      </c>
      <c r="G31" s="74">
        <v>1</v>
      </c>
      <c r="H31" s="74">
        <v>1</v>
      </c>
      <c r="I31" s="74">
        <v>21</v>
      </c>
      <c r="J31" s="74">
        <v>0</v>
      </c>
      <c r="K31" s="74">
        <v>17</v>
      </c>
      <c r="L31" s="74">
        <v>29</v>
      </c>
      <c r="M31" s="74">
        <v>12</v>
      </c>
      <c r="N31" s="74">
        <v>1</v>
      </c>
      <c r="O31" s="74">
        <v>1</v>
      </c>
      <c r="P31" s="74">
        <v>0</v>
      </c>
      <c r="Q31" s="74">
        <v>1</v>
      </c>
      <c r="R31" s="74">
        <v>1</v>
      </c>
      <c r="S31" s="74">
        <v>4</v>
      </c>
      <c r="T31" s="74">
        <v>1</v>
      </c>
      <c r="U31" s="74">
        <v>0</v>
      </c>
      <c r="V31" s="74">
        <v>0</v>
      </c>
      <c r="W31" s="74">
        <v>2</v>
      </c>
      <c r="X31" s="74" t="s">
        <v>19</v>
      </c>
      <c r="Y31" s="74">
        <v>9</v>
      </c>
      <c r="Z31" s="74">
        <v>6</v>
      </c>
      <c r="AA31" s="74" t="s">
        <v>19</v>
      </c>
      <c r="AB31" s="74">
        <v>0</v>
      </c>
      <c r="AC31" s="74">
        <v>5</v>
      </c>
    </row>
    <row r="32" spans="1:30">
      <c r="A32" s="6">
        <v>1952</v>
      </c>
      <c r="B32" s="74">
        <v>121</v>
      </c>
      <c r="C32" s="74">
        <v>132</v>
      </c>
      <c r="D32" s="74">
        <v>0</v>
      </c>
      <c r="E32" s="74">
        <v>0</v>
      </c>
      <c r="F32" s="74">
        <v>3</v>
      </c>
      <c r="G32" s="74">
        <v>0</v>
      </c>
      <c r="H32" s="74">
        <v>0</v>
      </c>
      <c r="I32" s="74">
        <v>10</v>
      </c>
      <c r="J32" s="74">
        <v>1</v>
      </c>
      <c r="K32" s="74">
        <v>18</v>
      </c>
      <c r="L32" s="74">
        <v>40</v>
      </c>
      <c r="M32" s="74">
        <v>6</v>
      </c>
      <c r="N32" s="74">
        <v>1</v>
      </c>
      <c r="O32" s="74">
        <v>2</v>
      </c>
      <c r="P32" s="74">
        <v>0</v>
      </c>
      <c r="Q32" s="74">
        <v>1</v>
      </c>
      <c r="R32" s="74">
        <v>0</v>
      </c>
      <c r="S32" s="74">
        <v>6</v>
      </c>
      <c r="T32" s="74">
        <v>0</v>
      </c>
      <c r="U32" s="74">
        <v>0</v>
      </c>
      <c r="V32" s="74">
        <v>0</v>
      </c>
      <c r="W32" s="74">
        <v>4</v>
      </c>
      <c r="X32" s="74" t="s">
        <v>19</v>
      </c>
      <c r="Y32" s="74">
        <v>10</v>
      </c>
      <c r="Z32" s="74">
        <v>12</v>
      </c>
      <c r="AA32" s="74" t="s">
        <v>19</v>
      </c>
      <c r="AB32" s="74">
        <v>1</v>
      </c>
      <c r="AC32" s="74">
        <v>6</v>
      </c>
    </row>
    <row r="33" spans="1:29">
      <c r="A33" s="6">
        <v>1953</v>
      </c>
      <c r="B33" s="74">
        <v>127</v>
      </c>
      <c r="C33" s="74">
        <v>137</v>
      </c>
      <c r="D33" s="74">
        <v>0</v>
      </c>
      <c r="E33" s="74">
        <v>0</v>
      </c>
      <c r="F33" s="74">
        <v>5</v>
      </c>
      <c r="G33" s="74">
        <v>0</v>
      </c>
      <c r="H33" s="74">
        <v>0</v>
      </c>
      <c r="I33" s="74">
        <v>13</v>
      </c>
      <c r="J33" s="74">
        <v>0</v>
      </c>
      <c r="K33" s="74">
        <v>14</v>
      </c>
      <c r="L33" s="74">
        <v>42</v>
      </c>
      <c r="M33" s="74">
        <v>10</v>
      </c>
      <c r="N33" s="74">
        <v>1</v>
      </c>
      <c r="O33" s="74">
        <v>2</v>
      </c>
      <c r="P33" s="74">
        <v>0</v>
      </c>
      <c r="Q33" s="74">
        <v>0</v>
      </c>
      <c r="R33" s="74">
        <v>0</v>
      </c>
      <c r="S33" s="74">
        <v>4</v>
      </c>
      <c r="T33" s="74">
        <v>0</v>
      </c>
      <c r="U33" s="74">
        <v>0</v>
      </c>
      <c r="V33" s="74">
        <v>3</v>
      </c>
      <c r="W33" s="74">
        <v>9</v>
      </c>
      <c r="X33" s="74" t="s">
        <v>19</v>
      </c>
      <c r="Y33" s="74">
        <v>13</v>
      </c>
      <c r="Z33" s="74">
        <v>5</v>
      </c>
      <c r="AA33" s="74" t="s">
        <v>19</v>
      </c>
      <c r="AB33" s="74">
        <v>1</v>
      </c>
      <c r="AC33" s="74">
        <v>5</v>
      </c>
    </row>
    <row r="34" spans="1:29">
      <c r="A34" s="6">
        <v>1954</v>
      </c>
      <c r="B34" s="74">
        <v>111</v>
      </c>
      <c r="C34" s="74">
        <v>127</v>
      </c>
      <c r="D34" s="74">
        <v>0</v>
      </c>
      <c r="E34" s="74">
        <v>0</v>
      </c>
      <c r="F34" s="74">
        <v>3</v>
      </c>
      <c r="G34" s="74">
        <v>0</v>
      </c>
      <c r="H34" s="74">
        <v>0</v>
      </c>
      <c r="I34" s="74">
        <v>23</v>
      </c>
      <c r="J34" s="74">
        <v>0</v>
      </c>
      <c r="K34" s="74">
        <v>5</v>
      </c>
      <c r="L34" s="74">
        <v>34</v>
      </c>
      <c r="M34" s="74">
        <v>10</v>
      </c>
      <c r="N34" s="74">
        <v>0</v>
      </c>
      <c r="O34" s="74">
        <v>1</v>
      </c>
      <c r="P34" s="74">
        <v>0</v>
      </c>
      <c r="Q34" s="74">
        <v>0</v>
      </c>
      <c r="R34" s="74">
        <v>0</v>
      </c>
      <c r="S34" s="74">
        <v>3</v>
      </c>
      <c r="T34" s="74">
        <v>0</v>
      </c>
      <c r="U34" s="74">
        <v>0</v>
      </c>
      <c r="V34" s="74">
        <v>0</v>
      </c>
      <c r="W34" s="74">
        <v>9</v>
      </c>
      <c r="X34" s="74" t="s">
        <v>19</v>
      </c>
      <c r="Y34" s="74">
        <v>8</v>
      </c>
      <c r="Z34" s="74">
        <v>8</v>
      </c>
      <c r="AA34" s="74" t="s">
        <v>19</v>
      </c>
      <c r="AB34" s="74">
        <v>3</v>
      </c>
      <c r="AC34" s="74">
        <v>4</v>
      </c>
    </row>
    <row r="35" spans="1:29">
      <c r="A35" s="6">
        <v>1955</v>
      </c>
      <c r="B35" s="74">
        <v>112</v>
      </c>
      <c r="C35" s="74">
        <v>125</v>
      </c>
      <c r="D35" s="74">
        <v>0</v>
      </c>
      <c r="E35" s="74">
        <v>3</v>
      </c>
      <c r="F35" s="74">
        <v>1</v>
      </c>
      <c r="G35" s="74">
        <v>0</v>
      </c>
      <c r="H35" s="74">
        <v>0</v>
      </c>
      <c r="I35" s="74">
        <v>15</v>
      </c>
      <c r="J35" s="74">
        <v>0</v>
      </c>
      <c r="K35" s="74">
        <v>17</v>
      </c>
      <c r="L35" s="74">
        <v>33</v>
      </c>
      <c r="M35" s="74">
        <v>5</v>
      </c>
      <c r="N35" s="74">
        <v>0</v>
      </c>
      <c r="O35" s="74">
        <v>0</v>
      </c>
      <c r="P35" s="74">
        <v>1</v>
      </c>
      <c r="Q35" s="74">
        <v>1</v>
      </c>
      <c r="R35" s="74">
        <v>1</v>
      </c>
      <c r="S35" s="74">
        <v>3</v>
      </c>
      <c r="T35" s="74">
        <v>0</v>
      </c>
      <c r="U35" s="74">
        <v>0</v>
      </c>
      <c r="V35" s="74">
        <v>0</v>
      </c>
      <c r="W35" s="74">
        <v>4</v>
      </c>
      <c r="X35" s="74" t="s">
        <v>19</v>
      </c>
      <c r="Y35" s="74">
        <v>10</v>
      </c>
      <c r="Z35" s="74">
        <v>13</v>
      </c>
      <c r="AA35" s="74" t="s">
        <v>19</v>
      </c>
      <c r="AB35" s="74">
        <v>0</v>
      </c>
      <c r="AC35" s="74">
        <v>5</v>
      </c>
    </row>
    <row r="36" spans="1:29">
      <c r="A36" s="20" t="s">
        <v>295</v>
      </c>
      <c r="B36" s="93">
        <v>117</v>
      </c>
      <c r="C36" s="93">
        <v>127</v>
      </c>
      <c r="D36" s="93">
        <v>0</v>
      </c>
      <c r="E36" s="93">
        <v>0.6</v>
      </c>
      <c r="F36" s="93">
        <v>2.8</v>
      </c>
      <c r="G36" s="93">
        <v>0.2</v>
      </c>
      <c r="H36" s="93">
        <v>0.2</v>
      </c>
      <c r="I36" s="93">
        <v>16.399999999999999</v>
      </c>
      <c r="J36" s="93">
        <v>0.2</v>
      </c>
      <c r="K36" s="93">
        <v>14.2</v>
      </c>
      <c r="L36" s="93">
        <v>35.6</v>
      </c>
      <c r="M36" s="93">
        <v>8.6</v>
      </c>
      <c r="N36" s="93">
        <v>0.6</v>
      </c>
      <c r="O36" s="93">
        <v>1.2</v>
      </c>
      <c r="P36" s="93">
        <v>0.2</v>
      </c>
      <c r="Q36" s="93">
        <v>0.6</v>
      </c>
      <c r="R36" s="93">
        <v>0.4</v>
      </c>
      <c r="S36" s="93">
        <v>4</v>
      </c>
      <c r="T36" s="93">
        <v>0.2</v>
      </c>
      <c r="U36" s="93">
        <v>0</v>
      </c>
      <c r="V36" s="93">
        <v>0.6</v>
      </c>
      <c r="W36" s="93">
        <v>5.6</v>
      </c>
      <c r="X36" s="93" t="s">
        <v>19</v>
      </c>
      <c r="Y36" s="93">
        <v>10</v>
      </c>
      <c r="Z36" s="93">
        <v>8.8000000000000007</v>
      </c>
      <c r="AA36" s="93" t="s">
        <v>19</v>
      </c>
      <c r="AB36" s="93">
        <v>1</v>
      </c>
      <c r="AC36" s="93">
        <v>5</v>
      </c>
    </row>
    <row r="37" spans="1:29">
      <c r="A37" s="6">
        <v>1956</v>
      </c>
      <c r="B37" s="74">
        <v>122</v>
      </c>
      <c r="C37" s="74">
        <v>133</v>
      </c>
      <c r="D37" s="74">
        <v>0</v>
      </c>
      <c r="E37" s="74">
        <v>0</v>
      </c>
      <c r="F37" s="74">
        <v>5</v>
      </c>
      <c r="G37" s="74">
        <v>0</v>
      </c>
      <c r="H37" s="74">
        <v>0</v>
      </c>
      <c r="I37" s="74">
        <v>11</v>
      </c>
      <c r="J37" s="74">
        <v>0</v>
      </c>
      <c r="K37" s="74">
        <v>12</v>
      </c>
      <c r="L37" s="74">
        <v>49</v>
      </c>
      <c r="M37" s="74">
        <v>10</v>
      </c>
      <c r="N37" s="74">
        <v>0</v>
      </c>
      <c r="O37" s="74">
        <v>0</v>
      </c>
      <c r="P37" s="74">
        <v>0</v>
      </c>
      <c r="Q37" s="74">
        <v>1</v>
      </c>
      <c r="R37" s="74">
        <v>2</v>
      </c>
      <c r="S37" s="74">
        <v>2</v>
      </c>
      <c r="T37" s="74">
        <v>1</v>
      </c>
      <c r="U37" s="74">
        <v>0</v>
      </c>
      <c r="V37" s="74">
        <v>0</v>
      </c>
      <c r="W37" s="74">
        <v>4</v>
      </c>
      <c r="X37" s="74">
        <v>2</v>
      </c>
      <c r="Y37" s="74">
        <v>10</v>
      </c>
      <c r="Z37" s="74">
        <v>8</v>
      </c>
      <c r="AA37" s="74" t="s">
        <v>19</v>
      </c>
      <c r="AB37" s="74">
        <v>5</v>
      </c>
      <c r="AC37" s="74">
        <v>0</v>
      </c>
    </row>
    <row r="38" spans="1:29">
      <c r="A38" s="6">
        <v>1957</v>
      </c>
      <c r="B38" s="74">
        <v>114</v>
      </c>
      <c r="C38" s="74">
        <v>127</v>
      </c>
      <c r="D38" s="74">
        <v>0</v>
      </c>
      <c r="E38" s="74">
        <v>0</v>
      </c>
      <c r="F38" s="74">
        <v>2</v>
      </c>
      <c r="G38" s="74">
        <v>0</v>
      </c>
      <c r="H38" s="74">
        <v>0</v>
      </c>
      <c r="I38" s="74">
        <v>18</v>
      </c>
      <c r="J38" s="74">
        <v>0</v>
      </c>
      <c r="K38" s="74">
        <v>14</v>
      </c>
      <c r="L38" s="74">
        <v>43</v>
      </c>
      <c r="M38" s="74">
        <v>5</v>
      </c>
      <c r="N38" s="74">
        <v>1</v>
      </c>
      <c r="O38" s="74">
        <v>0</v>
      </c>
      <c r="P38" s="74">
        <v>0</v>
      </c>
      <c r="Q38" s="74">
        <v>1</v>
      </c>
      <c r="R38" s="74">
        <v>2</v>
      </c>
      <c r="S38" s="74">
        <v>3</v>
      </c>
      <c r="T38" s="74">
        <v>1</v>
      </c>
      <c r="U38" s="74">
        <v>0</v>
      </c>
      <c r="V38" s="74">
        <v>0</v>
      </c>
      <c r="W38" s="74">
        <v>4</v>
      </c>
      <c r="X38" s="74">
        <v>0</v>
      </c>
      <c r="Y38" s="74">
        <v>7</v>
      </c>
      <c r="Z38" s="74">
        <v>4</v>
      </c>
      <c r="AA38" s="74" t="s">
        <v>19</v>
      </c>
      <c r="AB38" s="74">
        <v>2</v>
      </c>
      <c r="AC38" s="74">
        <v>7</v>
      </c>
    </row>
    <row r="39" spans="1:29">
      <c r="A39" s="6">
        <v>1958</v>
      </c>
      <c r="B39" s="74">
        <v>112</v>
      </c>
      <c r="C39" s="74">
        <v>142</v>
      </c>
      <c r="D39" s="74">
        <v>0</v>
      </c>
      <c r="E39" s="74">
        <v>0</v>
      </c>
      <c r="F39" s="74">
        <v>1</v>
      </c>
      <c r="G39" s="74">
        <v>0</v>
      </c>
      <c r="H39" s="74">
        <v>0</v>
      </c>
      <c r="I39" s="74">
        <v>19</v>
      </c>
      <c r="J39" s="74">
        <v>0</v>
      </c>
      <c r="K39" s="74">
        <v>14</v>
      </c>
      <c r="L39" s="74">
        <v>37</v>
      </c>
      <c r="M39" s="74">
        <v>10</v>
      </c>
      <c r="N39" s="74">
        <v>0</v>
      </c>
      <c r="O39" s="74">
        <v>1</v>
      </c>
      <c r="P39" s="74">
        <v>0</v>
      </c>
      <c r="Q39" s="74">
        <v>1</v>
      </c>
      <c r="R39" s="74">
        <v>2</v>
      </c>
      <c r="S39" s="74">
        <v>2</v>
      </c>
      <c r="T39" s="74">
        <v>0</v>
      </c>
      <c r="U39" s="74">
        <v>0</v>
      </c>
      <c r="V39" s="74">
        <v>0</v>
      </c>
      <c r="W39" s="74">
        <v>3</v>
      </c>
      <c r="X39" s="74">
        <v>3</v>
      </c>
      <c r="Y39" s="74">
        <v>6</v>
      </c>
      <c r="Z39" s="74">
        <v>10</v>
      </c>
      <c r="AA39" s="74" t="s">
        <v>19</v>
      </c>
      <c r="AB39" s="74">
        <v>2</v>
      </c>
      <c r="AC39" s="74">
        <v>1</v>
      </c>
    </row>
    <row r="40" spans="1:29">
      <c r="A40" s="6">
        <v>1959</v>
      </c>
      <c r="B40" s="74">
        <v>127</v>
      </c>
      <c r="C40" s="74">
        <v>127</v>
      </c>
      <c r="D40" s="74">
        <v>0</v>
      </c>
      <c r="E40" s="74">
        <v>0</v>
      </c>
      <c r="F40" s="74">
        <v>1</v>
      </c>
      <c r="G40" s="74">
        <v>0</v>
      </c>
      <c r="H40" s="74">
        <v>0</v>
      </c>
      <c r="I40" s="74">
        <v>28</v>
      </c>
      <c r="J40" s="74">
        <v>1</v>
      </c>
      <c r="K40" s="74">
        <v>17</v>
      </c>
      <c r="L40" s="74">
        <v>28</v>
      </c>
      <c r="M40" s="74">
        <v>9</v>
      </c>
      <c r="N40" s="74">
        <v>2</v>
      </c>
      <c r="O40" s="74">
        <v>1</v>
      </c>
      <c r="P40" s="74">
        <v>0</v>
      </c>
      <c r="Q40" s="74">
        <v>3</v>
      </c>
      <c r="R40" s="74">
        <v>1</v>
      </c>
      <c r="S40" s="74">
        <v>1</v>
      </c>
      <c r="T40" s="74">
        <v>2</v>
      </c>
      <c r="U40" s="74">
        <v>0</v>
      </c>
      <c r="V40" s="74">
        <v>0</v>
      </c>
      <c r="W40" s="74">
        <v>0</v>
      </c>
      <c r="X40" s="74">
        <v>1</v>
      </c>
      <c r="Y40" s="74">
        <v>9</v>
      </c>
      <c r="Z40" s="74">
        <v>9</v>
      </c>
      <c r="AA40" s="74">
        <v>4</v>
      </c>
      <c r="AB40" s="74">
        <v>1</v>
      </c>
      <c r="AC40" s="74">
        <v>9</v>
      </c>
    </row>
    <row r="41" spans="1:29">
      <c r="A41" s="6">
        <v>1960</v>
      </c>
      <c r="B41" s="74">
        <v>123</v>
      </c>
      <c r="C41" s="74">
        <v>123</v>
      </c>
      <c r="D41" s="74">
        <v>0</v>
      </c>
      <c r="E41" s="74">
        <v>2</v>
      </c>
      <c r="F41" s="74">
        <v>2</v>
      </c>
      <c r="G41" s="74">
        <v>0</v>
      </c>
      <c r="H41" s="74">
        <v>0</v>
      </c>
      <c r="I41" s="74">
        <v>32</v>
      </c>
      <c r="J41" s="74">
        <v>1</v>
      </c>
      <c r="K41" s="74">
        <v>10</v>
      </c>
      <c r="L41" s="74">
        <v>35</v>
      </c>
      <c r="M41" s="74">
        <v>5</v>
      </c>
      <c r="N41" s="74">
        <v>0</v>
      </c>
      <c r="O41" s="74">
        <v>0</v>
      </c>
      <c r="P41" s="74">
        <v>0</v>
      </c>
      <c r="Q41" s="74">
        <v>0</v>
      </c>
      <c r="R41" s="74">
        <v>1</v>
      </c>
      <c r="S41" s="74">
        <v>5</v>
      </c>
      <c r="T41" s="74">
        <v>2</v>
      </c>
      <c r="U41" s="74">
        <v>0</v>
      </c>
      <c r="V41" s="74">
        <v>0</v>
      </c>
      <c r="W41" s="74">
        <v>0</v>
      </c>
      <c r="X41" s="74">
        <v>1</v>
      </c>
      <c r="Y41" s="74">
        <v>9</v>
      </c>
      <c r="Z41" s="74">
        <v>7</v>
      </c>
      <c r="AA41" s="74">
        <v>5</v>
      </c>
      <c r="AB41" s="74">
        <v>1</v>
      </c>
      <c r="AC41" s="74">
        <v>9</v>
      </c>
    </row>
    <row r="42" spans="1:29">
      <c r="A42" s="21" t="s">
        <v>296</v>
      </c>
      <c r="B42" s="93">
        <v>119.6</v>
      </c>
      <c r="C42" s="93">
        <v>130.4</v>
      </c>
      <c r="D42" s="93">
        <v>0</v>
      </c>
      <c r="E42" s="93">
        <v>0.4</v>
      </c>
      <c r="F42" s="93">
        <v>2.2000000000000002</v>
      </c>
      <c r="G42" s="93">
        <v>0</v>
      </c>
      <c r="H42" s="93">
        <v>0</v>
      </c>
      <c r="I42" s="93">
        <v>21.6</v>
      </c>
      <c r="J42" s="93">
        <v>0.4</v>
      </c>
      <c r="K42" s="93">
        <v>13.4</v>
      </c>
      <c r="L42" s="93">
        <v>38.4</v>
      </c>
      <c r="M42" s="93">
        <v>7.8</v>
      </c>
      <c r="N42" s="93">
        <v>0.6</v>
      </c>
      <c r="O42" s="93">
        <v>0.4</v>
      </c>
      <c r="P42" s="93">
        <v>0</v>
      </c>
      <c r="Q42" s="93">
        <v>1.2</v>
      </c>
      <c r="R42" s="93">
        <v>1.6</v>
      </c>
      <c r="S42" s="93">
        <v>2.6</v>
      </c>
      <c r="T42" s="93">
        <v>1.2</v>
      </c>
      <c r="U42" s="93">
        <v>0</v>
      </c>
      <c r="V42" s="93">
        <v>0</v>
      </c>
      <c r="W42" s="93">
        <v>2.2000000000000002</v>
      </c>
      <c r="X42" s="93">
        <v>1.4</v>
      </c>
      <c r="Y42" s="93">
        <v>8.1999999999999993</v>
      </c>
      <c r="Z42" s="93">
        <v>7.6</v>
      </c>
      <c r="AA42" s="93">
        <v>1.8</v>
      </c>
      <c r="AB42" s="93">
        <v>2.2000000000000002</v>
      </c>
      <c r="AC42" s="93">
        <v>4.4000000000000004</v>
      </c>
    </row>
    <row r="43" spans="1:29">
      <c r="A43" s="6">
        <v>1961</v>
      </c>
      <c r="B43" s="74">
        <v>131</v>
      </c>
      <c r="C43" s="74">
        <v>131</v>
      </c>
      <c r="D43" s="74">
        <v>0</v>
      </c>
      <c r="E43" s="74">
        <v>0</v>
      </c>
      <c r="F43" s="74">
        <v>2</v>
      </c>
      <c r="G43" s="74">
        <v>0</v>
      </c>
      <c r="H43" s="74">
        <v>1</v>
      </c>
      <c r="I43" s="74">
        <v>19</v>
      </c>
      <c r="J43" s="74">
        <v>0</v>
      </c>
      <c r="K43" s="74">
        <v>23</v>
      </c>
      <c r="L43" s="74">
        <v>40</v>
      </c>
      <c r="M43" s="74">
        <v>12</v>
      </c>
      <c r="N43" s="74">
        <v>0</v>
      </c>
      <c r="O43" s="74">
        <v>2</v>
      </c>
      <c r="P43" s="74">
        <v>0</v>
      </c>
      <c r="Q43" s="74">
        <v>1</v>
      </c>
      <c r="R43" s="74">
        <v>1</v>
      </c>
      <c r="S43" s="74">
        <v>2</v>
      </c>
      <c r="T43" s="74">
        <v>0</v>
      </c>
      <c r="U43" s="74">
        <v>0</v>
      </c>
      <c r="V43" s="74">
        <v>1</v>
      </c>
      <c r="W43" s="74">
        <v>4</v>
      </c>
      <c r="X43" s="74">
        <v>0</v>
      </c>
      <c r="Y43" s="74">
        <v>11</v>
      </c>
      <c r="Z43" s="74">
        <v>5</v>
      </c>
      <c r="AA43" s="74">
        <v>3</v>
      </c>
      <c r="AB43" s="74">
        <v>2</v>
      </c>
      <c r="AC43" s="74">
        <v>2</v>
      </c>
    </row>
    <row r="44" spans="1:29">
      <c r="A44" s="6">
        <v>1962</v>
      </c>
      <c r="B44" s="74">
        <v>166</v>
      </c>
      <c r="C44" s="74">
        <v>166</v>
      </c>
      <c r="D44" s="74">
        <v>0</v>
      </c>
      <c r="E44" s="74">
        <v>0</v>
      </c>
      <c r="F44" s="74">
        <v>5</v>
      </c>
      <c r="G44" s="74">
        <v>0</v>
      </c>
      <c r="H44" s="74">
        <v>0</v>
      </c>
      <c r="I44" s="74">
        <v>18</v>
      </c>
      <c r="J44" s="74">
        <v>0</v>
      </c>
      <c r="K44" s="74">
        <v>23</v>
      </c>
      <c r="L44" s="74">
        <v>42</v>
      </c>
      <c r="M44" s="74">
        <v>7</v>
      </c>
      <c r="N44" s="74">
        <v>4</v>
      </c>
      <c r="O44" s="74">
        <v>2</v>
      </c>
      <c r="P44" s="74">
        <v>0</v>
      </c>
      <c r="Q44" s="74">
        <v>3</v>
      </c>
      <c r="R44" s="74">
        <v>5</v>
      </c>
      <c r="S44" s="74">
        <v>5</v>
      </c>
      <c r="T44" s="74">
        <v>1</v>
      </c>
      <c r="U44" s="74">
        <v>0</v>
      </c>
      <c r="V44" s="74">
        <v>0</v>
      </c>
      <c r="W44" s="74">
        <v>4</v>
      </c>
      <c r="X44" s="74">
        <v>6</v>
      </c>
      <c r="Y44" s="74">
        <v>22</v>
      </c>
      <c r="Z44" s="74">
        <v>6</v>
      </c>
      <c r="AA44" s="74">
        <v>7</v>
      </c>
      <c r="AB44" s="74">
        <v>2</v>
      </c>
      <c r="AC44" s="74">
        <v>4</v>
      </c>
    </row>
    <row r="45" spans="1:29">
      <c r="A45" s="6">
        <v>1963</v>
      </c>
      <c r="B45" s="74">
        <v>146</v>
      </c>
      <c r="C45" s="74">
        <v>146</v>
      </c>
      <c r="D45" s="74">
        <v>0</v>
      </c>
      <c r="E45" s="74">
        <v>0</v>
      </c>
      <c r="F45" s="74">
        <v>3</v>
      </c>
      <c r="G45" s="74">
        <v>0</v>
      </c>
      <c r="H45" s="74">
        <v>0</v>
      </c>
      <c r="I45" s="74">
        <v>17</v>
      </c>
      <c r="J45" s="74">
        <v>0</v>
      </c>
      <c r="K45" s="74">
        <v>23</v>
      </c>
      <c r="L45" s="74">
        <v>46</v>
      </c>
      <c r="M45" s="74">
        <v>5</v>
      </c>
      <c r="N45" s="74">
        <v>3</v>
      </c>
      <c r="O45" s="74">
        <v>3</v>
      </c>
      <c r="P45" s="74">
        <v>0</v>
      </c>
      <c r="Q45" s="74">
        <v>0</v>
      </c>
      <c r="R45" s="74">
        <v>6</v>
      </c>
      <c r="S45" s="74">
        <v>7</v>
      </c>
      <c r="T45" s="74">
        <v>5</v>
      </c>
      <c r="U45" s="74">
        <v>0</v>
      </c>
      <c r="V45" s="74">
        <v>2</v>
      </c>
      <c r="W45" s="74">
        <v>3</v>
      </c>
      <c r="X45" s="74">
        <v>3</v>
      </c>
      <c r="Y45" s="74">
        <v>6</v>
      </c>
      <c r="Z45" s="74">
        <v>7</v>
      </c>
      <c r="AA45" s="74">
        <v>2</v>
      </c>
      <c r="AB45" s="74">
        <v>0</v>
      </c>
      <c r="AC45" s="74">
        <v>5</v>
      </c>
    </row>
    <row r="46" spans="1:29">
      <c r="A46" s="6">
        <v>1964</v>
      </c>
      <c r="B46" s="74">
        <v>148</v>
      </c>
      <c r="C46" s="74">
        <v>148</v>
      </c>
      <c r="D46" s="74">
        <v>0</v>
      </c>
      <c r="E46" s="74">
        <v>0</v>
      </c>
      <c r="F46" s="74">
        <v>1</v>
      </c>
      <c r="G46" s="74">
        <v>0</v>
      </c>
      <c r="H46" s="74">
        <v>0</v>
      </c>
      <c r="I46" s="74">
        <v>28</v>
      </c>
      <c r="J46" s="74">
        <v>0</v>
      </c>
      <c r="K46" s="74">
        <v>23</v>
      </c>
      <c r="L46" s="74">
        <v>47</v>
      </c>
      <c r="M46" s="74">
        <v>6</v>
      </c>
      <c r="N46" s="74">
        <v>0</v>
      </c>
      <c r="O46" s="74">
        <v>1</v>
      </c>
      <c r="P46" s="74">
        <v>0</v>
      </c>
      <c r="Q46" s="74">
        <v>1</v>
      </c>
      <c r="R46" s="74">
        <v>2</v>
      </c>
      <c r="S46" s="74">
        <v>4</v>
      </c>
      <c r="T46" s="74">
        <v>0</v>
      </c>
      <c r="U46" s="74">
        <v>0</v>
      </c>
      <c r="V46" s="74">
        <v>0</v>
      </c>
      <c r="W46" s="74">
        <v>1</v>
      </c>
      <c r="X46" s="74">
        <v>4</v>
      </c>
      <c r="Y46" s="74">
        <v>11</v>
      </c>
      <c r="Z46" s="74">
        <v>7</v>
      </c>
      <c r="AA46" s="74">
        <v>3</v>
      </c>
      <c r="AB46" s="74">
        <v>0</v>
      </c>
      <c r="AC46" s="74">
        <v>9</v>
      </c>
    </row>
    <row r="47" spans="1:29">
      <c r="A47" s="6">
        <v>1965</v>
      </c>
      <c r="B47" s="74">
        <v>156</v>
      </c>
      <c r="C47" s="74">
        <v>156</v>
      </c>
      <c r="D47" s="74">
        <v>0</v>
      </c>
      <c r="E47" s="74">
        <v>1</v>
      </c>
      <c r="F47" s="74">
        <v>1</v>
      </c>
      <c r="G47" s="74">
        <v>0</v>
      </c>
      <c r="H47" s="74">
        <v>0</v>
      </c>
      <c r="I47" s="74">
        <v>27</v>
      </c>
      <c r="J47" s="74">
        <v>0</v>
      </c>
      <c r="K47" s="74">
        <v>19</v>
      </c>
      <c r="L47" s="74">
        <v>53</v>
      </c>
      <c r="M47" s="74">
        <v>3</v>
      </c>
      <c r="N47" s="74">
        <v>0</v>
      </c>
      <c r="O47" s="74">
        <v>1</v>
      </c>
      <c r="P47" s="74">
        <v>0</v>
      </c>
      <c r="Q47" s="74">
        <v>1</v>
      </c>
      <c r="R47" s="74">
        <v>3</v>
      </c>
      <c r="S47" s="74">
        <v>7</v>
      </c>
      <c r="T47" s="74">
        <v>0</v>
      </c>
      <c r="U47" s="74">
        <v>0</v>
      </c>
      <c r="V47" s="74">
        <v>0</v>
      </c>
      <c r="W47" s="74">
        <v>2</v>
      </c>
      <c r="X47" s="74">
        <v>3</v>
      </c>
      <c r="Y47" s="74">
        <v>15</v>
      </c>
      <c r="Z47" s="74">
        <v>4</v>
      </c>
      <c r="AA47" s="74">
        <v>7</v>
      </c>
      <c r="AB47" s="74">
        <v>2</v>
      </c>
      <c r="AC47" s="74">
        <v>7</v>
      </c>
    </row>
    <row r="48" spans="1:29">
      <c r="A48" s="20" t="s">
        <v>297</v>
      </c>
      <c r="B48" s="93">
        <v>149.4</v>
      </c>
      <c r="C48" s="93">
        <v>149.4</v>
      </c>
      <c r="D48" s="93">
        <v>0</v>
      </c>
      <c r="E48" s="93">
        <v>0.2</v>
      </c>
      <c r="F48" s="93">
        <v>2.4</v>
      </c>
      <c r="G48" s="93">
        <v>0</v>
      </c>
      <c r="H48" s="93">
        <v>0.2</v>
      </c>
      <c r="I48" s="93">
        <v>21.8</v>
      </c>
      <c r="J48" s="93">
        <v>0</v>
      </c>
      <c r="K48" s="93">
        <v>22.2</v>
      </c>
      <c r="L48" s="93">
        <v>45.6</v>
      </c>
      <c r="M48" s="93">
        <v>6.6</v>
      </c>
      <c r="N48" s="93">
        <v>1.4</v>
      </c>
      <c r="O48" s="93">
        <v>1.8</v>
      </c>
      <c r="P48" s="93">
        <v>0</v>
      </c>
      <c r="Q48" s="93">
        <v>1.2</v>
      </c>
      <c r="R48" s="93">
        <v>3.4</v>
      </c>
      <c r="S48" s="93">
        <v>5</v>
      </c>
      <c r="T48" s="93">
        <v>1.2</v>
      </c>
      <c r="U48" s="93">
        <v>0</v>
      </c>
      <c r="V48" s="93">
        <v>0.6</v>
      </c>
      <c r="W48" s="93">
        <v>2.8</v>
      </c>
      <c r="X48" s="93">
        <v>3.2</v>
      </c>
      <c r="Y48" s="93">
        <v>13</v>
      </c>
      <c r="Z48" s="93">
        <v>5.8</v>
      </c>
      <c r="AA48" s="93">
        <v>4.4000000000000004</v>
      </c>
      <c r="AB48" s="93">
        <v>1.2</v>
      </c>
      <c r="AC48" s="93">
        <v>5.4</v>
      </c>
    </row>
    <row r="49" spans="1:29">
      <c r="A49" s="6">
        <v>1966</v>
      </c>
      <c r="B49" s="74">
        <v>152</v>
      </c>
      <c r="C49" s="74">
        <v>152</v>
      </c>
      <c r="D49" s="74">
        <v>0</v>
      </c>
      <c r="E49" s="74">
        <v>2</v>
      </c>
      <c r="F49" s="74">
        <v>1</v>
      </c>
      <c r="G49" s="74">
        <v>0</v>
      </c>
      <c r="H49" s="74">
        <v>1</v>
      </c>
      <c r="I49" s="74">
        <v>19</v>
      </c>
      <c r="J49" s="74">
        <v>0</v>
      </c>
      <c r="K49" s="74">
        <v>25</v>
      </c>
      <c r="L49" s="74">
        <v>50</v>
      </c>
      <c r="M49" s="74">
        <v>5</v>
      </c>
      <c r="N49" s="74">
        <v>1</v>
      </c>
      <c r="O49" s="74">
        <v>1</v>
      </c>
      <c r="P49" s="74">
        <v>0</v>
      </c>
      <c r="Q49" s="74">
        <v>1</v>
      </c>
      <c r="R49" s="74">
        <v>2</v>
      </c>
      <c r="S49" s="74">
        <v>3</v>
      </c>
      <c r="T49" s="74">
        <v>0</v>
      </c>
      <c r="U49" s="74">
        <v>0</v>
      </c>
      <c r="V49" s="74">
        <v>0</v>
      </c>
      <c r="W49" s="74">
        <v>2</v>
      </c>
      <c r="X49" s="74">
        <v>0</v>
      </c>
      <c r="Y49" s="74">
        <v>20</v>
      </c>
      <c r="Z49" s="74">
        <v>5</v>
      </c>
      <c r="AA49" s="74">
        <v>5</v>
      </c>
      <c r="AB49" s="74">
        <v>5</v>
      </c>
      <c r="AC49" s="74">
        <v>4</v>
      </c>
    </row>
    <row r="50" spans="1:29">
      <c r="A50" s="6">
        <v>1967</v>
      </c>
      <c r="B50" s="74">
        <v>158</v>
      </c>
      <c r="C50" s="74">
        <v>158</v>
      </c>
      <c r="D50" s="74">
        <v>0</v>
      </c>
      <c r="E50" s="74">
        <v>0</v>
      </c>
      <c r="F50" s="74">
        <v>0</v>
      </c>
      <c r="G50" s="74">
        <v>0</v>
      </c>
      <c r="H50" s="74">
        <v>0</v>
      </c>
      <c r="I50" s="74">
        <v>27</v>
      </c>
      <c r="J50" s="74">
        <v>1</v>
      </c>
      <c r="K50" s="74">
        <v>16</v>
      </c>
      <c r="L50" s="74">
        <v>54</v>
      </c>
      <c r="M50" s="74">
        <v>6</v>
      </c>
      <c r="N50" s="74">
        <v>6</v>
      </c>
      <c r="O50" s="74">
        <v>1</v>
      </c>
      <c r="P50" s="74">
        <v>0</v>
      </c>
      <c r="Q50" s="74">
        <v>3</v>
      </c>
      <c r="R50" s="74">
        <v>4</v>
      </c>
      <c r="S50" s="74">
        <v>2</v>
      </c>
      <c r="T50" s="74">
        <v>0</v>
      </c>
      <c r="U50" s="74">
        <v>0</v>
      </c>
      <c r="V50" s="74">
        <v>0</v>
      </c>
      <c r="W50" s="74">
        <v>7</v>
      </c>
      <c r="X50" s="74">
        <v>0</v>
      </c>
      <c r="Y50" s="74">
        <v>14</v>
      </c>
      <c r="Z50" s="74">
        <v>4</v>
      </c>
      <c r="AA50" s="74">
        <v>5</v>
      </c>
      <c r="AB50" s="74">
        <v>3</v>
      </c>
      <c r="AC50" s="74">
        <v>5</v>
      </c>
    </row>
    <row r="51" spans="1:29">
      <c r="A51" s="6">
        <v>1968</v>
      </c>
      <c r="B51" s="74">
        <v>148</v>
      </c>
      <c r="C51" s="74">
        <v>148</v>
      </c>
      <c r="D51" s="74">
        <v>0</v>
      </c>
      <c r="E51" s="74">
        <v>0</v>
      </c>
      <c r="F51" s="74">
        <v>0</v>
      </c>
      <c r="G51" s="74">
        <v>0</v>
      </c>
      <c r="H51" s="74">
        <v>0</v>
      </c>
      <c r="I51" s="74">
        <v>23</v>
      </c>
      <c r="J51" s="74">
        <v>0</v>
      </c>
      <c r="K51" s="74">
        <v>16</v>
      </c>
      <c r="L51" s="74">
        <v>47</v>
      </c>
      <c r="M51" s="74">
        <v>12</v>
      </c>
      <c r="N51" s="74">
        <v>1</v>
      </c>
      <c r="O51" s="74">
        <v>0</v>
      </c>
      <c r="P51" s="74">
        <v>0</v>
      </c>
      <c r="Q51" s="74">
        <v>1</v>
      </c>
      <c r="R51" s="74">
        <v>0</v>
      </c>
      <c r="S51" s="74">
        <v>7</v>
      </c>
      <c r="T51" s="74">
        <v>0</v>
      </c>
      <c r="U51" s="74">
        <v>0</v>
      </c>
      <c r="V51" s="74">
        <v>0</v>
      </c>
      <c r="W51" s="74">
        <v>5</v>
      </c>
      <c r="X51" s="74">
        <v>2</v>
      </c>
      <c r="Y51" s="74">
        <v>13</v>
      </c>
      <c r="Z51" s="74">
        <v>4</v>
      </c>
      <c r="AA51" s="74">
        <v>5</v>
      </c>
      <c r="AB51" s="74">
        <v>0</v>
      </c>
      <c r="AC51" s="74">
        <v>12</v>
      </c>
    </row>
    <row r="52" spans="1:29">
      <c r="A52" s="6">
        <v>1969</v>
      </c>
      <c r="B52" s="74">
        <v>168</v>
      </c>
      <c r="C52" s="74">
        <v>168</v>
      </c>
      <c r="D52" s="74">
        <v>0</v>
      </c>
      <c r="E52" s="74">
        <v>0</v>
      </c>
      <c r="F52" s="74">
        <v>1</v>
      </c>
      <c r="G52" s="74">
        <v>0</v>
      </c>
      <c r="H52" s="74">
        <v>2</v>
      </c>
      <c r="I52" s="74">
        <v>29</v>
      </c>
      <c r="J52" s="74">
        <v>5</v>
      </c>
      <c r="K52" s="74">
        <v>26</v>
      </c>
      <c r="L52" s="74">
        <v>31</v>
      </c>
      <c r="M52" s="74">
        <v>7</v>
      </c>
      <c r="N52" s="74">
        <v>2</v>
      </c>
      <c r="O52" s="74">
        <v>0</v>
      </c>
      <c r="P52" s="74">
        <v>0</v>
      </c>
      <c r="Q52" s="74">
        <v>0</v>
      </c>
      <c r="R52" s="74">
        <v>4</v>
      </c>
      <c r="S52" s="74">
        <v>3</v>
      </c>
      <c r="T52" s="74">
        <v>0</v>
      </c>
      <c r="U52" s="74">
        <v>0</v>
      </c>
      <c r="V52" s="74">
        <v>2</v>
      </c>
      <c r="W52" s="74">
        <v>3</v>
      </c>
      <c r="X52" s="74">
        <v>0</v>
      </c>
      <c r="Y52" s="74">
        <v>23</v>
      </c>
      <c r="Z52" s="74">
        <v>7</v>
      </c>
      <c r="AA52" s="74">
        <v>4</v>
      </c>
      <c r="AB52" s="74">
        <v>1</v>
      </c>
      <c r="AC52" s="74">
        <v>18</v>
      </c>
    </row>
    <row r="53" spans="1:29">
      <c r="A53" s="6">
        <v>1970</v>
      </c>
      <c r="B53" s="74">
        <v>163</v>
      </c>
      <c r="C53" s="74">
        <v>163</v>
      </c>
      <c r="D53" s="74">
        <v>0</v>
      </c>
      <c r="E53" s="74">
        <v>0</v>
      </c>
      <c r="F53" s="74">
        <v>3</v>
      </c>
      <c r="G53" s="74">
        <v>0</v>
      </c>
      <c r="H53" s="74">
        <v>0</v>
      </c>
      <c r="I53" s="74">
        <v>27</v>
      </c>
      <c r="J53" s="74">
        <v>0</v>
      </c>
      <c r="K53" s="74">
        <v>20</v>
      </c>
      <c r="L53" s="74">
        <v>33</v>
      </c>
      <c r="M53" s="74">
        <v>6</v>
      </c>
      <c r="N53" s="74">
        <v>4</v>
      </c>
      <c r="O53" s="74">
        <v>0</v>
      </c>
      <c r="P53" s="74">
        <v>0</v>
      </c>
      <c r="Q53" s="74">
        <v>0</v>
      </c>
      <c r="R53" s="74">
        <v>10</v>
      </c>
      <c r="S53" s="74">
        <v>1</v>
      </c>
      <c r="T53" s="74">
        <v>0</v>
      </c>
      <c r="U53" s="74">
        <v>0</v>
      </c>
      <c r="V53" s="74">
        <v>0</v>
      </c>
      <c r="W53" s="74">
        <v>1</v>
      </c>
      <c r="X53" s="74">
        <v>0</v>
      </c>
      <c r="Y53" s="74">
        <v>22</v>
      </c>
      <c r="Z53" s="74">
        <v>10</v>
      </c>
      <c r="AA53" s="74">
        <v>9</v>
      </c>
      <c r="AB53" s="74">
        <v>4</v>
      </c>
      <c r="AC53" s="74">
        <v>13</v>
      </c>
    </row>
    <row r="54" spans="1:29">
      <c r="A54" s="20" t="s">
        <v>298</v>
      </c>
      <c r="B54" s="93">
        <v>158</v>
      </c>
      <c r="C54" s="93">
        <v>158</v>
      </c>
      <c r="D54" s="93">
        <v>0</v>
      </c>
      <c r="E54" s="93">
        <v>0.4</v>
      </c>
      <c r="F54" s="93">
        <v>1</v>
      </c>
      <c r="G54" s="93">
        <v>0</v>
      </c>
      <c r="H54" s="93">
        <v>0.6</v>
      </c>
      <c r="I54" s="93">
        <v>24.4</v>
      </c>
      <c r="J54" s="93">
        <v>1.2</v>
      </c>
      <c r="K54" s="93">
        <v>20.6</v>
      </c>
      <c r="L54" s="93">
        <v>43</v>
      </c>
      <c r="M54" s="93">
        <v>7.2</v>
      </c>
      <c r="N54" s="93">
        <v>2.8</v>
      </c>
      <c r="O54" s="93">
        <v>0.4</v>
      </c>
      <c r="P54" s="93">
        <v>0</v>
      </c>
      <c r="Q54" s="93">
        <v>0.8</v>
      </c>
      <c r="R54" s="93">
        <v>4</v>
      </c>
      <c r="S54" s="93">
        <v>3.2</v>
      </c>
      <c r="T54" s="93">
        <v>0</v>
      </c>
      <c r="U54" s="93">
        <v>0</v>
      </c>
      <c r="V54" s="93">
        <v>0.4</v>
      </c>
      <c r="W54" s="93">
        <v>3.6</v>
      </c>
      <c r="X54" s="93">
        <v>0.4</v>
      </c>
      <c r="Y54" s="93">
        <v>16.399999999999999</v>
      </c>
      <c r="Z54" s="93">
        <v>6</v>
      </c>
      <c r="AA54" s="93">
        <v>5.6</v>
      </c>
      <c r="AB54" s="93">
        <v>2.6</v>
      </c>
      <c r="AC54" s="93">
        <v>10.4</v>
      </c>
    </row>
    <row r="55" spans="1:29">
      <c r="A55" s="6">
        <v>1971</v>
      </c>
      <c r="B55" s="74">
        <v>186</v>
      </c>
      <c r="C55" s="74">
        <v>186</v>
      </c>
      <c r="D55" s="74">
        <v>0</v>
      </c>
      <c r="E55" s="74">
        <v>0</v>
      </c>
      <c r="F55" s="74">
        <v>0</v>
      </c>
      <c r="G55" s="74">
        <v>0</v>
      </c>
      <c r="H55" s="74">
        <v>0</v>
      </c>
      <c r="I55" s="74">
        <v>27</v>
      </c>
      <c r="J55" s="74">
        <v>0</v>
      </c>
      <c r="K55" s="74">
        <v>19</v>
      </c>
      <c r="L55" s="74">
        <v>48</v>
      </c>
      <c r="M55" s="74">
        <v>7</v>
      </c>
      <c r="N55" s="74">
        <v>9</v>
      </c>
      <c r="O55" s="74">
        <v>1</v>
      </c>
      <c r="P55" s="74">
        <v>0</v>
      </c>
      <c r="Q55" s="74">
        <v>0</v>
      </c>
      <c r="R55" s="74">
        <v>4</v>
      </c>
      <c r="S55" s="74">
        <v>2</v>
      </c>
      <c r="T55" s="74">
        <v>1</v>
      </c>
      <c r="U55" s="74">
        <v>0</v>
      </c>
      <c r="V55" s="74">
        <v>0</v>
      </c>
      <c r="W55" s="74">
        <v>4</v>
      </c>
      <c r="X55" s="74">
        <v>0</v>
      </c>
      <c r="Y55" s="74">
        <v>33</v>
      </c>
      <c r="Z55" s="74">
        <v>3</v>
      </c>
      <c r="AA55" s="74">
        <v>12</v>
      </c>
      <c r="AB55" s="74">
        <v>7</v>
      </c>
      <c r="AC55" s="74">
        <v>9</v>
      </c>
    </row>
    <row r="56" spans="1:29" s="55" customFormat="1" ht="12.75" customHeight="1"/>
    <row r="57" spans="1:29" s="1" customFormat="1">
      <c r="A57" s="67" t="s">
        <v>601</v>
      </c>
      <c r="B57" s="68"/>
      <c r="C57" s="69"/>
      <c r="E57" s="70"/>
      <c r="G57" s="71"/>
    </row>
    <row r="58" spans="1:29" s="1" customFormat="1"/>
    <row r="59" spans="1:29" s="1" customFormat="1">
      <c r="A59" s="72" t="s">
        <v>602</v>
      </c>
      <c r="C59" s="63"/>
    </row>
    <row r="60" spans="1:29" ht="12.75" customHeight="1">
      <c r="A60" s="6" t="s">
        <v>299</v>
      </c>
      <c r="B60" s="22"/>
      <c r="C60" s="22"/>
      <c r="D60" s="23"/>
      <c r="G60" s="23"/>
      <c r="P60" s="23"/>
      <c r="Q60" s="23"/>
      <c r="R60" s="23"/>
      <c r="S60" s="23"/>
      <c r="T60" s="23"/>
      <c r="U60" s="23"/>
      <c r="V60" s="23"/>
      <c r="W60" s="23"/>
      <c r="X60" s="23"/>
      <c r="Y60" s="23"/>
      <c r="Z60" s="23"/>
      <c r="AA60" s="23"/>
      <c r="AB60" s="23"/>
      <c r="AC60" s="23"/>
    </row>
    <row r="62" spans="1:29" s="75" customFormat="1" ht="12.75" customHeight="1">
      <c r="A62" s="92" t="s">
        <v>10</v>
      </c>
    </row>
    <row r="63" spans="1:29" ht="12.75" customHeight="1">
      <c r="A63" s="6" t="s">
        <v>575</v>
      </c>
    </row>
    <row r="64" spans="1:29" ht="12.75" customHeight="1">
      <c r="A64" s="6" t="s">
        <v>576</v>
      </c>
    </row>
  </sheetData>
  <phoneticPr fontId="4" type="noConversion"/>
  <hyperlinks>
    <hyperlink ref="A4" location="Inhalt!A1" display="&lt;&lt;&lt; Inhalt" xr:uid="{F068E760-B570-47D4-8D23-128310C9ED25}"/>
    <hyperlink ref="A57" location="Metadaten!A1" display="Metadaten &lt;&lt;&lt;" xr:uid="{020B1BB3-568D-4476-B595-46181060C5B6}"/>
  </hyperlinks>
  <pageMargins left="0.78740157499999996" right="0.78740157499999996" top="0.984251969" bottom="0.984251969" header="0.4921259845" footer="0.4921259845"/>
  <pageSetup paperSize="9" scale="12"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22">
    <pageSetUpPr fitToPage="1"/>
  </sheetPr>
  <dimension ref="A1:AC39"/>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8" style="6" customWidth="1"/>
    <col min="2" max="2" width="43.28515625" style="6" bestFit="1" customWidth="1"/>
    <col min="3" max="5" width="8.42578125" style="6" customWidth="1"/>
    <col min="6" max="9" width="6.28515625" style="6" bestFit="1" customWidth="1"/>
    <col min="10" max="16384" width="11.42578125" style="6"/>
  </cols>
  <sheetData>
    <row r="1" spans="1:9" s="55" customFormat="1" ht="15.75">
      <c r="A1" s="53" t="s">
        <v>289</v>
      </c>
    </row>
    <row r="2" spans="1:9" s="55" customFormat="1" ht="12.75" customHeight="1">
      <c r="A2" s="55" t="s">
        <v>398</v>
      </c>
    </row>
    <row r="3" spans="1:9" s="55" customFormat="1"/>
    <row r="4" spans="1:9" s="55" customFormat="1">
      <c r="A4" s="62" t="s">
        <v>599</v>
      </c>
    </row>
    <row r="5" spans="1:9" s="55" customFormat="1">
      <c r="A5" s="63"/>
    </row>
    <row r="6" spans="1:9" s="55" customFormat="1">
      <c r="A6" s="64" t="s">
        <v>673</v>
      </c>
    </row>
    <row r="7" spans="1:9" s="55" customFormat="1"/>
    <row r="8" spans="1:9" s="3" customFormat="1" collapsed="1">
      <c r="A8" s="3" t="s">
        <v>300</v>
      </c>
      <c r="B8" s="3" t="s">
        <v>301</v>
      </c>
      <c r="C8" s="3" t="s">
        <v>302</v>
      </c>
    </row>
    <row r="9" spans="1:9" s="3" customFormat="1" collapsed="1">
      <c r="B9" s="3" t="s">
        <v>303</v>
      </c>
      <c r="C9" s="3" t="s">
        <v>304</v>
      </c>
      <c r="D9" s="3" t="s">
        <v>305</v>
      </c>
      <c r="E9" s="3" t="s">
        <v>306</v>
      </c>
      <c r="F9" s="3">
        <v>1995</v>
      </c>
      <c r="G9" s="3">
        <v>1996</v>
      </c>
      <c r="H9" s="3">
        <v>1997</v>
      </c>
      <c r="I9" s="3">
        <v>1998</v>
      </c>
    </row>
    <row r="10" spans="1:9">
      <c r="B10" s="6" t="s">
        <v>307</v>
      </c>
      <c r="C10" s="93">
        <v>26183.4</v>
      </c>
      <c r="D10" s="93">
        <v>27764.400000000001</v>
      </c>
      <c r="E10" s="93">
        <v>29845</v>
      </c>
      <c r="F10" s="74">
        <v>30923</v>
      </c>
      <c r="G10" s="74">
        <v>31143</v>
      </c>
      <c r="H10" s="74">
        <v>31320</v>
      </c>
      <c r="I10" s="74">
        <v>32015</v>
      </c>
    </row>
    <row r="11" spans="1:9">
      <c r="B11" s="6" t="s">
        <v>3</v>
      </c>
      <c r="C11" s="93">
        <v>166.2</v>
      </c>
      <c r="D11" s="93">
        <v>180.6</v>
      </c>
      <c r="E11" s="93">
        <v>189.2</v>
      </c>
      <c r="F11" s="74">
        <v>225</v>
      </c>
      <c r="G11" s="74">
        <v>230</v>
      </c>
      <c r="H11" s="74">
        <v>230</v>
      </c>
      <c r="I11" s="74">
        <v>208</v>
      </c>
    </row>
    <row r="12" spans="1:9">
      <c r="B12" s="6" t="s">
        <v>308</v>
      </c>
      <c r="C12" s="93">
        <v>21.2</v>
      </c>
      <c r="D12" s="93">
        <v>20.399999999999999</v>
      </c>
      <c r="E12" s="93">
        <v>17.600000000000001</v>
      </c>
      <c r="F12" s="74">
        <v>18</v>
      </c>
      <c r="G12" s="74">
        <v>20</v>
      </c>
      <c r="H12" s="74">
        <v>19</v>
      </c>
      <c r="I12" s="74">
        <v>16</v>
      </c>
    </row>
    <row r="13" spans="1:9">
      <c r="A13" s="16">
        <v>1</v>
      </c>
      <c r="B13" s="6" t="s">
        <v>309</v>
      </c>
      <c r="C13" s="93">
        <v>2</v>
      </c>
      <c r="D13" s="93">
        <v>1.6</v>
      </c>
      <c r="E13" s="93">
        <v>4.2</v>
      </c>
      <c r="F13" s="74">
        <v>3</v>
      </c>
      <c r="G13" s="74">
        <v>2</v>
      </c>
      <c r="H13" s="74">
        <v>3</v>
      </c>
      <c r="I13" s="74">
        <v>3</v>
      </c>
    </row>
    <row r="14" spans="1:9">
      <c r="A14" s="16">
        <v>2</v>
      </c>
      <c r="B14" s="6" t="s">
        <v>310</v>
      </c>
      <c r="C14" s="93">
        <v>40.200000000000003</v>
      </c>
      <c r="D14" s="93">
        <v>49.4</v>
      </c>
      <c r="E14" s="93">
        <v>45.6</v>
      </c>
      <c r="F14" s="74">
        <v>61</v>
      </c>
      <c r="G14" s="74">
        <v>57</v>
      </c>
      <c r="H14" s="74">
        <v>53</v>
      </c>
      <c r="I14" s="74">
        <v>41</v>
      </c>
    </row>
    <row r="15" spans="1:9">
      <c r="A15" s="16">
        <v>3</v>
      </c>
      <c r="B15" s="6" t="s">
        <v>311</v>
      </c>
      <c r="C15" s="93">
        <v>4.5999999999999996</v>
      </c>
      <c r="D15" s="93">
        <v>5.4</v>
      </c>
      <c r="E15" s="93">
        <v>1.4</v>
      </c>
      <c r="F15" s="74">
        <v>2</v>
      </c>
      <c r="G15" s="74">
        <v>3</v>
      </c>
      <c r="H15" s="74">
        <v>2</v>
      </c>
      <c r="I15" s="74">
        <v>1</v>
      </c>
    </row>
    <row r="16" spans="1:9">
      <c r="A16" s="16">
        <v>4</v>
      </c>
      <c r="B16" s="6" t="s">
        <v>312</v>
      </c>
      <c r="C16" s="93">
        <v>0</v>
      </c>
      <c r="D16" s="93">
        <v>0.2</v>
      </c>
      <c r="E16" s="93">
        <v>0.2</v>
      </c>
      <c r="F16" s="74">
        <v>1</v>
      </c>
      <c r="G16" s="74">
        <v>0</v>
      </c>
      <c r="H16" s="74">
        <v>1</v>
      </c>
      <c r="I16" s="74">
        <v>0</v>
      </c>
    </row>
    <row r="17" spans="1:9">
      <c r="A17" s="16">
        <v>5</v>
      </c>
      <c r="B17" s="6" t="s">
        <v>313</v>
      </c>
      <c r="C17" s="93" t="s">
        <v>9</v>
      </c>
      <c r="D17" s="93" t="s">
        <v>9</v>
      </c>
      <c r="E17" s="93">
        <v>1.4</v>
      </c>
      <c r="F17" s="74">
        <v>0</v>
      </c>
      <c r="G17" s="74">
        <v>1</v>
      </c>
      <c r="H17" s="74">
        <v>0</v>
      </c>
      <c r="I17" s="74">
        <v>3</v>
      </c>
    </row>
    <row r="18" spans="1:9">
      <c r="A18" s="16">
        <v>6</v>
      </c>
      <c r="B18" s="6" t="s">
        <v>314</v>
      </c>
      <c r="C18" s="93" t="s">
        <v>9</v>
      </c>
      <c r="D18" s="93" t="s">
        <v>9</v>
      </c>
      <c r="E18" s="93">
        <v>1.6</v>
      </c>
      <c r="F18" s="74">
        <v>2</v>
      </c>
      <c r="G18" s="74">
        <v>3</v>
      </c>
      <c r="H18" s="74">
        <v>4</v>
      </c>
      <c r="I18" s="74">
        <v>6</v>
      </c>
    </row>
    <row r="19" spans="1:9">
      <c r="A19" s="16">
        <v>7</v>
      </c>
      <c r="B19" s="6" t="s">
        <v>315</v>
      </c>
      <c r="C19" s="93">
        <v>61</v>
      </c>
      <c r="D19" s="93">
        <v>62.2</v>
      </c>
      <c r="E19" s="93">
        <v>74.8</v>
      </c>
      <c r="F19" s="74">
        <v>96</v>
      </c>
      <c r="G19" s="74">
        <v>88</v>
      </c>
      <c r="H19" s="74">
        <v>93</v>
      </c>
      <c r="I19" s="74">
        <v>91</v>
      </c>
    </row>
    <row r="20" spans="1:9">
      <c r="A20" s="16">
        <v>8</v>
      </c>
      <c r="B20" s="6" t="s">
        <v>316</v>
      </c>
      <c r="C20" s="93">
        <v>8.1999999999999993</v>
      </c>
      <c r="D20" s="93">
        <v>8.6</v>
      </c>
      <c r="E20" s="93">
        <v>8.8000000000000007</v>
      </c>
      <c r="F20" s="74">
        <v>12</v>
      </c>
      <c r="G20" s="74">
        <v>16</v>
      </c>
      <c r="H20" s="74">
        <v>9</v>
      </c>
      <c r="I20" s="74">
        <v>10</v>
      </c>
    </row>
    <row r="21" spans="1:9">
      <c r="A21" s="16">
        <v>9</v>
      </c>
      <c r="B21" s="6" t="s">
        <v>317</v>
      </c>
      <c r="C21" s="93">
        <v>7.4</v>
      </c>
      <c r="D21" s="93">
        <v>3.2</v>
      </c>
      <c r="E21" s="93">
        <v>4.4000000000000004</v>
      </c>
      <c r="F21" s="74">
        <v>2</v>
      </c>
      <c r="G21" s="74">
        <v>8</v>
      </c>
      <c r="H21" s="74">
        <v>7</v>
      </c>
      <c r="I21" s="74">
        <v>8</v>
      </c>
    </row>
    <row r="22" spans="1:9">
      <c r="A22" s="16">
        <v>10</v>
      </c>
      <c r="B22" s="6" t="s">
        <v>318</v>
      </c>
      <c r="C22" s="93">
        <v>3.2</v>
      </c>
      <c r="D22" s="93">
        <v>2.4</v>
      </c>
      <c r="E22" s="93">
        <v>1</v>
      </c>
      <c r="F22" s="74">
        <v>4</v>
      </c>
      <c r="G22" s="74">
        <v>2</v>
      </c>
      <c r="H22" s="74">
        <v>2</v>
      </c>
      <c r="I22" s="74">
        <v>5</v>
      </c>
    </row>
    <row r="23" spans="1:9">
      <c r="A23" s="16">
        <v>11</v>
      </c>
      <c r="B23" s="6" t="s">
        <v>319</v>
      </c>
      <c r="C23" s="93">
        <v>1.4</v>
      </c>
      <c r="D23" s="93">
        <v>1.2</v>
      </c>
      <c r="E23" s="93">
        <v>0</v>
      </c>
      <c r="F23" s="74">
        <v>0</v>
      </c>
      <c r="G23" s="74">
        <v>1</v>
      </c>
      <c r="H23" s="74">
        <v>0</v>
      </c>
      <c r="I23" s="74">
        <v>0</v>
      </c>
    </row>
    <row r="24" spans="1:9">
      <c r="A24" s="16">
        <v>12</v>
      </c>
      <c r="B24" s="6" t="s">
        <v>320</v>
      </c>
      <c r="C24" s="93" t="s">
        <v>9</v>
      </c>
      <c r="D24" s="93" t="s">
        <v>9</v>
      </c>
      <c r="E24" s="93" t="s">
        <v>9</v>
      </c>
      <c r="F24" s="74">
        <v>0</v>
      </c>
      <c r="G24" s="74">
        <v>0</v>
      </c>
      <c r="H24" s="74">
        <v>0</v>
      </c>
      <c r="I24" s="74">
        <v>0</v>
      </c>
    </row>
    <row r="25" spans="1:9">
      <c r="A25" s="16">
        <v>13</v>
      </c>
      <c r="B25" s="6" t="s">
        <v>321</v>
      </c>
      <c r="C25" s="93" t="s">
        <v>9</v>
      </c>
      <c r="D25" s="93" t="s">
        <v>9</v>
      </c>
      <c r="E25" s="93" t="s">
        <v>9</v>
      </c>
      <c r="F25" s="74">
        <v>0</v>
      </c>
      <c r="G25" s="74">
        <v>0</v>
      </c>
      <c r="H25" s="74">
        <v>0</v>
      </c>
      <c r="I25" s="74">
        <v>0</v>
      </c>
    </row>
    <row r="26" spans="1:9">
      <c r="A26" s="16">
        <v>14</v>
      </c>
      <c r="B26" s="6" t="s">
        <v>322</v>
      </c>
      <c r="C26" s="93" t="s">
        <v>9</v>
      </c>
      <c r="D26" s="93" t="s">
        <v>9</v>
      </c>
      <c r="E26" s="93" t="s">
        <v>9</v>
      </c>
      <c r="F26" s="74">
        <v>0</v>
      </c>
      <c r="G26" s="74">
        <v>0</v>
      </c>
      <c r="H26" s="74">
        <v>1</v>
      </c>
      <c r="I26" s="74">
        <v>3</v>
      </c>
    </row>
    <row r="27" spans="1:9">
      <c r="A27" s="16">
        <v>15</v>
      </c>
      <c r="B27" s="6" t="s">
        <v>323</v>
      </c>
      <c r="C27" s="93">
        <v>0.6</v>
      </c>
      <c r="D27" s="93">
        <v>0.4</v>
      </c>
      <c r="E27" s="93">
        <v>1.2</v>
      </c>
      <c r="F27" s="74">
        <v>2</v>
      </c>
      <c r="G27" s="74">
        <v>1</v>
      </c>
      <c r="H27" s="74">
        <v>8</v>
      </c>
      <c r="I27" s="74">
        <v>0</v>
      </c>
    </row>
    <row r="28" spans="1:9">
      <c r="A28" s="16">
        <v>16</v>
      </c>
      <c r="B28" s="6" t="s">
        <v>324</v>
      </c>
      <c r="C28" s="93">
        <v>21.2</v>
      </c>
      <c r="D28" s="93">
        <v>20.399999999999999</v>
      </c>
      <c r="E28" s="93">
        <v>17.600000000000001</v>
      </c>
      <c r="F28" s="74">
        <v>18</v>
      </c>
      <c r="G28" s="74">
        <v>20</v>
      </c>
      <c r="H28" s="74">
        <v>19</v>
      </c>
      <c r="I28" s="74">
        <v>16</v>
      </c>
    </row>
    <row r="29" spans="1:9">
      <c r="A29" s="16">
        <v>17</v>
      </c>
      <c r="B29" s="6" t="s">
        <v>325</v>
      </c>
      <c r="C29" s="93">
        <v>11.6</v>
      </c>
      <c r="D29" s="93">
        <v>11.8</v>
      </c>
      <c r="E29" s="93">
        <v>8.4</v>
      </c>
      <c r="F29" s="74">
        <v>16</v>
      </c>
      <c r="G29" s="74">
        <v>16</v>
      </c>
      <c r="H29" s="74">
        <v>16</v>
      </c>
      <c r="I29" s="74">
        <v>9</v>
      </c>
    </row>
    <row r="30" spans="1:9">
      <c r="A30" s="16">
        <v>18</v>
      </c>
      <c r="B30" s="6" t="s">
        <v>326</v>
      </c>
      <c r="C30" s="93">
        <v>4.8</v>
      </c>
      <c r="D30" s="93">
        <v>13.8</v>
      </c>
      <c r="E30" s="93">
        <v>18.600000000000001</v>
      </c>
      <c r="F30" s="74">
        <v>6</v>
      </c>
      <c r="G30" s="74">
        <v>12</v>
      </c>
      <c r="H30" s="74">
        <v>12</v>
      </c>
      <c r="I30" s="74">
        <v>12</v>
      </c>
    </row>
    <row r="31" spans="1:9" s="55" customFormat="1" ht="12.75" customHeight="1"/>
    <row r="32" spans="1:9" s="1" customFormat="1">
      <c r="A32" s="67" t="s">
        <v>601</v>
      </c>
      <c r="B32" s="68"/>
      <c r="C32" s="69"/>
      <c r="E32" s="70"/>
      <c r="G32" s="71"/>
    </row>
    <row r="33" spans="1:29" s="1" customFormat="1"/>
    <row r="34" spans="1:29" s="1" customFormat="1">
      <c r="A34" s="72" t="s">
        <v>602</v>
      </c>
      <c r="C34" s="63"/>
    </row>
    <row r="35" spans="1:29" ht="12.75" customHeight="1">
      <c r="A35" s="6" t="s">
        <v>299</v>
      </c>
      <c r="B35" s="22"/>
      <c r="C35" s="22"/>
      <c r="D35" s="23"/>
      <c r="G35" s="23"/>
      <c r="P35" s="23"/>
      <c r="Q35" s="23"/>
      <c r="R35" s="23"/>
      <c r="S35" s="23"/>
      <c r="T35" s="23"/>
      <c r="U35" s="23"/>
      <c r="V35" s="23"/>
      <c r="W35" s="23"/>
      <c r="X35" s="23"/>
      <c r="Y35" s="23"/>
      <c r="Z35" s="23"/>
      <c r="AA35" s="23"/>
      <c r="AB35" s="23"/>
      <c r="AC35" s="23"/>
    </row>
    <row r="37" spans="1:29" s="75" customFormat="1" ht="12.75" customHeight="1">
      <c r="A37" s="92" t="s">
        <v>10</v>
      </c>
    </row>
    <row r="38" spans="1:29" ht="12.75" customHeight="1">
      <c r="A38" s="6" t="s">
        <v>577</v>
      </c>
    </row>
    <row r="39" spans="1:29" ht="12.75" customHeight="1">
      <c r="A39" s="6" t="s">
        <v>578</v>
      </c>
    </row>
  </sheetData>
  <phoneticPr fontId="4" type="noConversion"/>
  <hyperlinks>
    <hyperlink ref="A4" location="Inhalt!A1" display="&lt;&lt;&lt; Inhalt" xr:uid="{1D83061C-1F95-4746-9FC6-113537A4D532}"/>
    <hyperlink ref="A32" location="Metadaten!A1" display="Metadaten &lt;&lt;&lt;" xr:uid="{F8307489-3595-431E-97B7-DC137FF6F686}"/>
  </hyperlinks>
  <pageMargins left="0.78740157499999996" right="0.78740157499999996" top="0.984251969" bottom="0.984251969" header="0.4921259845" footer="0.4921259845"/>
  <pageSetup paperSize="9" scale="83"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belle23">
    <pageSetUpPr fitToPage="1"/>
  </sheetPr>
  <dimension ref="A1:AD98"/>
  <sheetViews>
    <sheetView zoomScaleNormal="100" workbookViewId="0">
      <pane ySplit="9" topLeftCell="A10" activePane="bottomLeft" state="frozen"/>
      <selection sqref="A1:XFD1048576"/>
      <selection pane="bottomLeft" activeCell="A4" sqref="A4"/>
    </sheetView>
  </sheetViews>
  <sheetFormatPr baseColWidth="10" defaultRowHeight="12.75" customHeight="1"/>
  <cols>
    <col min="1" max="1" width="6.85546875" style="8" customWidth="1"/>
    <col min="2" max="2" width="7.140625" style="8" bestFit="1" customWidth="1"/>
    <col min="3" max="3" width="10.5703125" style="8" bestFit="1" customWidth="1"/>
    <col min="4" max="4" width="6.85546875" style="8" customWidth="1"/>
    <col min="5" max="5" width="10.5703125" style="8" bestFit="1" customWidth="1"/>
    <col min="6" max="6" width="15.42578125" style="8" bestFit="1" customWidth="1"/>
    <col min="7" max="7" width="7.85546875" style="8" bestFit="1" customWidth="1"/>
    <col min="8" max="8" width="6.7109375" style="8" customWidth="1"/>
    <col min="9" max="9" width="21.7109375" style="8" bestFit="1" customWidth="1"/>
    <col min="10" max="10" width="26.7109375" style="8" customWidth="1"/>
    <col min="11" max="11" width="14" style="8" bestFit="1" customWidth="1"/>
    <col min="12" max="12" width="16.5703125" style="8" bestFit="1" customWidth="1"/>
    <col min="13" max="13" width="14.140625" style="8" bestFit="1" customWidth="1"/>
    <col min="14" max="14" width="6.85546875" style="8" customWidth="1"/>
    <col min="15" max="15" width="12.42578125" style="8" bestFit="1" customWidth="1"/>
    <col min="16" max="16" width="6.85546875" style="8" bestFit="1" customWidth="1"/>
    <col min="17" max="17" width="13.7109375" style="8" bestFit="1" customWidth="1"/>
    <col min="18" max="18" width="17.140625" style="8" bestFit="1" customWidth="1"/>
    <col min="19" max="19" width="13.7109375" style="8" customWidth="1"/>
    <col min="20" max="16384" width="11.42578125" style="8"/>
  </cols>
  <sheetData>
    <row r="1" spans="1:19" s="55" customFormat="1" ht="15.75">
      <c r="A1" s="53" t="s">
        <v>400</v>
      </c>
      <c r="F1" s="54"/>
      <c r="H1" s="54"/>
      <c r="K1" s="54"/>
      <c r="M1" s="54"/>
      <c r="R1" s="54"/>
    </row>
    <row r="2" spans="1:19" s="55" customFormat="1" ht="12.75" customHeight="1">
      <c r="A2" s="55" t="s">
        <v>752</v>
      </c>
      <c r="F2" s="54"/>
      <c r="H2" s="54"/>
      <c r="K2" s="54"/>
      <c r="M2" s="54"/>
      <c r="R2" s="54"/>
    </row>
    <row r="3" spans="1:19" s="55" customFormat="1">
      <c r="F3" s="54"/>
      <c r="H3" s="54"/>
      <c r="K3" s="54"/>
      <c r="M3" s="54"/>
      <c r="R3" s="54"/>
    </row>
    <row r="4" spans="1:19" s="55" customFormat="1">
      <c r="A4" s="62" t="s">
        <v>599</v>
      </c>
      <c r="F4" s="54"/>
      <c r="H4" s="54"/>
      <c r="K4" s="54"/>
      <c r="M4" s="54"/>
      <c r="R4" s="54"/>
    </row>
    <row r="5" spans="1:19" s="55" customFormat="1">
      <c r="A5" s="63"/>
      <c r="F5" s="54"/>
      <c r="H5" s="54"/>
      <c r="K5" s="54"/>
      <c r="M5" s="54"/>
      <c r="R5" s="54"/>
    </row>
    <row r="6" spans="1:19" s="55" customFormat="1">
      <c r="A6" s="64" t="s">
        <v>675</v>
      </c>
      <c r="F6" s="54"/>
      <c r="H6" s="54"/>
      <c r="K6" s="54"/>
      <c r="M6" s="54"/>
      <c r="R6" s="54"/>
    </row>
    <row r="7" spans="1:19" s="55" customFormat="1">
      <c r="F7" s="54"/>
      <c r="H7" s="54"/>
      <c r="K7" s="54"/>
      <c r="M7" s="54"/>
      <c r="R7" s="54"/>
    </row>
    <row r="8" spans="1:19" s="3" customFormat="1" collapsed="1">
      <c r="A8" s="3" t="s">
        <v>0</v>
      </c>
      <c r="C8" s="3" t="s">
        <v>401</v>
      </c>
      <c r="D8" s="3" t="s">
        <v>327</v>
      </c>
      <c r="F8" s="4" t="s">
        <v>377</v>
      </c>
      <c r="G8" s="3" t="s">
        <v>378</v>
      </c>
      <c r="H8" s="4" t="s">
        <v>394</v>
      </c>
      <c r="K8" s="4" t="s">
        <v>328</v>
      </c>
      <c r="L8" s="3" t="s">
        <v>329</v>
      </c>
      <c r="M8" s="4" t="s">
        <v>330</v>
      </c>
      <c r="N8" s="3" t="s">
        <v>331</v>
      </c>
      <c r="P8" s="3" t="s">
        <v>29</v>
      </c>
      <c r="R8" s="4" t="s">
        <v>379</v>
      </c>
    </row>
    <row r="9" spans="1:19" s="3" customFormat="1" collapsed="1">
      <c r="E9" s="3" t="s">
        <v>376</v>
      </c>
      <c r="F9" s="4"/>
      <c r="H9" s="4"/>
      <c r="I9" s="101" t="s">
        <v>693</v>
      </c>
      <c r="J9" s="3" t="s">
        <v>383</v>
      </c>
      <c r="K9" s="4"/>
      <c r="M9" s="4"/>
      <c r="O9" s="3" t="s">
        <v>382</v>
      </c>
      <c r="Q9" s="3" t="s">
        <v>750</v>
      </c>
      <c r="R9" s="4"/>
    </row>
    <row r="10" spans="1:19" ht="12.75" customHeight="1">
      <c r="A10" s="8">
        <v>1999</v>
      </c>
      <c r="B10" s="8" t="s">
        <v>3</v>
      </c>
      <c r="C10" s="74">
        <v>206</v>
      </c>
      <c r="D10" s="74">
        <v>2</v>
      </c>
      <c r="E10" s="74" t="s">
        <v>9</v>
      </c>
      <c r="F10" s="102">
        <v>67</v>
      </c>
      <c r="G10" s="74" t="s">
        <v>9</v>
      </c>
      <c r="H10" s="102">
        <v>69</v>
      </c>
      <c r="I10" s="74" t="s">
        <v>9</v>
      </c>
      <c r="J10" s="74" t="s">
        <v>9</v>
      </c>
      <c r="K10" s="102">
        <v>12</v>
      </c>
      <c r="L10" s="74">
        <v>5</v>
      </c>
      <c r="M10" s="102">
        <v>18</v>
      </c>
      <c r="N10" s="74">
        <v>9</v>
      </c>
      <c r="O10" s="74">
        <v>3</v>
      </c>
      <c r="P10" s="74">
        <v>10</v>
      </c>
      <c r="Q10" s="74" t="s">
        <v>9</v>
      </c>
      <c r="R10" s="102">
        <v>14</v>
      </c>
      <c r="S10" s="14"/>
    </row>
    <row r="11" spans="1:19">
      <c r="B11" s="8" t="s">
        <v>333</v>
      </c>
      <c r="C11" s="74">
        <v>95</v>
      </c>
      <c r="D11" s="74">
        <v>1</v>
      </c>
      <c r="E11" s="74" t="s">
        <v>9</v>
      </c>
      <c r="F11" s="102">
        <v>25</v>
      </c>
      <c r="G11" s="74" t="s">
        <v>9</v>
      </c>
      <c r="H11" s="102">
        <v>36</v>
      </c>
      <c r="I11" s="74" t="s">
        <v>9</v>
      </c>
      <c r="J11" s="74" t="s">
        <v>9</v>
      </c>
      <c r="K11" s="102">
        <v>5</v>
      </c>
      <c r="L11" s="74">
        <v>1</v>
      </c>
      <c r="M11" s="102">
        <v>15</v>
      </c>
      <c r="N11" s="74">
        <v>2</v>
      </c>
      <c r="O11" s="74">
        <v>1</v>
      </c>
      <c r="P11" s="74">
        <v>5</v>
      </c>
      <c r="Q11" s="74" t="s">
        <v>9</v>
      </c>
      <c r="R11" s="102">
        <v>5</v>
      </c>
      <c r="S11" s="14"/>
    </row>
    <row r="12" spans="1:19" ht="12.75" customHeight="1">
      <c r="B12" s="8" t="s">
        <v>332</v>
      </c>
      <c r="C12" s="74">
        <v>111</v>
      </c>
      <c r="D12" s="74">
        <v>1</v>
      </c>
      <c r="E12" s="74" t="s">
        <v>9</v>
      </c>
      <c r="F12" s="102">
        <v>42</v>
      </c>
      <c r="G12" s="74" t="s">
        <v>9</v>
      </c>
      <c r="H12" s="102">
        <v>33</v>
      </c>
      <c r="I12" s="74" t="s">
        <v>9</v>
      </c>
      <c r="J12" s="74" t="s">
        <v>9</v>
      </c>
      <c r="K12" s="102">
        <v>7</v>
      </c>
      <c r="L12" s="74">
        <v>4</v>
      </c>
      <c r="M12" s="102">
        <v>3</v>
      </c>
      <c r="N12" s="74">
        <v>7</v>
      </c>
      <c r="O12" s="74">
        <v>2</v>
      </c>
      <c r="P12" s="74">
        <v>5</v>
      </c>
      <c r="Q12" s="74" t="s">
        <v>9</v>
      </c>
      <c r="R12" s="102">
        <v>9</v>
      </c>
      <c r="S12" s="14"/>
    </row>
    <row r="13" spans="1:19" ht="12.75" customHeight="1">
      <c r="A13" s="8">
        <v>2000</v>
      </c>
      <c r="B13" s="8" t="s">
        <v>3</v>
      </c>
      <c r="C13" s="74">
        <v>239</v>
      </c>
      <c r="D13" s="74">
        <v>5</v>
      </c>
      <c r="E13" s="74" t="s">
        <v>9</v>
      </c>
      <c r="F13" s="102">
        <v>67</v>
      </c>
      <c r="G13" s="74" t="s">
        <v>9</v>
      </c>
      <c r="H13" s="102">
        <v>89</v>
      </c>
      <c r="I13" s="74" t="s">
        <v>9</v>
      </c>
      <c r="J13" s="74" t="s">
        <v>9</v>
      </c>
      <c r="K13" s="102">
        <v>12</v>
      </c>
      <c r="L13" s="74">
        <v>5</v>
      </c>
      <c r="M13" s="102">
        <v>19</v>
      </c>
      <c r="N13" s="74">
        <v>18</v>
      </c>
      <c r="O13" s="74">
        <v>5</v>
      </c>
      <c r="P13" s="74">
        <v>10</v>
      </c>
      <c r="Q13" s="74" t="s">
        <v>9</v>
      </c>
      <c r="R13" s="102">
        <v>14</v>
      </c>
      <c r="S13" s="14"/>
    </row>
    <row r="14" spans="1:19">
      <c r="B14" s="8" t="s">
        <v>333</v>
      </c>
      <c r="C14" s="74">
        <v>118</v>
      </c>
      <c r="D14" s="74">
        <v>2</v>
      </c>
      <c r="E14" s="74" t="s">
        <v>9</v>
      </c>
      <c r="F14" s="102">
        <v>31</v>
      </c>
      <c r="G14" s="74" t="s">
        <v>9</v>
      </c>
      <c r="H14" s="102">
        <v>47</v>
      </c>
      <c r="I14" s="74" t="s">
        <v>9</v>
      </c>
      <c r="J14" s="74" t="s">
        <v>9</v>
      </c>
      <c r="K14" s="102">
        <v>7</v>
      </c>
      <c r="L14" s="74">
        <v>1</v>
      </c>
      <c r="M14" s="102">
        <v>12</v>
      </c>
      <c r="N14" s="74">
        <v>6</v>
      </c>
      <c r="O14" s="74">
        <v>3</v>
      </c>
      <c r="P14" s="74">
        <v>6</v>
      </c>
      <c r="Q14" s="74" t="s">
        <v>9</v>
      </c>
      <c r="R14" s="102">
        <v>6</v>
      </c>
      <c r="S14" s="14"/>
    </row>
    <row r="15" spans="1:19" ht="12.75" customHeight="1">
      <c r="B15" s="8" t="s">
        <v>332</v>
      </c>
      <c r="C15" s="74">
        <v>121</v>
      </c>
      <c r="D15" s="74">
        <v>3</v>
      </c>
      <c r="E15" s="74" t="s">
        <v>9</v>
      </c>
      <c r="F15" s="102">
        <v>36</v>
      </c>
      <c r="G15" s="74" t="s">
        <v>9</v>
      </c>
      <c r="H15" s="102">
        <v>42</v>
      </c>
      <c r="I15" s="74" t="s">
        <v>9</v>
      </c>
      <c r="J15" s="74" t="s">
        <v>9</v>
      </c>
      <c r="K15" s="102">
        <v>5</v>
      </c>
      <c r="L15" s="74">
        <v>4</v>
      </c>
      <c r="M15" s="102">
        <v>7</v>
      </c>
      <c r="N15" s="74">
        <v>12</v>
      </c>
      <c r="O15" s="74">
        <v>2</v>
      </c>
      <c r="P15" s="74">
        <v>4</v>
      </c>
      <c r="Q15" s="74" t="s">
        <v>9</v>
      </c>
      <c r="R15" s="102">
        <v>8</v>
      </c>
      <c r="S15" s="14"/>
    </row>
    <row r="16" spans="1:19" ht="12.75" customHeight="1">
      <c r="A16" s="8">
        <v>2001</v>
      </c>
      <c r="B16" s="8" t="s">
        <v>3</v>
      </c>
      <c r="C16" s="74">
        <v>220</v>
      </c>
      <c r="D16" s="74">
        <v>3</v>
      </c>
      <c r="E16" s="74" t="s">
        <v>9</v>
      </c>
      <c r="F16" s="102">
        <v>49</v>
      </c>
      <c r="G16" s="74" t="s">
        <v>9</v>
      </c>
      <c r="H16" s="102">
        <v>77</v>
      </c>
      <c r="I16" s="74" t="s">
        <v>9</v>
      </c>
      <c r="J16" s="74" t="s">
        <v>9</v>
      </c>
      <c r="K16" s="102">
        <v>12</v>
      </c>
      <c r="L16" s="74">
        <v>7</v>
      </c>
      <c r="M16" s="102">
        <v>25</v>
      </c>
      <c r="N16" s="74">
        <v>17</v>
      </c>
      <c r="O16" s="74">
        <v>8</v>
      </c>
      <c r="P16" s="74">
        <v>13</v>
      </c>
      <c r="Q16" s="74" t="s">
        <v>9</v>
      </c>
      <c r="R16" s="102">
        <v>17</v>
      </c>
      <c r="S16" s="14"/>
    </row>
    <row r="17" spans="1:19">
      <c r="B17" s="8" t="s">
        <v>333</v>
      </c>
      <c r="C17" s="74">
        <v>108</v>
      </c>
      <c r="D17" s="74">
        <v>0</v>
      </c>
      <c r="E17" s="74" t="s">
        <v>9</v>
      </c>
      <c r="F17" s="102">
        <v>20</v>
      </c>
      <c r="G17" s="74" t="s">
        <v>9</v>
      </c>
      <c r="H17" s="102">
        <v>47</v>
      </c>
      <c r="I17" s="74" t="s">
        <v>9</v>
      </c>
      <c r="J17" s="74" t="s">
        <v>9</v>
      </c>
      <c r="K17" s="102">
        <v>5</v>
      </c>
      <c r="L17" s="74">
        <v>5</v>
      </c>
      <c r="M17" s="102">
        <v>13</v>
      </c>
      <c r="N17" s="74">
        <v>4</v>
      </c>
      <c r="O17" s="74">
        <v>2</v>
      </c>
      <c r="P17" s="74">
        <v>8</v>
      </c>
      <c r="Q17" s="74" t="s">
        <v>9</v>
      </c>
      <c r="R17" s="102">
        <v>6</v>
      </c>
      <c r="S17" s="14"/>
    </row>
    <row r="18" spans="1:19" ht="12.75" customHeight="1">
      <c r="B18" s="8" t="s">
        <v>332</v>
      </c>
      <c r="C18" s="74">
        <v>112</v>
      </c>
      <c r="D18" s="74">
        <v>3</v>
      </c>
      <c r="E18" s="74" t="s">
        <v>9</v>
      </c>
      <c r="F18" s="102">
        <v>29</v>
      </c>
      <c r="G18" s="74" t="s">
        <v>9</v>
      </c>
      <c r="H18" s="102">
        <v>30</v>
      </c>
      <c r="I18" s="74" t="s">
        <v>9</v>
      </c>
      <c r="J18" s="74" t="s">
        <v>9</v>
      </c>
      <c r="K18" s="102">
        <v>7</v>
      </c>
      <c r="L18" s="74">
        <v>2</v>
      </c>
      <c r="M18" s="102">
        <v>12</v>
      </c>
      <c r="N18" s="74">
        <v>13</v>
      </c>
      <c r="O18" s="74">
        <v>6</v>
      </c>
      <c r="P18" s="74">
        <v>5</v>
      </c>
      <c r="Q18" s="74" t="s">
        <v>9</v>
      </c>
      <c r="R18" s="102">
        <v>11</v>
      </c>
      <c r="S18" s="14"/>
    </row>
    <row r="19" spans="1:19" ht="12.75" customHeight="1">
      <c r="A19" s="8">
        <v>2002</v>
      </c>
      <c r="B19" s="8" t="s">
        <v>3</v>
      </c>
      <c r="C19" s="74">
        <v>215</v>
      </c>
      <c r="D19" s="74">
        <v>6</v>
      </c>
      <c r="E19" s="74" t="s">
        <v>9</v>
      </c>
      <c r="F19" s="102">
        <v>45</v>
      </c>
      <c r="G19" s="74" t="s">
        <v>9</v>
      </c>
      <c r="H19" s="102">
        <v>91</v>
      </c>
      <c r="I19" s="74" t="s">
        <v>9</v>
      </c>
      <c r="J19" s="74" t="s">
        <v>9</v>
      </c>
      <c r="K19" s="102">
        <v>18</v>
      </c>
      <c r="L19" s="74">
        <v>5</v>
      </c>
      <c r="M19" s="102">
        <v>6</v>
      </c>
      <c r="N19" s="74">
        <v>13</v>
      </c>
      <c r="O19" s="74">
        <v>8</v>
      </c>
      <c r="P19" s="74">
        <v>12</v>
      </c>
      <c r="Q19" s="74" t="s">
        <v>9</v>
      </c>
      <c r="R19" s="102">
        <v>19</v>
      </c>
      <c r="S19" s="14"/>
    </row>
    <row r="20" spans="1:19">
      <c r="B20" s="8" t="s">
        <v>333</v>
      </c>
      <c r="C20" s="74">
        <v>106</v>
      </c>
      <c r="D20" s="74">
        <v>3</v>
      </c>
      <c r="E20" s="74" t="s">
        <v>9</v>
      </c>
      <c r="F20" s="102">
        <v>22</v>
      </c>
      <c r="G20" s="74" t="s">
        <v>9</v>
      </c>
      <c r="H20" s="102">
        <v>42</v>
      </c>
      <c r="I20" s="74" t="s">
        <v>9</v>
      </c>
      <c r="J20" s="74" t="s">
        <v>9</v>
      </c>
      <c r="K20" s="102">
        <v>9</v>
      </c>
      <c r="L20" s="74">
        <v>4</v>
      </c>
      <c r="M20" s="102">
        <v>6</v>
      </c>
      <c r="N20" s="74">
        <v>5</v>
      </c>
      <c r="O20" s="74">
        <v>4</v>
      </c>
      <c r="P20" s="74">
        <v>7</v>
      </c>
      <c r="Q20" s="74" t="s">
        <v>9</v>
      </c>
      <c r="R20" s="102">
        <v>8</v>
      </c>
      <c r="S20" s="14"/>
    </row>
    <row r="21" spans="1:19" ht="12.75" customHeight="1">
      <c r="B21" s="8" t="s">
        <v>332</v>
      </c>
      <c r="C21" s="74">
        <v>109</v>
      </c>
      <c r="D21" s="74">
        <v>3</v>
      </c>
      <c r="E21" s="74" t="s">
        <v>9</v>
      </c>
      <c r="F21" s="102">
        <v>23</v>
      </c>
      <c r="G21" s="74" t="s">
        <v>9</v>
      </c>
      <c r="H21" s="102">
        <v>49</v>
      </c>
      <c r="I21" s="74" t="s">
        <v>9</v>
      </c>
      <c r="J21" s="74" t="s">
        <v>9</v>
      </c>
      <c r="K21" s="102">
        <v>9</v>
      </c>
      <c r="L21" s="74">
        <v>1</v>
      </c>
      <c r="M21" s="102">
        <v>0</v>
      </c>
      <c r="N21" s="74">
        <v>8</v>
      </c>
      <c r="O21" s="74">
        <v>4</v>
      </c>
      <c r="P21" s="74">
        <v>5</v>
      </c>
      <c r="Q21" s="74" t="s">
        <v>9</v>
      </c>
      <c r="R21" s="102">
        <v>11</v>
      </c>
      <c r="S21" s="14"/>
    </row>
    <row r="22" spans="1:19" ht="12.75" customHeight="1">
      <c r="A22" s="8">
        <v>2003</v>
      </c>
      <c r="B22" s="8" t="s">
        <v>3</v>
      </c>
      <c r="C22" s="74">
        <v>217</v>
      </c>
      <c r="D22" s="74">
        <v>1</v>
      </c>
      <c r="E22" s="74" t="s">
        <v>9</v>
      </c>
      <c r="F22" s="102">
        <v>51</v>
      </c>
      <c r="G22" s="74" t="s">
        <v>9</v>
      </c>
      <c r="H22" s="102">
        <v>80</v>
      </c>
      <c r="I22" s="74" t="s">
        <v>9</v>
      </c>
      <c r="J22" s="74" t="s">
        <v>9</v>
      </c>
      <c r="K22" s="102">
        <v>21</v>
      </c>
      <c r="L22" s="74">
        <v>3</v>
      </c>
      <c r="M22" s="102">
        <v>11</v>
      </c>
      <c r="N22" s="74">
        <v>9</v>
      </c>
      <c r="O22" s="74">
        <v>4</v>
      </c>
      <c r="P22" s="74">
        <v>23</v>
      </c>
      <c r="Q22" s="74" t="s">
        <v>9</v>
      </c>
      <c r="R22" s="102">
        <v>18</v>
      </c>
      <c r="S22" s="14"/>
    </row>
    <row r="23" spans="1:19">
      <c r="B23" s="8" t="s">
        <v>333</v>
      </c>
      <c r="C23" s="74">
        <v>114</v>
      </c>
      <c r="D23" s="74">
        <v>0</v>
      </c>
      <c r="E23" s="74" t="s">
        <v>9</v>
      </c>
      <c r="F23" s="102">
        <v>24</v>
      </c>
      <c r="G23" s="74" t="s">
        <v>9</v>
      </c>
      <c r="H23" s="102">
        <v>37</v>
      </c>
      <c r="I23" s="74" t="s">
        <v>9</v>
      </c>
      <c r="J23" s="74" t="s">
        <v>9</v>
      </c>
      <c r="K23" s="102">
        <v>15</v>
      </c>
      <c r="L23" s="74">
        <v>2</v>
      </c>
      <c r="M23" s="102">
        <v>7</v>
      </c>
      <c r="N23" s="74">
        <v>3</v>
      </c>
      <c r="O23" s="74">
        <v>1</v>
      </c>
      <c r="P23" s="74">
        <v>15</v>
      </c>
      <c r="Q23" s="74" t="s">
        <v>9</v>
      </c>
      <c r="R23" s="102">
        <v>11</v>
      </c>
      <c r="S23" s="14"/>
    </row>
    <row r="24" spans="1:19" ht="12.75" customHeight="1">
      <c r="B24" s="8" t="s">
        <v>332</v>
      </c>
      <c r="C24" s="74">
        <v>103</v>
      </c>
      <c r="D24" s="74">
        <v>1</v>
      </c>
      <c r="E24" s="74" t="s">
        <v>9</v>
      </c>
      <c r="F24" s="102">
        <v>27</v>
      </c>
      <c r="G24" s="74" t="s">
        <v>9</v>
      </c>
      <c r="H24" s="102">
        <v>43</v>
      </c>
      <c r="I24" s="74" t="s">
        <v>9</v>
      </c>
      <c r="J24" s="74" t="s">
        <v>9</v>
      </c>
      <c r="K24" s="102">
        <v>6</v>
      </c>
      <c r="L24" s="74">
        <v>1</v>
      </c>
      <c r="M24" s="102">
        <v>4</v>
      </c>
      <c r="N24" s="74">
        <v>6</v>
      </c>
      <c r="O24" s="74">
        <v>3</v>
      </c>
      <c r="P24" s="74">
        <v>8</v>
      </c>
      <c r="Q24" s="74" t="s">
        <v>9</v>
      </c>
      <c r="R24" s="102">
        <v>7</v>
      </c>
      <c r="S24" s="14"/>
    </row>
    <row r="25" spans="1:19" ht="12.75" customHeight="1">
      <c r="A25" s="8">
        <v>2004</v>
      </c>
      <c r="B25" s="8" t="s">
        <v>3</v>
      </c>
      <c r="C25" s="74">
        <v>198</v>
      </c>
      <c r="D25" s="74">
        <v>20</v>
      </c>
      <c r="E25" s="74" t="s">
        <v>9</v>
      </c>
      <c r="F25" s="102">
        <v>57</v>
      </c>
      <c r="G25" s="74" t="s">
        <v>9</v>
      </c>
      <c r="H25" s="102">
        <v>66</v>
      </c>
      <c r="I25" s="74" t="s">
        <v>9</v>
      </c>
      <c r="J25" s="74" t="s">
        <v>9</v>
      </c>
      <c r="K25" s="102">
        <v>5</v>
      </c>
      <c r="L25" s="74">
        <v>5</v>
      </c>
      <c r="M25" s="102">
        <v>7</v>
      </c>
      <c r="N25" s="74">
        <v>11</v>
      </c>
      <c r="O25" s="74">
        <v>2</v>
      </c>
      <c r="P25" s="74">
        <v>7</v>
      </c>
      <c r="Q25" s="74" t="s">
        <v>9</v>
      </c>
      <c r="R25" s="102">
        <v>20</v>
      </c>
      <c r="S25" s="14"/>
    </row>
    <row r="26" spans="1:19">
      <c r="B26" s="8" t="s">
        <v>333</v>
      </c>
      <c r="C26" s="74">
        <v>93</v>
      </c>
      <c r="D26" s="74">
        <v>8</v>
      </c>
      <c r="E26" s="74" t="s">
        <v>9</v>
      </c>
      <c r="F26" s="102">
        <v>27</v>
      </c>
      <c r="G26" s="74" t="s">
        <v>9</v>
      </c>
      <c r="H26" s="102">
        <v>36</v>
      </c>
      <c r="I26" s="74" t="s">
        <v>9</v>
      </c>
      <c r="J26" s="74" t="s">
        <v>9</v>
      </c>
      <c r="K26" s="102">
        <v>1</v>
      </c>
      <c r="L26" s="74">
        <v>3</v>
      </c>
      <c r="M26" s="102">
        <v>4</v>
      </c>
      <c r="N26" s="74">
        <v>4</v>
      </c>
      <c r="O26" s="74">
        <v>0</v>
      </c>
      <c r="P26" s="74">
        <v>3</v>
      </c>
      <c r="Q26" s="74" t="s">
        <v>9</v>
      </c>
      <c r="R26" s="102">
        <v>7</v>
      </c>
      <c r="S26" s="14"/>
    </row>
    <row r="27" spans="1:19" ht="12.75" customHeight="1">
      <c r="B27" s="8" t="s">
        <v>332</v>
      </c>
      <c r="C27" s="74">
        <v>105</v>
      </c>
      <c r="D27" s="74">
        <v>12</v>
      </c>
      <c r="E27" s="74" t="s">
        <v>9</v>
      </c>
      <c r="F27" s="102">
        <v>30</v>
      </c>
      <c r="G27" s="74" t="s">
        <v>9</v>
      </c>
      <c r="H27" s="102">
        <v>30</v>
      </c>
      <c r="I27" s="74" t="s">
        <v>9</v>
      </c>
      <c r="J27" s="74" t="s">
        <v>9</v>
      </c>
      <c r="K27" s="102">
        <v>4</v>
      </c>
      <c r="L27" s="74">
        <v>2</v>
      </c>
      <c r="M27" s="102">
        <v>3</v>
      </c>
      <c r="N27" s="74">
        <v>7</v>
      </c>
      <c r="O27" s="74">
        <v>2</v>
      </c>
      <c r="P27" s="74">
        <v>4</v>
      </c>
      <c r="Q27" s="74" t="s">
        <v>9</v>
      </c>
      <c r="R27" s="102">
        <v>13</v>
      </c>
      <c r="S27" s="14"/>
    </row>
    <row r="28" spans="1:19" ht="12.75" customHeight="1">
      <c r="A28" s="8">
        <v>2005</v>
      </c>
      <c r="B28" s="8" t="s">
        <v>3</v>
      </c>
      <c r="C28" s="74">
        <v>215</v>
      </c>
      <c r="D28" s="74">
        <v>1</v>
      </c>
      <c r="E28" s="74" t="s">
        <v>9</v>
      </c>
      <c r="F28" s="102">
        <v>50</v>
      </c>
      <c r="G28" s="74" t="s">
        <v>9</v>
      </c>
      <c r="H28" s="102">
        <v>92</v>
      </c>
      <c r="I28" s="74" t="s">
        <v>9</v>
      </c>
      <c r="J28" s="74" t="s">
        <v>9</v>
      </c>
      <c r="K28" s="102">
        <v>22</v>
      </c>
      <c r="L28" s="74">
        <v>9</v>
      </c>
      <c r="M28" s="102">
        <v>10</v>
      </c>
      <c r="N28" s="74">
        <v>17</v>
      </c>
      <c r="O28" s="74">
        <v>7</v>
      </c>
      <c r="P28" s="74">
        <v>12</v>
      </c>
      <c r="Q28" s="74" t="s">
        <v>9</v>
      </c>
      <c r="R28" s="102">
        <v>2</v>
      </c>
      <c r="S28" s="14"/>
    </row>
    <row r="29" spans="1:19">
      <c r="B29" s="8" t="s">
        <v>333</v>
      </c>
      <c r="C29" s="74">
        <v>102</v>
      </c>
      <c r="D29" s="74">
        <v>1</v>
      </c>
      <c r="E29" s="74" t="s">
        <v>9</v>
      </c>
      <c r="F29" s="102">
        <v>15</v>
      </c>
      <c r="G29" s="74" t="s">
        <v>9</v>
      </c>
      <c r="H29" s="102">
        <v>54</v>
      </c>
      <c r="I29" s="74" t="s">
        <v>9</v>
      </c>
      <c r="J29" s="74" t="s">
        <v>9</v>
      </c>
      <c r="K29" s="102">
        <v>12</v>
      </c>
      <c r="L29" s="74">
        <v>4</v>
      </c>
      <c r="M29" s="102">
        <v>7</v>
      </c>
      <c r="N29" s="74">
        <v>6</v>
      </c>
      <c r="O29" s="74">
        <v>2</v>
      </c>
      <c r="P29" s="74">
        <v>2</v>
      </c>
      <c r="Q29" s="74" t="s">
        <v>9</v>
      </c>
      <c r="R29" s="102">
        <v>1</v>
      </c>
      <c r="S29" s="14"/>
    </row>
    <row r="30" spans="1:19" ht="12.75" customHeight="1">
      <c r="B30" s="8" t="s">
        <v>332</v>
      </c>
      <c r="C30" s="74">
        <v>113</v>
      </c>
      <c r="D30" s="74">
        <v>0</v>
      </c>
      <c r="E30" s="74" t="s">
        <v>9</v>
      </c>
      <c r="F30" s="102">
        <v>35</v>
      </c>
      <c r="G30" s="74" t="s">
        <v>9</v>
      </c>
      <c r="H30" s="102">
        <v>38</v>
      </c>
      <c r="I30" s="74" t="s">
        <v>9</v>
      </c>
      <c r="J30" s="74" t="s">
        <v>9</v>
      </c>
      <c r="K30" s="102">
        <v>10</v>
      </c>
      <c r="L30" s="74">
        <v>5</v>
      </c>
      <c r="M30" s="102">
        <v>3</v>
      </c>
      <c r="N30" s="74">
        <v>11</v>
      </c>
      <c r="O30" s="74">
        <v>5</v>
      </c>
      <c r="P30" s="74">
        <v>10</v>
      </c>
      <c r="Q30" s="74" t="s">
        <v>9</v>
      </c>
      <c r="R30" s="102">
        <v>1</v>
      </c>
      <c r="S30" s="14"/>
    </row>
    <row r="31" spans="1:19" ht="12.75" customHeight="1">
      <c r="A31" s="8">
        <v>2006</v>
      </c>
      <c r="B31" s="8" t="s">
        <v>3</v>
      </c>
      <c r="C31" s="74">
        <v>220</v>
      </c>
      <c r="D31" s="74">
        <v>3</v>
      </c>
      <c r="E31" s="74" t="s">
        <v>9</v>
      </c>
      <c r="F31" s="102">
        <v>54</v>
      </c>
      <c r="G31" s="74" t="s">
        <v>9</v>
      </c>
      <c r="H31" s="102">
        <v>81</v>
      </c>
      <c r="I31" s="74" t="s">
        <v>9</v>
      </c>
      <c r="J31" s="74" t="s">
        <v>9</v>
      </c>
      <c r="K31" s="102">
        <v>18</v>
      </c>
      <c r="L31" s="74">
        <v>7</v>
      </c>
      <c r="M31" s="102">
        <v>20</v>
      </c>
      <c r="N31" s="74">
        <v>8</v>
      </c>
      <c r="O31" s="74">
        <v>1</v>
      </c>
      <c r="P31" s="74">
        <v>10</v>
      </c>
      <c r="Q31" s="74" t="s">
        <v>9</v>
      </c>
      <c r="R31" s="102">
        <v>19</v>
      </c>
      <c r="S31" s="14"/>
    </row>
    <row r="32" spans="1:19">
      <c r="B32" s="8" t="s">
        <v>333</v>
      </c>
      <c r="C32" s="74">
        <v>115</v>
      </c>
      <c r="D32" s="74">
        <v>1</v>
      </c>
      <c r="E32" s="74" t="s">
        <v>9</v>
      </c>
      <c r="F32" s="102">
        <v>21</v>
      </c>
      <c r="G32" s="74" t="s">
        <v>9</v>
      </c>
      <c r="H32" s="102">
        <v>51</v>
      </c>
      <c r="I32" s="74" t="s">
        <v>9</v>
      </c>
      <c r="J32" s="74" t="s">
        <v>9</v>
      </c>
      <c r="K32" s="102">
        <v>7</v>
      </c>
      <c r="L32" s="74">
        <v>4</v>
      </c>
      <c r="M32" s="102">
        <v>15</v>
      </c>
      <c r="N32" s="74">
        <v>1</v>
      </c>
      <c r="O32" s="74">
        <v>0</v>
      </c>
      <c r="P32" s="74">
        <v>5</v>
      </c>
      <c r="Q32" s="74" t="s">
        <v>9</v>
      </c>
      <c r="R32" s="102">
        <v>10</v>
      </c>
      <c r="S32" s="14"/>
    </row>
    <row r="33" spans="1:19" ht="12.75" customHeight="1">
      <c r="B33" s="8" t="s">
        <v>332</v>
      </c>
      <c r="C33" s="74">
        <v>105</v>
      </c>
      <c r="D33" s="74">
        <v>2</v>
      </c>
      <c r="E33" s="74" t="s">
        <v>9</v>
      </c>
      <c r="F33" s="102">
        <v>33</v>
      </c>
      <c r="G33" s="74" t="s">
        <v>9</v>
      </c>
      <c r="H33" s="102">
        <v>30</v>
      </c>
      <c r="I33" s="74" t="s">
        <v>9</v>
      </c>
      <c r="J33" s="74" t="s">
        <v>9</v>
      </c>
      <c r="K33" s="102">
        <v>11</v>
      </c>
      <c r="L33" s="74">
        <v>3</v>
      </c>
      <c r="M33" s="102">
        <v>5</v>
      </c>
      <c r="N33" s="74">
        <v>7</v>
      </c>
      <c r="O33" s="74">
        <v>1</v>
      </c>
      <c r="P33" s="74">
        <v>5</v>
      </c>
      <c r="Q33" s="74" t="s">
        <v>9</v>
      </c>
      <c r="R33" s="102">
        <v>9</v>
      </c>
      <c r="S33" s="14"/>
    </row>
    <row r="34" spans="1:19" ht="12.75" customHeight="1">
      <c r="A34" s="8">
        <v>2007</v>
      </c>
      <c r="B34" s="8" t="s">
        <v>3</v>
      </c>
      <c r="C34" s="74">
        <v>227</v>
      </c>
      <c r="D34" s="74">
        <v>4</v>
      </c>
      <c r="E34" s="74" t="s">
        <v>9</v>
      </c>
      <c r="F34" s="102">
        <v>55</v>
      </c>
      <c r="G34" s="74" t="s">
        <v>9</v>
      </c>
      <c r="H34" s="102">
        <v>75</v>
      </c>
      <c r="I34" s="74" t="s">
        <v>9</v>
      </c>
      <c r="J34" s="74" t="s">
        <v>9</v>
      </c>
      <c r="K34" s="102">
        <v>28</v>
      </c>
      <c r="L34" s="74">
        <v>1</v>
      </c>
      <c r="M34" s="102">
        <v>13</v>
      </c>
      <c r="N34" s="74">
        <v>8</v>
      </c>
      <c r="O34" s="74">
        <v>3</v>
      </c>
      <c r="P34" s="74">
        <v>11</v>
      </c>
      <c r="Q34" s="74" t="s">
        <v>9</v>
      </c>
      <c r="R34" s="102">
        <v>32</v>
      </c>
      <c r="S34" s="14"/>
    </row>
    <row r="35" spans="1:19">
      <c r="B35" s="8" t="s">
        <v>333</v>
      </c>
      <c r="C35" s="74">
        <v>112</v>
      </c>
      <c r="D35" s="74">
        <v>2</v>
      </c>
      <c r="E35" s="74" t="s">
        <v>9</v>
      </c>
      <c r="F35" s="102">
        <v>26</v>
      </c>
      <c r="G35" s="74" t="s">
        <v>9</v>
      </c>
      <c r="H35" s="102">
        <v>37</v>
      </c>
      <c r="I35" s="74" t="s">
        <v>9</v>
      </c>
      <c r="J35" s="74" t="s">
        <v>9</v>
      </c>
      <c r="K35" s="102">
        <v>12</v>
      </c>
      <c r="L35" s="74">
        <v>0</v>
      </c>
      <c r="M35" s="102">
        <v>10</v>
      </c>
      <c r="N35" s="74">
        <v>2</v>
      </c>
      <c r="O35" s="74">
        <v>1</v>
      </c>
      <c r="P35" s="74">
        <v>6</v>
      </c>
      <c r="Q35" s="74" t="s">
        <v>9</v>
      </c>
      <c r="R35" s="102">
        <v>17</v>
      </c>
      <c r="S35" s="14"/>
    </row>
    <row r="36" spans="1:19" ht="12.75" customHeight="1">
      <c r="B36" s="8" t="s">
        <v>332</v>
      </c>
      <c r="C36" s="74">
        <v>115</v>
      </c>
      <c r="D36" s="74">
        <v>2</v>
      </c>
      <c r="E36" s="74" t="s">
        <v>9</v>
      </c>
      <c r="F36" s="102">
        <v>29</v>
      </c>
      <c r="G36" s="74" t="s">
        <v>9</v>
      </c>
      <c r="H36" s="102">
        <v>38</v>
      </c>
      <c r="I36" s="74" t="s">
        <v>9</v>
      </c>
      <c r="J36" s="74" t="s">
        <v>9</v>
      </c>
      <c r="K36" s="102">
        <v>16</v>
      </c>
      <c r="L36" s="74">
        <v>1</v>
      </c>
      <c r="M36" s="102">
        <v>3</v>
      </c>
      <c r="N36" s="74">
        <v>6</v>
      </c>
      <c r="O36" s="74">
        <v>2</v>
      </c>
      <c r="P36" s="74">
        <v>5</v>
      </c>
      <c r="Q36" s="74" t="s">
        <v>9</v>
      </c>
      <c r="R36" s="102">
        <v>15</v>
      </c>
      <c r="S36" s="14"/>
    </row>
    <row r="37" spans="1:19">
      <c r="A37" s="8">
        <v>2008</v>
      </c>
      <c r="B37" s="8" t="s">
        <v>3</v>
      </c>
      <c r="C37" s="74">
        <v>205</v>
      </c>
      <c r="D37" s="74">
        <v>5</v>
      </c>
      <c r="E37" s="74" t="s">
        <v>9</v>
      </c>
      <c r="F37" s="102">
        <v>56</v>
      </c>
      <c r="G37" s="74" t="s">
        <v>9</v>
      </c>
      <c r="H37" s="102">
        <v>65</v>
      </c>
      <c r="I37" s="74" t="s">
        <v>9</v>
      </c>
      <c r="J37" s="74" t="s">
        <v>9</v>
      </c>
      <c r="K37" s="102">
        <v>22</v>
      </c>
      <c r="L37" s="74">
        <v>6</v>
      </c>
      <c r="M37" s="102">
        <v>13</v>
      </c>
      <c r="N37" s="74">
        <v>13</v>
      </c>
      <c r="O37" s="74">
        <v>5</v>
      </c>
      <c r="P37" s="74">
        <v>10</v>
      </c>
      <c r="Q37" s="74" t="s">
        <v>9</v>
      </c>
      <c r="R37" s="102">
        <v>15</v>
      </c>
      <c r="S37" s="14"/>
    </row>
    <row r="38" spans="1:19" ht="12.75" customHeight="1">
      <c r="B38" s="8" t="s">
        <v>333</v>
      </c>
      <c r="C38" s="74">
        <v>101</v>
      </c>
      <c r="D38" s="74">
        <v>2</v>
      </c>
      <c r="E38" s="74" t="s">
        <v>9</v>
      </c>
      <c r="F38" s="102">
        <v>25</v>
      </c>
      <c r="G38" s="74" t="s">
        <v>9</v>
      </c>
      <c r="H38" s="102">
        <v>39</v>
      </c>
      <c r="I38" s="74" t="s">
        <v>9</v>
      </c>
      <c r="J38" s="74" t="s">
        <v>9</v>
      </c>
      <c r="K38" s="102">
        <v>13</v>
      </c>
      <c r="L38" s="74">
        <v>3</v>
      </c>
      <c r="M38" s="102">
        <v>8</v>
      </c>
      <c r="N38" s="74">
        <v>2</v>
      </c>
      <c r="O38" s="74">
        <v>1</v>
      </c>
      <c r="P38" s="74">
        <v>3</v>
      </c>
      <c r="Q38" s="74" t="s">
        <v>9</v>
      </c>
      <c r="R38" s="102">
        <v>6</v>
      </c>
      <c r="S38" s="14"/>
    </row>
    <row r="39" spans="1:19">
      <c r="B39" s="8" t="s">
        <v>332</v>
      </c>
      <c r="C39" s="74">
        <v>104</v>
      </c>
      <c r="D39" s="74">
        <v>3</v>
      </c>
      <c r="E39" s="74" t="s">
        <v>9</v>
      </c>
      <c r="F39" s="102">
        <v>31</v>
      </c>
      <c r="G39" s="74" t="s">
        <v>9</v>
      </c>
      <c r="H39" s="102">
        <v>26</v>
      </c>
      <c r="I39" s="74" t="s">
        <v>9</v>
      </c>
      <c r="J39" s="74" t="s">
        <v>9</v>
      </c>
      <c r="K39" s="102">
        <v>9</v>
      </c>
      <c r="L39" s="74">
        <v>3</v>
      </c>
      <c r="M39" s="102">
        <v>5</v>
      </c>
      <c r="N39" s="74">
        <v>11</v>
      </c>
      <c r="O39" s="74">
        <v>4</v>
      </c>
      <c r="P39" s="74">
        <v>7</v>
      </c>
      <c r="Q39" s="74" t="s">
        <v>9</v>
      </c>
      <c r="R39" s="102">
        <v>9</v>
      </c>
      <c r="S39" s="14"/>
    </row>
    <row r="40" spans="1:19">
      <c r="A40" s="8">
        <v>2009</v>
      </c>
      <c r="B40" s="8" t="s">
        <v>3</v>
      </c>
      <c r="C40" s="74">
        <v>229</v>
      </c>
      <c r="D40" s="74">
        <v>9</v>
      </c>
      <c r="E40" s="74" t="s">
        <v>9</v>
      </c>
      <c r="F40" s="102">
        <v>69</v>
      </c>
      <c r="G40" s="74" t="s">
        <v>9</v>
      </c>
      <c r="H40" s="102">
        <v>71</v>
      </c>
      <c r="I40" s="74" t="s">
        <v>9</v>
      </c>
      <c r="J40" s="74" t="s">
        <v>9</v>
      </c>
      <c r="K40" s="102">
        <v>25</v>
      </c>
      <c r="L40" s="74">
        <v>6</v>
      </c>
      <c r="M40" s="102">
        <v>15</v>
      </c>
      <c r="N40" s="74">
        <v>9</v>
      </c>
      <c r="O40" s="74">
        <v>0</v>
      </c>
      <c r="P40" s="74">
        <v>14</v>
      </c>
      <c r="Q40" s="74" t="s">
        <v>9</v>
      </c>
      <c r="R40" s="102">
        <v>11</v>
      </c>
      <c r="S40" s="14"/>
    </row>
    <row r="41" spans="1:19" ht="12.75" customHeight="1">
      <c r="B41" s="8" t="s">
        <v>333</v>
      </c>
      <c r="C41" s="74">
        <v>114</v>
      </c>
      <c r="D41" s="74">
        <v>5</v>
      </c>
      <c r="E41" s="74" t="s">
        <v>9</v>
      </c>
      <c r="F41" s="102">
        <v>29</v>
      </c>
      <c r="G41" s="74" t="s">
        <v>9</v>
      </c>
      <c r="H41" s="102">
        <v>39</v>
      </c>
      <c r="I41" s="74" t="s">
        <v>9</v>
      </c>
      <c r="J41" s="74" t="s">
        <v>9</v>
      </c>
      <c r="K41" s="102">
        <v>13</v>
      </c>
      <c r="L41" s="74">
        <v>4</v>
      </c>
      <c r="M41" s="102">
        <v>11</v>
      </c>
      <c r="N41" s="74">
        <v>4</v>
      </c>
      <c r="O41" s="74">
        <v>0</v>
      </c>
      <c r="P41" s="74">
        <v>5</v>
      </c>
      <c r="Q41" s="74" t="s">
        <v>9</v>
      </c>
      <c r="R41" s="102">
        <v>4</v>
      </c>
      <c r="S41" s="14"/>
    </row>
    <row r="42" spans="1:19">
      <c r="B42" s="8" t="s">
        <v>332</v>
      </c>
      <c r="C42" s="74">
        <v>115</v>
      </c>
      <c r="D42" s="74">
        <v>4</v>
      </c>
      <c r="E42" s="74" t="s">
        <v>9</v>
      </c>
      <c r="F42" s="102">
        <v>40</v>
      </c>
      <c r="G42" s="74" t="s">
        <v>9</v>
      </c>
      <c r="H42" s="102">
        <v>32</v>
      </c>
      <c r="I42" s="74" t="s">
        <v>9</v>
      </c>
      <c r="J42" s="74" t="s">
        <v>9</v>
      </c>
      <c r="K42" s="102">
        <v>12</v>
      </c>
      <c r="L42" s="74">
        <v>2</v>
      </c>
      <c r="M42" s="102">
        <v>4</v>
      </c>
      <c r="N42" s="74">
        <v>5</v>
      </c>
      <c r="O42" s="74">
        <v>0</v>
      </c>
      <c r="P42" s="74">
        <v>9</v>
      </c>
      <c r="Q42" s="74" t="s">
        <v>9</v>
      </c>
      <c r="R42" s="102">
        <v>7</v>
      </c>
      <c r="S42" s="14"/>
    </row>
    <row r="43" spans="1:19">
      <c r="A43" s="8">
        <v>2010</v>
      </c>
      <c r="B43" s="8" t="s">
        <v>3</v>
      </c>
      <c r="C43" s="74">
        <v>238</v>
      </c>
      <c r="D43" s="74">
        <v>6</v>
      </c>
      <c r="E43" s="74">
        <v>1</v>
      </c>
      <c r="F43" s="102">
        <v>62</v>
      </c>
      <c r="G43" s="74">
        <v>9</v>
      </c>
      <c r="H43" s="102">
        <v>93</v>
      </c>
      <c r="I43" s="74">
        <v>66</v>
      </c>
      <c r="J43" s="74">
        <v>13</v>
      </c>
      <c r="K43" s="102">
        <v>20</v>
      </c>
      <c r="L43" s="74">
        <v>3</v>
      </c>
      <c r="M43" s="102">
        <v>8</v>
      </c>
      <c r="N43" s="74">
        <v>16</v>
      </c>
      <c r="O43" s="74">
        <v>10</v>
      </c>
      <c r="P43" s="74">
        <v>13</v>
      </c>
      <c r="Q43" s="74" t="s">
        <v>9</v>
      </c>
      <c r="R43" s="102">
        <v>8</v>
      </c>
      <c r="S43" s="14"/>
    </row>
    <row r="44" spans="1:19" ht="12.75" customHeight="1">
      <c r="B44" s="8" t="s">
        <v>333</v>
      </c>
      <c r="C44" s="74">
        <v>123</v>
      </c>
      <c r="D44" s="74">
        <v>2</v>
      </c>
      <c r="E44" s="74">
        <v>1</v>
      </c>
      <c r="F44" s="102">
        <v>29</v>
      </c>
      <c r="G44" s="74">
        <v>6</v>
      </c>
      <c r="H44" s="102">
        <v>54</v>
      </c>
      <c r="I44" s="74">
        <v>35</v>
      </c>
      <c r="J44" s="74">
        <v>10</v>
      </c>
      <c r="K44" s="102">
        <v>7</v>
      </c>
      <c r="L44" s="74">
        <v>2</v>
      </c>
      <c r="M44" s="102">
        <v>7</v>
      </c>
      <c r="N44" s="74">
        <v>5</v>
      </c>
      <c r="O44" s="74">
        <v>4</v>
      </c>
      <c r="P44" s="74">
        <v>8</v>
      </c>
      <c r="Q44" s="74" t="s">
        <v>9</v>
      </c>
      <c r="R44" s="102">
        <v>3</v>
      </c>
      <c r="S44" s="14"/>
    </row>
    <row r="45" spans="1:19">
      <c r="B45" s="8" t="s">
        <v>332</v>
      </c>
      <c r="C45" s="74">
        <v>115</v>
      </c>
      <c r="D45" s="74">
        <v>4</v>
      </c>
      <c r="E45" s="74">
        <v>0</v>
      </c>
      <c r="F45" s="102">
        <v>33</v>
      </c>
      <c r="G45" s="74">
        <v>3</v>
      </c>
      <c r="H45" s="102">
        <v>39</v>
      </c>
      <c r="I45" s="74">
        <v>31</v>
      </c>
      <c r="J45" s="74">
        <v>3</v>
      </c>
      <c r="K45" s="102">
        <v>13</v>
      </c>
      <c r="L45" s="74">
        <v>1</v>
      </c>
      <c r="M45" s="102">
        <v>1</v>
      </c>
      <c r="N45" s="74">
        <v>11</v>
      </c>
      <c r="O45" s="74">
        <v>6</v>
      </c>
      <c r="P45" s="74">
        <v>5</v>
      </c>
      <c r="Q45" s="74" t="s">
        <v>9</v>
      </c>
      <c r="R45" s="102">
        <v>5</v>
      </c>
      <c r="S45" s="14"/>
    </row>
    <row r="46" spans="1:19">
      <c r="A46" s="8">
        <v>2011</v>
      </c>
      <c r="B46" s="8" t="s">
        <v>3</v>
      </c>
      <c r="C46" s="74">
        <v>248</v>
      </c>
      <c r="D46" s="74">
        <v>6</v>
      </c>
      <c r="E46" s="74">
        <v>2</v>
      </c>
      <c r="F46" s="102">
        <v>66</v>
      </c>
      <c r="G46" s="74">
        <v>9</v>
      </c>
      <c r="H46" s="102">
        <v>93</v>
      </c>
      <c r="I46" s="74">
        <v>69</v>
      </c>
      <c r="J46" s="74">
        <v>12</v>
      </c>
      <c r="K46" s="102">
        <v>11</v>
      </c>
      <c r="L46" s="74">
        <v>7</v>
      </c>
      <c r="M46" s="102">
        <v>12</v>
      </c>
      <c r="N46" s="74">
        <v>9</v>
      </c>
      <c r="O46" s="74">
        <v>3</v>
      </c>
      <c r="P46" s="74">
        <v>27</v>
      </c>
      <c r="Q46" s="74" t="s">
        <v>9</v>
      </c>
      <c r="R46" s="102">
        <v>8</v>
      </c>
      <c r="S46" s="14"/>
    </row>
    <row r="47" spans="1:19" ht="12.75" customHeight="1">
      <c r="B47" s="8" t="s">
        <v>333</v>
      </c>
      <c r="C47" s="74">
        <v>122</v>
      </c>
      <c r="D47" s="74">
        <v>2</v>
      </c>
      <c r="E47" s="74">
        <v>0</v>
      </c>
      <c r="F47" s="102">
        <v>37</v>
      </c>
      <c r="G47" s="74">
        <v>7</v>
      </c>
      <c r="H47" s="102">
        <v>42</v>
      </c>
      <c r="I47" s="74">
        <v>29</v>
      </c>
      <c r="J47" s="74">
        <v>7</v>
      </c>
      <c r="K47" s="102">
        <v>7</v>
      </c>
      <c r="L47" s="74">
        <v>3</v>
      </c>
      <c r="M47" s="102">
        <v>10</v>
      </c>
      <c r="N47" s="74">
        <v>1</v>
      </c>
      <c r="O47" s="74">
        <v>0</v>
      </c>
      <c r="P47" s="74">
        <v>10</v>
      </c>
      <c r="Q47" s="74" t="s">
        <v>9</v>
      </c>
      <c r="R47" s="102">
        <v>3</v>
      </c>
      <c r="S47" s="14"/>
    </row>
    <row r="48" spans="1:19">
      <c r="B48" s="8" t="s">
        <v>332</v>
      </c>
      <c r="C48" s="74">
        <v>126</v>
      </c>
      <c r="D48" s="74">
        <v>4</v>
      </c>
      <c r="E48" s="74">
        <v>2</v>
      </c>
      <c r="F48" s="102">
        <v>29</v>
      </c>
      <c r="G48" s="74">
        <v>2</v>
      </c>
      <c r="H48" s="102">
        <v>51</v>
      </c>
      <c r="I48" s="74">
        <v>40</v>
      </c>
      <c r="J48" s="74">
        <v>5</v>
      </c>
      <c r="K48" s="102">
        <v>4</v>
      </c>
      <c r="L48" s="74">
        <v>4</v>
      </c>
      <c r="M48" s="102">
        <v>2</v>
      </c>
      <c r="N48" s="74">
        <v>8</v>
      </c>
      <c r="O48" s="74">
        <v>3</v>
      </c>
      <c r="P48" s="74">
        <v>17</v>
      </c>
      <c r="Q48" s="74" t="s">
        <v>9</v>
      </c>
      <c r="R48" s="102">
        <v>5</v>
      </c>
      <c r="S48" s="14"/>
    </row>
    <row r="49" spans="1:19">
      <c r="A49" s="8">
        <v>2012</v>
      </c>
      <c r="B49" s="8" t="s">
        <v>3</v>
      </c>
      <c r="C49" s="74">
        <v>224</v>
      </c>
      <c r="D49" s="74">
        <v>6</v>
      </c>
      <c r="E49" s="74">
        <v>0</v>
      </c>
      <c r="F49" s="102">
        <v>57</v>
      </c>
      <c r="G49" s="74">
        <v>6</v>
      </c>
      <c r="H49" s="102">
        <v>77</v>
      </c>
      <c r="I49" s="74">
        <v>60</v>
      </c>
      <c r="J49" s="74">
        <v>12</v>
      </c>
      <c r="K49" s="102">
        <v>13</v>
      </c>
      <c r="L49" s="74">
        <v>7</v>
      </c>
      <c r="M49" s="102">
        <v>20</v>
      </c>
      <c r="N49" s="74">
        <v>10</v>
      </c>
      <c r="O49" s="74">
        <v>2</v>
      </c>
      <c r="P49" s="74">
        <v>22</v>
      </c>
      <c r="Q49" s="74" t="s">
        <v>9</v>
      </c>
      <c r="R49" s="102">
        <v>6</v>
      </c>
      <c r="S49" s="14"/>
    </row>
    <row r="50" spans="1:19" ht="12.75" customHeight="1">
      <c r="B50" s="8" t="s">
        <v>333</v>
      </c>
      <c r="C50" s="74">
        <v>108</v>
      </c>
      <c r="D50" s="74">
        <v>3</v>
      </c>
      <c r="E50" s="74">
        <v>0</v>
      </c>
      <c r="F50" s="102">
        <v>30</v>
      </c>
      <c r="G50" s="74">
        <v>5</v>
      </c>
      <c r="H50" s="102">
        <v>32</v>
      </c>
      <c r="I50" s="74">
        <v>23</v>
      </c>
      <c r="J50" s="74">
        <v>7</v>
      </c>
      <c r="K50" s="102">
        <v>6</v>
      </c>
      <c r="L50" s="74">
        <v>3</v>
      </c>
      <c r="M50" s="102">
        <v>14</v>
      </c>
      <c r="N50" s="74">
        <v>3</v>
      </c>
      <c r="O50" s="74">
        <v>1</v>
      </c>
      <c r="P50" s="74">
        <v>11</v>
      </c>
      <c r="Q50" s="74" t="s">
        <v>9</v>
      </c>
      <c r="R50" s="102">
        <v>1</v>
      </c>
      <c r="S50" s="14"/>
    </row>
    <row r="51" spans="1:19">
      <c r="B51" s="8" t="s">
        <v>332</v>
      </c>
      <c r="C51" s="74">
        <v>116</v>
      </c>
      <c r="D51" s="74">
        <v>3</v>
      </c>
      <c r="E51" s="74">
        <v>0</v>
      </c>
      <c r="F51" s="102">
        <v>27</v>
      </c>
      <c r="G51" s="74">
        <v>1</v>
      </c>
      <c r="H51" s="102">
        <v>45</v>
      </c>
      <c r="I51" s="74">
        <v>37</v>
      </c>
      <c r="J51" s="74">
        <v>5</v>
      </c>
      <c r="K51" s="102">
        <v>7</v>
      </c>
      <c r="L51" s="74">
        <v>4</v>
      </c>
      <c r="M51" s="102">
        <v>6</v>
      </c>
      <c r="N51" s="74">
        <v>7</v>
      </c>
      <c r="O51" s="74">
        <v>1</v>
      </c>
      <c r="P51" s="74">
        <v>11</v>
      </c>
      <c r="Q51" s="74" t="s">
        <v>9</v>
      </c>
      <c r="R51" s="102">
        <v>5</v>
      </c>
      <c r="S51" s="14"/>
    </row>
    <row r="52" spans="1:19" ht="12.75" customHeight="1">
      <c r="A52" s="8">
        <v>2013</v>
      </c>
      <c r="B52" s="8" t="s">
        <v>3</v>
      </c>
      <c r="C52" s="74">
        <v>246</v>
      </c>
      <c r="D52" s="74">
        <v>7</v>
      </c>
      <c r="E52" s="74">
        <v>0</v>
      </c>
      <c r="F52" s="102">
        <v>74</v>
      </c>
      <c r="G52" s="74">
        <v>8</v>
      </c>
      <c r="H52" s="102">
        <v>61</v>
      </c>
      <c r="I52" s="74">
        <v>48</v>
      </c>
      <c r="J52" s="74">
        <v>8</v>
      </c>
      <c r="K52" s="102">
        <v>23</v>
      </c>
      <c r="L52" s="74">
        <v>5</v>
      </c>
      <c r="M52" s="102">
        <v>30</v>
      </c>
      <c r="N52" s="74">
        <v>12</v>
      </c>
      <c r="O52" s="74">
        <v>2</v>
      </c>
      <c r="P52" s="74">
        <v>22</v>
      </c>
      <c r="Q52" s="74" t="s">
        <v>9</v>
      </c>
      <c r="R52" s="102">
        <v>4</v>
      </c>
      <c r="S52" s="14"/>
    </row>
    <row r="53" spans="1:19" ht="12.75" customHeight="1">
      <c r="B53" s="8" t="s">
        <v>333</v>
      </c>
      <c r="C53" s="74">
        <v>123</v>
      </c>
      <c r="D53" s="74">
        <v>2</v>
      </c>
      <c r="E53" s="74">
        <v>0</v>
      </c>
      <c r="F53" s="102">
        <v>39</v>
      </c>
      <c r="G53" s="74">
        <v>6</v>
      </c>
      <c r="H53" s="102">
        <v>27</v>
      </c>
      <c r="I53" s="74">
        <v>21</v>
      </c>
      <c r="J53" s="74">
        <v>5</v>
      </c>
      <c r="K53" s="102">
        <v>11</v>
      </c>
      <c r="L53" s="74">
        <v>3</v>
      </c>
      <c r="M53" s="102">
        <v>19</v>
      </c>
      <c r="N53" s="74">
        <v>4</v>
      </c>
      <c r="O53" s="74">
        <v>0</v>
      </c>
      <c r="P53" s="74">
        <v>9</v>
      </c>
      <c r="Q53" s="74" t="s">
        <v>9</v>
      </c>
      <c r="R53" s="102">
        <v>3</v>
      </c>
      <c r="S53" s="14"/>
    </row>
    <row r="54" spans="1:19" ht="12.75" customHeight="1">
      <c r="B54" s="8" t="s">
        <v>332</v>
      </c>
      <c r="C54" s="74">
        <v>123</v>
      </c>
      <c r="D54" s="74">
        <v>5</v>
      </c>
      <c r="E54" s="74">
        <v>0</v>
      </c>
      <c r="F54" s="102">
        <v>35</v>
      </c>
      <c r="G54" s="74">
        <v>2</v>
      </c>
      <c r="H54" s="102">
        <v>34</v>
      </c>
      <c r="I54" s="74">
        <v>27</v>
      </c>
      <c r="J54" s="74">
        <v>3</v>
      </c>
      <c r="K54" s="102">
        <v>12</v>
      </c>
      <c r="L54" s="74">
        <v>2</v>
      </c>
      <c r="M54" s="102">
        <v>11</v>
      </c>
      <c r="N54" s="74">
        <v>8</v>
      </c>
      <c r="O54" s="74">
        <v>2</v>
      </c>
      <c r="P54" s="74">
        <v>13</v>
      </c>
      <c r="Q54" s="74" t="s">
        <v>9</v>
      </c>
      <c r="R54" s="102">
        <v>1</v>
      </c>
      <c r="S54" s="14"/>
    </row>
    <row r="55" spans="1:19" ht="12.75" customHeight="1">
      <c r="A55" s="8">
        <v>2014</v>
      </c>
      <c r="B55" s="8" t="s">
        <v>3</v>
      </c>
      <c r="C55" s="74">
        <v>268</v>
      </c>
      <c r="D55" s="74">
        <v>6</v>
      </c>
      <c r="E55" s="74">
        <v>0</v>
      </c>
      <c r="F55" s="102">
        <v>69</v>
      </c>
      <c r="G55" s="74">
        <v>11</v>
      </c>
      <c r="H55" s="102">
        <v>75</v>
      </c>
      <c r="I55" s="74">
        <v>59</v>
      </c>
      <c r="J55" s="74">
        <v>11</v>
      </c>
      <c r="K55" s="102">
        <v>21</v>
      </c>
      <c r="L55" s="74">
        <v>13</v>
      </c>
      <c r="M55" s="102">
        <v>30</v>
      </c>
      <c r="N55" s="74">
        <v>11</v>
      </c>
      <c r="O55" s="74">
        <v>3</v>
      </c>
      <c r="P55" s="74">
        <v>23</v>
      </c>
      <c r="Q55" s="74" t="s">
        <v>9</v>
      </c>
      <c r="R55" s="102">
        <v>9</v>
      </c>
      <c r="S55" s="14"/>
    </row>
    <row r="56" spans="1:19" ht="12.75" customHeight="1">
      <c r="B56" s="8" t="s">
        <v>333</v>
      </c>
      <c r="C56" s="74">
        <v>147</v>
      </c>
      <c r="D56" s="74">
        <v>3</v>
      </c>
      <c r="E56" s="74">
        <v>0</v>
      </c>
      <c r="F56" s="102">
        <v>33</v>
      </c>
      <c r="G56" s="74">
        <v>8</v>
      </c>
      <c r="H56" s="102">
        <v>39</v>
      </c>
      <c r="I56" s="74">
        <v>32</v>
      </c>
      <c r="J56" s="74">
        <v>5</v>
      </c>
      <c r="K56" s="102">
        <v>14</v>
      </c>
      <c r="L56" s="74">
        <v>9</v>
      </c>
      <c r="M56" s="102">
        <v>21</v>
      </c>
      <c r="N56" s="74">
        <v>3</v>
      </c>
      <c r="O56" s="74">
        <v>0</v>
      </c>
      <c r="P56" s="74">
        <v>15</v>
      </c>
      <c r="Q56" s="74" t="s">
        <v>9</v>
      </c>
      <c r="R56" s="102">
        <v>2</v>
      </c>
      <c r="S56" s="14"/>
    </row>
    <row r="57" spans="1:19" ht="12.75" customHeight="1">
      <c r="B57" s="8" t="s">
        <v>332</v>
      </c>
      <c r="C57" s="74">
        <v>121</v>
      </c>
      <c r="D57" s="74">
        <v>3</v>
      </c>
      <c r="E57" s="74">
        <v>0</v>
      </c>
      <c r="F57" s="102">
        <v>36</v>
      </c>
      <c r="G57" s="74">
        <v>3</v>
      </c>
      <c r="H57" s="102">
        <v>36</v>
      </c>
      <c r="I57" s="74">
        <v>27</v>
      </c>
      <c r="J57" s="74">
        <v>6</v>
      </c>
      <c r="K57" s="102">
        <v>7</v>
      </c>
      <c r="L57" s="74">
        <v>4</v>
      </c>
      <c r="M57" s="102">
        <v>9</v>
      </c>
      <c r="N57" s="74">
        <v>8</v>
      </c>
      <c r="O57" s="74">
        <v>3</v>
      </c>
      <c r="P57" s="74">
        <v>8</v>
      </c>
      <c r="Q57" s="74" t="s">
        <v>9</v>
      </c>
      <c r="R57" s="102">
        <v>7</v>
      </c>
      <c r="S57" s="14"/>
    </row>
    <row r="58" spans="1:19" ht="12.75" customHeight="1">
      <c r="A58" s="8">
        <v>2015</v>
      </c>
      <c r="B58" s="8" t="s">
        <v>3</v>
      </c>
      <c r="C58" s="74">
        <v>252</v>
      </c>
      <c r="D58" s="74">
        <v>5</v>
      </c>
      <c r="E58" s="74">
        <v>0</v>
      </c>
      <c r="F58" s="102">
        <v>62</v>
      </c>
      <c r="G58" s="74">
        <v>17</v>
      </c>
      <c r="H58" s="102">
        <v>57</v>
      </c>
      <c r="I58" s="74">
        <v>42</v>
      </c>
      <c r="J58" s="74">
        <v>15</v>
      </c>
      <c r="K58" s="102">
        <v>26</v>
      </c>
      <c r="L58" s="74">
        <v>14</v>
      </c>
      <c r="M58" s="102">
        <v>14</v>
      </c>
      <c r="N58" s="74">
        <v>3</v>
      </c>
      <c r="O58" s="74">
        <v>1</v>
      </c>
      <c r="P58" s="74">
        <v>38</v>
      </c>
      <c r="Q58" s="74" t="s">
        <v>9</v>
      </c>
      <c r="R58" s="102">
        <v>16</v>
      </c>
      <c r="S58" s="14"/>
    </row>
    <row r="59" spans="1:19" ht="12.75" customHeight="1">
      <c r="B59" s="8" t="s">
        <v>333</v>
      </c>
      <c r="C59" s="74">
        <v>130</v>
      </c>
      <c r="D59" s="74">
        <v>3</v>
      </c>
      <c r="E59" s="74">
        <v>0</v>
      </c>
      <c r="F59" s="102">
        <v>26</v>
      </c>
      <c r="G59" s="74">
        <v>13</v>
      </c>
      <c r="H59" s="102">
        <v>31</v>
      </c>
      <c r="I59" s="74">
        <v>22</v>
      </c>
      <c r="J59" s="74">
        <v>9</v>
      </c>
      <c r="K59" s="102">
        <v>9</v>
      </c>
      <c r="L59" s="74">
        <v>11</v>
      </c>
      <c r="M59" s="102">
        <v>11</v>
      </c>
      <c r="N59" s="74">
        <v>0</v>
      </c>
      <c r="O59" s="74">
        <v>0</v>
      </c>
      <c r="P59" s="74">
        <v>18</v>
      </c>
      <c r="Q59" s="74" t="s">
        <v>9</v>
      </c>
      <c r="R59" s="102">
        <v>8</v>
      </c>
      <c r="S59" s="14"/>
    </row>
    <row r="60" spans="1:19" ht="12.75" customHeight="1">
      <c r="B60" s="8" t="s">
        <v>332</v>
      </c>
      <c r="C60" s="74">
        <v>122</v>
      </c>
      <c r="D60" s="74">
        <v>2</v>
      </c>
      <c r="E60" s="74">
        <v>0</v>
      </c>
      <c r="F60" s="102">
        <v>36</v>
      </c>
      <c r="G60" s="74">
        <v>4</v>
      </c>
      <c r="H60" s="102">
        <v>26</v>
      </c>
      <c r="I60" s="74">
        <v>20</v>
      </c>
      <c r="J60" s="74">
        <v>6</v>
      </c>
      <c r="K60" s="102">
        <v>17</v>
      </c>
      <c r="L60" s="74">
        <v>3</v>
      </c>
      <c r="M60" s="102">
        <v>3</v>
      </c>
      <c r="N60" s="74">
        <v>3</v>
      </c>
      <c r="O60" s="74">
        <v>1</v>
      </c>
      <c r="P60" s="74">
        <v>20</v>
      </c>
      <c r="Q60" s="74" t="s">
        <v>9</v>
      </c>
      <c r="R60" s="102">
        <v>8</v>
      </c>
      <c r="S60" s="14"/>
    </row>
    <row r="61" spans="1:19" ht="12.75" customHeight="1">
      <c r="A61" s="8">
        <v>2016</v>
      </c>
      <c r="B61" s="8" t="s">
        <v>3</v>
      </c>
      <c r="C61" s="74">
        <v>271</v>
      </c>
      <c r="D61" s="74">
        <v>9</v>
      </c>
      <c r="E61" s="74">
        <v>0</v>
      </c>
      <c r="F61" s="102">
        <v>56</v>
      </c>
      <c r="G61" s="74">
        <v>5</v>
      </c>
      <c r="H61" s="102">
        <v>99</v>
      </c>
      <c r="I61" s="74">
        <v>87</v>
      </c>
      <c r="J61" s="74">
        <v>7</v>
      </c>
      <c r="K61" s="102">
        <v>31</v>
      </c>
      <c r="L61" s="74">
        <v>10</v>
      </c>
      <c r="M61" s="102">
        <v>11</v>
      </c>
      <c r="N61" s="74">
        <v>10</v>
      </c>
      <c r="O61" s="74">
        <v>7</v>
      </c>
      <c r="P61" s="74">
        <v>16</v>
      </c>
      <c r="Q61" s="74" t="s">
        <v>9</v>
      </c>
      <c r="R61" s="102">
        <v>24</v>
      </c>
      <c r="S61" s="14"/>
    </row>
    <row r="62" spans="1:19" ht="12.75" customHeight="1">
      <c r="B62" s="8" t="s">
        <v>333</v>
      </c>
      <c r="C62" s="74">
        <v>129</v>
      </c>
      <c r="D62" s="74">
        <v>4</v>
      </c>
      <c r="E62" s="74">
        <v>0</v>
      </c>
      <c r="F62" s="102">
        <v>29</v>
      </c>
      <c r="G62" s="74">
        <v>2</v>
      </c>
      <c r="H62" s="102">
        <v>45</v>
      </c>
      <c r="I62" s="74">
        <v>37</v>
      </c>
      <c r="J62" s="74">
        <v>5</v>
      </c>
      <c r="K62" s="102">
        <v>17</v>
      </c>
      <c r="L62" s="74">
        <v>5</v>
      </c>
      <c r="M62" s="102">
        <v>7</v>
      </c>
      <c r="N62" s="74">
        <v>5</v>
      </c>
      <c r="O62" s="74">
        <v>4</v>
      </c>
      <c r="P62" s="74">
        <v>6</v>
      </c>
      <c r="Q62" s="74" t="s">
        <v>9</v>
      </c>
      <c r="R62" s="102">
        <v>9</v>
      </c>
      <c r="S62" s="14"/>
    </row>
    <row r="63" spans="1:19" ht="12.75" customHeight="1">
      <c r="B63" s="8" t="s">
        <v>332</v>
      </c>
      <c r="C63" s="74">
        <v>142</v>
      </c>
      <c r="D63" s="74">
        <v>5</v>
      </c>
      <c r="E63" s="74">
        <v>0</v>
      </c>
      <c r="F63" s="102">
        <v>27</v>
      </c>
      <c r="G63" s="74">
        <v>3</v>
      </c>
      <c r="H63" s="102">
        <v>54</v>
      </c>
      <c r="I63" s="74">
        <v>50</v>
      </c>
      <c r="J63" s="74">
        <v>2</v>
      </c>
      <c r="K63" s="102">
        <v>14</v>
      </c>
      <c r="L63" s="74">
        <v>5</v>
      </c>
      <c r="M63" s="102">
        <v>4</v>
      </c>
      <c r="N63" s="74">
        <v>5</v>
      </c>
      <c r="O63" s="74">
        <v>3</v>
      </c>
      <c r="P63" s="74">
        <v>10</v>
      </c>
      <c r="Q63" s="74" t="s">
        <v>9</v>
      </c>
      <c r="R63" s="102">
        <v>15</v>
      </c>
      <c r="S63" s="14"/>
    </row>
    <row r="64" spans="1:19" ht="12.75" customHeight="1">
      <c r="A64" s="8">
        <v>2017</v>
      </c>
      <c r="B64" s="8" t="s">
        <v>3</v>
      </c>
      <c r="C64" s="74">
        <v>249</v>
      </c>
      <c r="D64" s="74">
        <v>11</v>
      </c>
      <c r="E64" s="74" t="s">
        <v>485</v>
      </c>
      <c r="F64" s="102">
        <v>57</v>
      </c>
      <c r="G64" s="74">
        <v>1</v>
      </c>
      <c r="H64" s="102">
        <v>86</v>
      </c>
      <c r="I64" s="74">
        <v>69</v>
      </c>
      <c r="J64" s="74">
        <v>12</v>
      </c>
      <c r="K64" s="102">
        <v>38</v>
      </c>
      <c r="L64" s="74">
        <v>7</v>
      </c>
      <c r="M64" s="102">
        <v>14</v>
      </c>
      <c r="N64" s="74">
        <v>14</v>
      </c>
      <c r="O64" s="74">
        <v>7</v>
      </c>
      <c r="P64" s="74">
        <v>14</v>
      </c>
      <c r="Q64" s="74" t="s">
        <v>9</v>
      </c>
      <c r="R64" s="102">
        <v>7</v>
      </c>
      <c r="S64" s="14"/>
    </row>
    <row r="65" spans="1:19" ht="12.75" customHeight="1">
      <c r="B65" s="8" t="s">
        <v>333</v>
      </c>
      <c r="C65" s="74">
        <v>122</v>
      </c>
      <c r="D65" s="74">
        <v>4</v>
      </c>
      <c r="E65" s="74" t="s">
        <v>485</v>
      </c>
      <c r="F65" s="102">
        <v>27</v>
      </c>
      <c r="G65" s="74">
        <v>1</v>
      </c>
      <c r="H65" s="102">
        <v>47</v>
      </c>
      <c r="I65" s="74">
        <v>37</v>
      </c>
      <c r="J65" s="74">
        <v>6</v>
      </c>
      <c r="K65" s="102">
        <v>18</v>
      </c>
      <c r="L65" s="74">
        <v>2</v>
      </c>
      <c r="M65" s="102">
        <v>11</v>
      </c>
      <c r="N65" s="74">
        <v>2</v>
      </c>
      <c r="O65" s="74">
        <v>0</v>
      </c>
      <c r="P65" s="74">
        <v>7</v>
      </c>
      <c r="Q65" s="74" t="s">
        <v>9</v>
      </c>
      <c r="R65" s="102">
        <v>3</v>
      </c>
      <c r="S65" s="14"/>
    </row>
    <row r="66" spans="1:19" ht="12.75" customHeight="1">
      <c r="B66" s="8" t="s">
        <v>332</v>
      </c>
      <c r="C66" s="74">
        <v>127</v>
      </c>
      <c r="D66" s="74">
        <v>7</v>
      </c>
      <c r="E66" s="74" t="s">
        <v>485</v>
      </c>
      <c r="F66" s="102">
        <v>30</v>
      </c>
      <c r="G66" s="74" t="s">
        <v>486</v>
      </c>
      <c r="H66" s="102">
        <v>39</v>
      </c>
      <c r="I66" s="74">
        <v>32</v>
      </c>
      <c r="J66" s="74">
        <v>6</v>
      </c>
      <c r="K66" s="102">
        <v>20</v>
      </c>
      <c r="L66" s="74">
        <v>5</v>
      </c>
      <c r="M66" s="102">
        <v>3</v>
      </c>
      <c r="N66" s="74">
        <v>12</v>
      </c>
      <c r="O66" s="74">
        <v>7</v>
      </c>
      <c r="P66" s="74">
        <v>7</v>
      </c>
      <c r="Q66" s="74" t="s">
        <v>9</v>
      </c>
      <c r="R66" s="102">
        <v>4</v>
      </c>
      <c r="S66" s="14"/>
    </row>
    <row r="67" spans="1:19" ht="12.75" customHeight="1">
      <c r="A67" s="8">
        <v>2018</v>
      </c>
      <c r="B67" s="8" t="s">
        <v>3</v>
      </c>
      <c r="C67" s="74">
        <v>274</v>
      </c>
      <c r="D67" s="74">
        <v>6</v>
      </c>
      <c r="E67" s="74">
        <v>0</v>
      </c>
      <c r="F67" s="102">
        <v>49</v>
      </c>
      <c r="G67" s="74">
        <v>3</v>
      </c>
      <c r="H67" s="102">
        <v>109</v>
      </c>
      <c r="I67" s="74">
        <v>91</v>
      </c>
      <c r="J67" s="74">
        <v>14</v>
      </c>
      <c r="K67" s="102">
        <v>29</v>
      </c>
      <c r="L67" s="74">
        <v>10</v>
      </c>
      <c r="M67" s="102">
        <v>23</v>
      </c>
      <c r="N67" s="74">
        <v>13</v>
      </c>
      <c r="O67" s="74">
        <v>6</v>
      </c>
      <c r="P67" s="74">
        <v>15</v>
      </c>
      <c r="Q67" s="74" t="s">
        <v>9</v>
      </c>
      <c r="R67" s="102">
        <v>17</v>
      </c>
      <c r="S67" s="14"/>
    </row>
    <row r="68" spans="1:19" ht="12.75" customHeight="1">
      <c r="B68" s="8" t="s">
        <v>333</v>
      </c>
      <c r="C68" s="74">
        <v>131</v>
      </c>
      <c r="D68" s="74">
        <v>1</v>
      </c>
      <c r="E68" s="74">
        <v>0</v>
      </c>
      <c r="F68" s="102">
        <v>19</v>
      </c>
      <c r="G68" s="74">
        <v>3</v>
      </c>
      <c r="H68" s="102">
        <v>54</v>
      </c>
      <c r="I68" s="74">
        <v>44</v>
      </c>
      <c r="J68" s="74">
        <v>9</v>
      </c>
      <c r="K68" s="102">
        <v>11</v>
      </c>
      <c r="L68" s="74">
        <v>5</v>
      </c>
      <c r="M68" s="102">
        <v>19</v>
      </c>
      <c r="N68" s="74">
        <v>4</v>
      </c>
      <c r="O68" s="74">
        <v>1</v>
      </c>
      <c r="P68" s="74">
        <v>6</v>
      </c>
      <c r="Q68" s="74" t="s">
        <v>9</v>
      </c>
      <c r="R68" s="102">
        <v>9</v>
      </c>
      <c r="S68" s="14"/>
    </row>
    <row r="69" spans="1:19" ht="12.75" customHeight="1">
      <c r="B69" s="8" t="s">
        <v>332</v>
      </c>
      <c r="C69" s="74">
        <v>143</v>
      </c>
      <c r="D69" s="74">
        <v>5</v>
      </c>
      <c r="E69" s="74">
        <v>0</v>
      </c>
      <c r="F69" s="102">
        <v>30</v>
      </c>
      <c r="G69" s="74">
        <v>0</v>
      </c>
      <c r="H69" s="102">
        <v>55</v>
      </c>
      <c r="I69" s="74">
        <v>47</v>
      </c>
      <c r="J69" s="74">
        <v>5</v>
      </c>
      <c r="K69" s="102">
        <v>18</v>
      </c>
      <c r="L69" s="74">
        <v>5</v>
      </c>
      <c r="M69" s="102">
        <v>4</v>
      </c>
      <c r="N69" s="74">
        <v>9</v>
      </c>
      <c r="O69" s="74">
        <v>5</v>
      </c>
      <c r="P69" s="74">
        <v>9</v>
      </c>
      <c r="Q69" s="74" t="s">
        <v>9</v>
      </c>
      <c r="R69" s="102">
        <v>8</v>
      </c>
      <c r="S69" s="14"/>
    </row>
    <row r="70" spans="1:19" ht="12.75" customHeight="1">
      <c r="A70" s="8">
        <v>2019</v>
      </c>
      <c r="B70" s="8" t="s">
        <v>3</v>
      </c>
      <c r="C70" s="74">
        <v>263</v>
      </c>
      <c r="D70" s="74">
        <v>6</v>
      </c>
      <c r="E70" s="74">
        <v>0</v>
      </c>
      <c r="F70" s="102">
        <v>47</v>
      </c>
      <c r="G70" s="74">
        <v>2</v>
      </c>
      <c r="H70" s="102">
        <v>92</v>
      </c>
      <c r="I70" s="74">
        <v>81</v>
      </c>
      <c r="J70" s="74">
        <v>10</v>
      </c>
      <c r="K70" s="102">
        <v>40</v>
      </c>
      <c r="L70" s="74">
        <v>8</v>
      </c>
      <c r="M70" s="102">
        <v>18</v>
      </c>
      <c r="N70" s="74">
        <v>13</v>
      </c>
      <c r="O70" s="74">
        <v>11</v>
      </c>
      <c r="P70" s="74">
        <v>13</v>
      </c>
      <c r="Q70" s="74" t="s">
        <v>9</v>
      </c>
      <c r="R70" s="102">
        <v>24</v>
      </c>
      <c r="S70" s="14"/>
    </row>
    <row r="71" spans="1:19" ht="12.75" customHeight="1">
      <c r="B71" s="8" t="s">
        <v>333</v>
      </c>
      <c r="C71" s="74">
        <v>134</v>
      </c>
      <c r="D71" s="74">
        <v>1</v>
      </c>
      <c r="E71" s="74">
        <v>0</v>
      </c>
      <c r="F71" s="102">
        <v>21</v>
      </c>
      <c r="G71" s="74">
        <v>1</v>
      </c>
      <c r="H71" s="102">
        <v>54</v>
      </c>
      <c r="I71" s="74">
        <v>46</v>
      </c>
      <c r="J71" s="74">
        <v>8</v>
      </c>
      <c r="K71" s="102">
        <v>19</v>
      </c>
      <c r="L71" s="74">
        <v>3</v>
      </c>
      <c r="M71" s="102">
        <v>13</v>
      </c>
      <c r="N71" s="74">
        <v>5</v>
      </c>
      <c r="O71" s="74">
        <v>3</v>
      </c>
      <c r="P71" s="74">
        <v>6</v>
      </c>
      <c r="Q71" s="74" t="s">
        <v>9</v>
      </c>
      <c r="R71" s="102">
        <v>11</v>
      </c>
      <c r="S71" s="14"/>
    </row>
    <row r="72" spans="1:19" ht="12.75" customHeight="1">
      <c r="B72" s="8" t="s">
        <v>332</v>
      </c>
      <c r="C72" s="74">
        <v>129</v>
      </c>
      <c r="D72" s="74">
        <v>5</v>
      </c>
      <c r="E72" s="74">
        <v>0</v>
      </c>
      <c r="F72" s="102">
        <v>26</v>
      </c>
      <c r="G72" s="74">
        <v>1</v>
      </c>
      <c r="H72" s="102">
        <v>38</v>
      </c>
      <c r="I72" s="74">
        <v>35</v>
      </c>
      <c r="J72" s="74">
        <v>2</v>
      </c>
      <c r="K72" s="102">
        <v>21</v>
      </c>
      <c r="L72" s="74">
        <v>5</v>
      </c>
      <c r="M72" s="102">
        <v>5</v>
      </c>
      <c r="N72" s="74">
        <v>8</v>
      </c>
      <c r="O72" s="74">
        <v>8</v>
      </c>
      <c r="P72" s="74">
        <v>7</v>
      </c>
      <c r="Q72" s="74" t="s">
        <v>9</v>
      </c>
      <c r="R72" s="102">
        <v>13</v>
      </c>
      <c r="S72" s="14"/>
    </row>
    <row r="73" spans="1:19" ht="12.75" customHeight="1">
      <c r="A73" s="8">
        <v>2020</v>
      </c>
      <c r="B73" s="8" t="s">
        <v>3</v>
      </c>
      <c r="C73" s="74">
        <v>319</v>
      </c>
      <c r="D73" s="74">
        <v>13</v>
      </c>
      <c r="E73" s="74">
        <v>0</v>
      </c>
      <c r="F73" s="102">
        <v>66</v>
      </c>
      <c r="G73" s="74">
        <v>19</v>
      </c>
      <c r="H73" s="102">
        <v>74</v>
      </c>
      <c r="I73" s="74">
        <v>47</v>
      </c>
      <c r="J73" s="74">
        <v>14</v>
      </c>
      <c r="K73" s="102">
        <v>25</v>
      </c>
      <c r="L73" s="74">
        <v>15</v>
      </c>
      <c r="M73" s="102">
        <v>8</v>
      </c>
      <c r="N73" s="74">
        <v>10</v>
      </c>
      <c r="O73" s="74">
        <v>7</v>
      </c>
      <c r="P73" s="74">
        <v>68</v>
      </c>
      <c r="Q73" s="74">
        <v>36</v>
      </c>
      <c r="R73" s="102">
        <v>21</v>
      </c>
      <c r="S73" s="14"/>
    </row>
    <row r="74" spans="1:19" ht="12.75" customHeight="1">
      <c r="B74" s="8" t="s">
        <v>333</v>
      </c>
      <c r="C74" s="74">
        <v>155</v>
      </c>
      <c r="D74" s="74">
        <v>5</v>
      </c>
      <c r="E74" s="74">
        <v>0</v>
      </c>
      <c r="F74" s="102">
        <v>37</v>
      </c>
      <c r="G74" s="74">
        <v>11</v>
      </c>
      <c r="H74" s="102">
        <v>36</v>
      </c>
      <c r="I74" s="74">
        <v>22</v>
      </c>
      <c r="J74" s="74">
        <v>6</v>
      </c>
      <c r="K74" s="102">
        <v>9</v>
      </c>
      <c r="L74" s="74">
        <v>10</v>
      </c>
      <c r="M74" s="102">
        <v>3</v>
      </c>
      <c r="N74" s="74">
        <v>4</v>
      </c>
      <c r="O74" s="74">
        <v>3</v>
      </c>
      <c r="P74" s="74">
        <v>31</v>
      </c>
      <c r="Q74" s="74">
        <v>17</v>
      </c>
      <c r="R74" s="102">
        <v>9</v>
      </c>
      <c r="S74" s="14"/>
    </row>
    <row r="75" spans="1:19" ht="12.75" customHeight="1">
      <c r="B75" s="8" t="s">
        <v>332</v>
      </c>
      <c r="C75" s="74">
        <v>164</v>
      </c>
      <c r="D75" s="74">
        <v>8</v>
      </c>
      <c r="E75" s="74">
        <v>0</v>
      </c>
      <c r="F75" s="102">
        <v>29</v>
      </c>
      <c r="G75" s="74">
        <v>8</v>
      </c>
      <c r="H75" s="102">
        <v>38</v>
      </c>
      <c r="I75" s="74">
        <v>25</v>
      </c>
      <c r="J75" s="74">
        <v>8</v>
      </c>
      <c r="K75" s="102">
        <v>16</v>
      </c>
      <c r="L75" s="74">
        <v>5</v>
      </c>
      <c r="M75" s="102">
        <v>5</v>
      </c>
      <c r="N75" s="74">
        <v>6</v>
      </c>
      <c r="O75" s="74">
        <v>4</v>
      </c>
      <c r="P75" s="74">
        <v>37</v>
      </c>
      <c r="Q75" s="74">
        <v>19</v>
      </c>
      <c r="R75" s="102">
        <v>12</v>
      </c>
      <c r="S75" s="14"/>
    </row>
    <row r="76" spans="1:19" ht="12.75" customHeight="1">
      <c r="A76" s="8">
        <v>2021</v>
      </c>
      <c r="B76" s="8" t="s">
        <v>3</v>
      </c>
      <c r="C76" s="74">
        <v>271</v>
      </c>
      <c r="D76" s="74">
        <v>4</v>
      </c>
      <c r="E76" s="74">
        <v>1</v>
      </c>
      <c r="F76" s="102">
        <v>72</v>
      </c>
      <c r="G76" s="74">
        <v>13</v>
      </c>
      <c r="H76" s="102">
        <v>84</v>
      </c>
      <c r="I76" s="74">
        <v>64</v>
      </c>
      <c r="J76" s="74">
        <v>14</v>
      </c>
      <c r="K76" s="102">
        <v>13</v>
      </c>
      <c r="L76" s="74">
        <v>7</v>
      </c>
      <c r="M76" s="102">
        <v>8</v>
      </c>
      <c r="N76" s="74">
        <v>5</v>
      </c>
      <c r="O76" s="74">
        <v>1</v>
      </c>
      <c r="P76" s="74">
        <v>48</v>
      </c>
      <c r="Q76" s="74">
        <v>14</v>
      </c>
      <c r="R76" s="102">
        <v>17</v>
      </c>
      <c r="S76" s="14"/>
    </row>
    <row r="77" spans="1:19" ht="12.75" customHeight="1">
      <c r="B77" s="8" t="s">
        <v>333</v>
      </c>
      <c r="C77" s="74">
        <v>133</v>
      </c>
      <c r="D77" s="74">
        <v>2</v>
      </c>
      <c r="E77" s="74">
        <v>0</v>
      </c>
      <c r="F77" s="102">
        <v>32</v>
      </c>
      <c r="G77" s="74">
        <v>11</v>
      </c>
      <c r="H77" s="102">
        <v>43</v>
      </c>
      <c r="I77" s="74">
        <v>35</v>
      </c>
      <c r="J77" s="74">
        <v>7</v>
      </c>
      <c r="K77" s="102">
        <v>6</v>
      </c>
      <c r="L77" s="74">
        <v>2</v>
      </c>
      <c r="M77" s="102">
        <v>5</v>
      </c>
      <c r="N77" s="74">
        <v>3</v>
      </c>
      <c r="O77" s="74">
        <v>0</v>
      </c>
      <c r="P77" s="74">
        <v>22</v>
      </c>
      <c r="Q77" s="74">
        <v>7</v>
      </c>
      <c r="R77" s="102">
        <v>7</v>
      </c>
      <c r="S77" s="14"/>
    </row>
    <row r="78" spans="1:19" ht="12.75" customHeight="1">
      <c r="B78" s="8" t="s">
        <v>332</v>
      </c>
      <c r="C78" s="74">
        <v>138</v>
      </c>
      <c r="D78" s="74">
        <v>2</v>
      </c>
      <c r="E78" s="74">
        <v>1</v>
      </c>
      <c r="F78" s="102">
        <v>40</v>
      </c>
      <c r="G78" s="74">
        <v>2</v>
      </c>
      <c r="H78" s="102">
        <v>41</v>
      </c>
      <c r="I78" s="74">
        <v>29</v>
      </c>
      <c r="J78" s="74">
        <v>7</v>
      </c>
      <c r="K78" s="102">
        <v>7</v>
      </c>
      <c r="L78" s="74">
        <v>5</v>
      </c>
      <c r="M78" s="102">
        <v>3</v>
      </c>
      <c r="N78" s="74">
        <v>2</v>
      </c>
      <c r="O78" s="74">
        <v>1</v>
      </c>
      <c r="P78" s="74">
        <v>26</v>
      </c>
      <c r="Q78" s="74">
        <v>7</v>
      </c>
      <c r="R78" s="102">
        <v>10</v>
      </c>
      <c r="S78" s="14"/>
    </row>
    <row r="79" spans="1:19" ht="12.75" customHeight="1">
      <c r="A79" s="8">
        <v>2022</v>
      </c>
      <c r="B79" s="8" t="s">
        <v>3</v>
      </c>
      <c r="C79" s="74">
        <v>279</v>
      </c>
      <c r="D79" s="74">
        <v>8</v>
      </c>
      <c r="E79" s="74">
        <v>1</v>
      </c>
      <c r="F79" s="102">
        <v>63</v>
      </c>
      <c r="G79" s="74">
        <v>21</v>
      </c>
      <c r="H79" s="102">
        <v>74</v>
      </c>
      <c r="I79" s="74">
        <v>57</v>
      </c>
      <c r="J79" s="74">
        <v>11</v>
      </c>
      <c r="K79" s="102">
        <v>21</v>
      </c>
      <c r="L79" s="74">
        <v>7</v>
      </c>
      <c r="M79" s="102">
        <v>12</v>
      </c>
      <c r="N79" s="74">
        <v>10</v>
      </c>
      <c r="O79" s="74">
        <v>1</v>
      </c>
      <c r="P79" s="74">
        <v>46</v>
      </c>
      <c r="Q79" s="74">
        <v>19</v>
      </c>
      <c r="R79" s="102">
        <v>17</v>
      </c>
      <c r="S79" s="14"/>
    </row>
    <row r="80" spans="1:19" ht="12.75" customHeight="1">
      <c r="B80" s="8" t="s">
        <v>333</v>
      </c>
      <c r="C80" s="74">
        <v>148</v>
      </c>
      <c r="D80" s="74">
        <v>5</v>
      </c>
      <c r="E80" s="74">
        <v>1</v>
      </c>
      <c r="F80" s="102">
        <v>36</v>
      </c>
      <c r="G80" s="74">
        <v>13</v>
      </c>
      <c r="H80" s="102">
        <v>41</v>
      </c>
      <c r="I80" s="74">
        <v>30</v>
      </c>
      <c r="J80" s="74">
        <v>8</v>
      </c>
      <c r="K80" s="102">
        <v>12</v>
      </c>
      <c r="L80" s="74">
        <v>2</v>
      </c>
      <c r="M80" s="102">
        <v>6</v>
      </c>
      <c r="N80" s="74">
        <v>5</v>
      </c>
      <c r="O80" s="74">
        <v>1</v>
      </c>
      <c r="P80" s="74">
        <v>22</v>
      </c>
      <c r="Q80" s="74">
        <v>6</v>
      </c>
      <c r="R80" s="102">
        <v>6</v>
      </c>
      <c r="S80" s="14"/>
    </row>
    <row r="81" spans="1:30" ht="12.75" customHeight="1">
      <c r="B81" s="8" t="s">
        <v>332</v>
      </c>
      <c r="C81" s="74">
        <v>131</v>
      </c>
      <c r="D81" s="74">
        <v>3</v>
      </c>
      <c r="E81" s="74">
        <v>0</v>
      </c>
      <c r="F81" s="102">
        <v>27</v>
      </c>
      <c r="G81" s="74">
        <v>8</v>
      </c>
      <c r="H81" s="102">
        <v>33</v>
      </c>
      <c r="I81" s="74">
        <v>27</v>
      </c>
      <c r="J81" s="74">
        <v>3</v>
      </c>
      <c r="K81" s="102">
        <v>9</v>
      </c>
      <c r="L81" s="74">
        <v>5</v>
      </c>
      <c r="M81" s="102">
        <v>6</v>
      </c>
      <c r="N81" s="74">
        <v>5</v>
      </c>
      <c r="O81" s="74">
        <v>0</v>
      </c>
      <c r="P81" s="74">
        <v>24</v>
      </c>
      <c r="Q81" s="74">
        <v>13</v>
      </c>
      <c r="R81" s="102">
        <v>11</v>
      </c>
      <c r="S81" s="14"/>
    </row>
    <row r="82" spans="1:30" s="55" customFormat="1" ht="12.75" customHeight="1">
      <c r="F82" s="54"/>
      <c r="H82" s="54"/>
      <c r="K82" s="54"/>
      <c r="M82" s="54"/>
      <c r="R82" s="54"/>
    </row>
    <row r="83" spans="1:30" s="1" customFormat="1">
      <c r="A83" s="67" t="s">
        <v>601</v>
      </c>
      <c r="B83" s="68"/>
      <c r="C83" s="69"/>
      <c r="E83" s="70"/>
      <c r="F83" s="2"/>
      <c r="G83" s="71"/>
      <c r="H83" s="2"/>
      <c r="K83" s="2"/>
      <c r="M83" s="2"/>
      <c r="R83" s="2"/>
    </row>
    <row r="84" spans="1:30" s="1" customFormat="1">
      <c r="F84" s="2"/>
      <c r="H84" s="2"/>
      <c r="K84" s="2"/>
      <c r="M84" s="2"/>
      <c r="R84" s="2"/>
    </row>
    <row r="85" spans="1:30" s="1" customFormat="1">
      <c r="A85" s="72" t="s">
        <v>602</v>
      </c>
      <c r="C85" s="63"/>
      <c r="F85" s="2"/>
      <c r="H85" s="2"/>
      <c r="K85" s="2"/>
      <c r="M85" s="2"/>
      <c r="R85" s="2"/>
    </row>
    <row r="86" spans="1:30" s="6" customFormat="1" ht="12.75" customHeight="1">
      <c r="A86" s="6" t="s">
        <v>749</v>
      </c>
      <c r="B86" s="22"/>
      <c r="C86" s="22"/>
      <c r="D86" s="23"/>
      <c r="F86" s="8"/>
      <c r="G86" s="23"/>
      <c r="H86" s="8"/>
      <c r="K86" s="8"/>
      <c r="M86" s="8"/>
      <c r="P86" s="23"/>
      <c r="Q86" s="23"/>
      <c r="R86" s="104"/>
      <c r="S86" s="23"/>
      <c r="T86" s="23"/>
      <c r="U86" s="23"/>
      <c r="V86" s="23"/>
      <c r="W86" s="23"/>
      <c r="X86" s="23"/>
      <c r="Y86" s="23"/>
      <c r="Z86" s="23"/>
      <c r="AA86" s="23"/>
      <c r="AB86" s="23"/>
      <c r="AC86" s="23"/>
      <c r="AD86" s="23"/>
    </row>
    <row r="87" spans="1:30" ht="12.75" customHeight="1">
      <c r="F87" s="8" t="s">
        <v>152</v>
      </c>
    </row>
    <row r="88" spans="1:30" s="30" customFormat="1" ht="12.75" customHeight="1">
      <c r="A88" s="91" t="s">
        <v>10</v>
      </c>
    </row>
    <row r="89" spans="1:30">
      <c r="A89" s="8" t="s">
        <v>579</v>
      </c>
    </row>
    <row r="91" spans="1:30" ht="12.75" customHeight="1">
      <c r="I91" s="8" t="s">
        <v>152</v>
      </c>
    </row>
    <row r="96" spans="1:30" ht="12.75" customHeight="1">
      <c r="K96" s="8" t="s">
        <v>152</v>
      </c>
    </row>
    <row r="98" spans="10:10" ht="12.75" customHeight="1">
      <c r="J98" s="8" t="s">
        <v>152</v>
      </c>
    </row>
  </sheetData>
  <phoneticPr fontId="0" type="noConversion"/>
  <hyperlinks>
    <hyperlink ref="A4" location="Inhalt!A1" display="&lt;&lt;&lt; Inhalt" xr:uid="{56DB1B8F-3AF3-4219-924E-36A9F28E8D52}"/>
    <hyperlink ref="A83" location="Metadaten!A1" display="Metadaten &lt;&lt;&lt;" xr:uid="{B6645E02-4EE9-4F3E-9A09-7E6D4F30C7D7}"/>
  </hyperlinks>
  <pageMargins left="0.78740157499999996" right="0.78740157499999996" top="0.984251969" bottom="0.984251969" header="0.4921259845" footer="0.4921259845"/>
  <pageSetup paperSize="9" scale="41"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K39"/>
  <sheetViews>
    <sheetView zoomScaleNormal="100" workbookViewId="0">
      <pane ySplit="9" topLeftCell="A10" activePane="bottomLeft" state="frozen"/>
      <selection pane="bottomLeft" activeCell="A4" sqref="A4"/>
    </sheetView>
  </sheetViews>
  <sheetFormatPr baseColWidth="10" defaultRowHeight="12.75"/>
  <cols>
    <col min="1" max="1" width="7.7109375" style="7" customWidth="1"/>
    <col min="2" max="2" width="7.85546875" style="7" bestFit="1" customWidth="1"/>
    <col min="3" max="3" width="12.7109375" style="7" bestFit="1" customWidth="1"/>
    <col min="4" max="4" width="10.85546875" style="7" bestFit="1" customWidth="1"/>
    <col min="5" max="5" width="37.140625" style="7" bestFit="1" customWidth="1"/>
    <col min="6" max="6" width="23.42578125" style="7" bestFit="1" customWidth="1"/>
    <col min="7" max="7" width="46.140625" style="7" bestFit="1" customWidth="1"/>
    <col min="8" max="8" width="29.85546875" style="7" bestFit="1" customWidth="1"/>
    <col min="9" max="9" width="42" style="7" bestFit="1" customWidth="1"/>
    <col min="10" max="10" width="22.5703125" style="7" bestFit="1" customWidth="1"/>
    <col min="11" max="16384" width="11.42578125" style="7"/>
  </cols>
  <sheetData>
    <row r="1" spans="1:10" s="55" customFormat="1" ht="15.75">
      <c r="A1" s="53" t="s">
        <v>468</v>
      </c>
    </row>
    <row r="2" spans="1:10" s="55" customFormat="1" ht="12.75" customHeight="1">
      <c r="A2" s="55" t="s">
        <v>714</v>
      </c>
    </row>
    <row r="3" spans="1:10" s="55" customFormat="1"/>
    <row r="4" spans="1:10" s="55" customFormat="1">
      <c r="A4" s="62" t="s">
        <v>599</v>
      </c>
    </row>
    <row r="5" spans="1:10" s="55" customFormat="1">
      <c r="A5" s="63"/>
    </row>
    <row r="6" spans="1:10" s="55" customFormat="1">
      <c r="A6" s="64" t="s">
        <v>677</v>
      </c>
    </row>
    <row r="7" spans="1:10" s="55" customFormat="1"/>
    <row r="8" spans="1:10" s="3" customFormat="1" collapsed="1">
      <c r="A8" s="3" t="s">
        <v>0</v>
      </c>
      <c r="B8" s="3" t="s">
        <v>392</v>
      </c>
    </row>
    <row r="9" spans="1:10" s="3" customFormat="1" collapsed="1">
      <c r="B9" s="3" t="s">
        <v>3</v>
      </c>
      <c r="C9" s="3" t="s">
        <v>469</v>
      </c>
      <c r="D9" s="3" t="s">
        <v>52</v>
      </c>
      <c r="E9" s="3" t="s">
        <v>470</v>
      </c>
      <c r="F9" s="3" t="s">
        <v>471</v>
      </c>
      <c r="G9" s="3" t="s">
        <v>472</v>
      </c>
      <c r="H9" s="3" t="s">
        <v>473</v>
      </c>
      <c r="I9" s="3" t="s">
        <v>474</v>
      </c>
      <c r="J9" s="3" t="s">
        <v>475</v>
      </c>
    </row>
    <row r="10" spans="1:10" s="112" customFormat="1">
      <c r="A10" s="111">
        <v>2013</v>
      </c>
      <c r="B10" s="102">
        <v>340625</v>
      </c>
      <c r="C10" s="102">
        <v>120519</v>
      </c>
      <c r="D10" s="102">
        <v>34608.699999999997</v>
      </c>
      <c r="E10" s="102">
        <v>118977.7</v>
      </c>
      <c r="F10" s="102">
        <v>10479.799999999999</v>
      </c>
      <c r="G10" s="102">
        <v>20688</v>
      </c>
      <c r="H10" s="102">
        <v>3676.4</v>
      </c>
      <c r="I10" s="102">
        <v>22884.2</v>
      </c>
      <c r="J10" s="102">
        <v>8791.2999999999993</v>
      </c>
    </row>
    <row r="11" spans="1:10" s="112" customFormat="1">
      <c r="A11" s="111">
        <v>2014</v>
      </c>
      <c r="B11" s="102">
        <v>343762.2</v>
      </c>
      <c r="C11" s="102">
        <v>121038.39999999999</v>
      </c>
      <c r="D11" s="102">
        <v>36037.599999999999</v>
      </c>
      <c r="E11" s="102">
        <v>120428.9</v>
      </c>
      <c r="F11" s="102">
        <v>10801.3</v>
      </c>
      <c r="G11" s="102">
        <v>21238.7</v>
      </c>
      <c r="H11" s="102">
        <v>3526.1</v>
      </c>
      <c r="I11" s="102">
        <v>21460.3</v>
      </c>
      <c r="J11" s="102">
        <v>9230.9</v>
      </c>
    </row>
    <row r="12" spans="1:10" s="112" customFormat="1">
      <c r="A12" s="111">
        <v>2015</v>
      </c>
      <c r="B12" s="102">
        <v>346964.2</v>
      </c>
      <c r="C12" s="102">
        <v>121201.4</v>
      </c>
      <c r="D12" s="102">
        <v>37665.4</v>
      </c>
      <c r="E12" s="102">
        <v>120453.8</v>
      </c>
      <c r="F12" s="102">
        <v>11469</v>
      </c>
      <c r="G12" s="102">
        <v>22234.1</v>
      </c>
      <c r="H12" s="102">
        <v>3265.8</v>
      </c>
      <c r="I12" s="102">
        <v>21400</v>
      </c>
      <c r="J12" s="102">
        <v>9274.7000000000007</v>
      </c>
    </row>
    <row r="13" spans="1:10" s="112" customFormat="1">
      <c r="A13" s="111">
        <v>2016</v>
      </c>
      <c r="B13" s="102">
        <v>359675.7</v>
      </c>
      <c r="C13" s="102">
        <v>130533.8</v>
      </c>
      <c r="D13" s="102">
        <v>37955.800000000003</v>
      </c>
      <c r="E13" s="102">
        <v>121718.3</v>
      </c>
      <c r="F13" s="102">
        <v>10615.1</v>
      </c>
      <c r="G13" s="102">
        <v>22797.9</v>
      </c>
      <c r="H13" s="102">
        <v>3429.8</v>
      </c>
      <c r="I13" s="102">
        <v>22609</v>
      </c>
      <c r="J13" s="102">
        <v>10016.1</v>
      </c>
    </row>
    <row r="14" spans="1:10" s="112" customFormat="1">
      <c r="A14" s="111">
        <v>2017</v>
      </c>
      <c r="B14" s="102">
        <v>362091.3</v>
      </c>
      <c r="C14" s="102">
        <v>128803.7</v>
      </c>
      <c r="D14" s="102">
        <v>37884.199999999997</v>
      </c>
      <c r="E14" s="102">
        <v>124442.9</v>
      </c>
      <c r="F14" s="102">
        <v>10231.5</v>
      </c>
      <c r="G14" s="102">
        <v>23062.2</v>
      </c>
      <c r="H14" s="102">
        <v>3244.5</v>
      </c>
      <c r="I14" s="102">
        <v>23302.3</v>
      </c>
      <c r="J14" s="102">
        <v>11119.9</v>
      </c>
    </row>
    <row r="15" spans="1:10" s="112" customFormat="1">
      <c r="A15" s="111">
        <v>2018</v>
      </c>
      <c r="B15" s="102">
        <v>363021.1</v>
      </c>
      <c r="C15" s="102">
        <v>132417.20000000001</v>
      </c>
      <c r="D15" s="102">
        <v>38150.199999999997</v>
      </c>
      <c r="E15" s="102">
        <v>118880.3</v>
      </c>
      <c r="F15" s="102">
        <v>10122.6</v>
      </c>
      <c r="G15" s="102">
        <v>25063.5</v>
      </c>
      <c r="H15" s="102">
        <v>3144</v>
      </c>
      <c r="I15" s="102">
        <v>23531.8</v>
      </c>
      <c r="J15" s="102">
        <v>11711.7</v>
      </c>
    </row>
    <row r="16" spans="1:10" s="112" customFormat="1">
      <c r="A16" s="111">
        <v>2019</v>
      </c>
      <c r="B16" s="102">
        <v>370021.3</v>
      </c>
      <c r="C16" s="102">
        <v>136664.70000000001</v>
      </c>
      <c r="D16" s="102">
        <v>39666.400000000001</v>
      </c>
      <c r="E16" s="102">
        <v>121253.8</v>
      </c>
      <c r="F16" s="102">
        <v>10588.3</v>
      </c>
      <c r="G16" s="102">
        <v>22828.9</v>
      </c>
      <c r="H16" s="102">
        <v>2850.8</v>
      </c>
      <c r="I16" s="102">
        <v>24010.400000000001</v>
      </c>
      <c r="J16" s="102">
        <v>12157.9</v>
      </c>
    </row>
    <row r="17" spans="1:10" s="112" customFormat="1">
      <c r="A17" s="111">
        <v>2020</v>
      </c>
      <c r="B17" s="102">
        <v>370279.75199999998</v>
      </c>
      <c r="C17" s="102">
        <v>137724.41200000001</v>
      </c>
      <c r="D17" s="102">
        <v>38425.025999999998</v>
      </c>
      <c r="E17" s="102">
        <v>116464.389</v>
      </c>
      <c r="F17" s="102">
        <v>11741.974</v>
      </c>
      <c r="G17" s="102">
        <v>23921.898000000001</v>
      </c>
      <c r="H17" s="102">
        <v>4804.4709999999995</v>
      </c>
      <c r="I17" s="102">
        <v>24215.514999999999</v>
      </c>
      <c r="J17" s="102">
        <v>12982.067999999999</v>
      </c>
    </row>
    <row r="18" spans="1:10">
      <c r="A18" s="10">
        <v>2021</v>
      </c>
      <c r="B18" s="102">
        <v>392585.712</v>
      </c>
      <c r="C18" s="102">
        <v>137356.23000000001</v>
      </c>
      <c r="D18" s="102">
        <v>39839.178999999996</v>
      </c>
      <c r="E18" s="102">
        <v>122399.455</v>
      </c>
      <c r="F18" s="102">
        <v>21078.402999999998</v>
      </c>
      <c r="G18" s="102">
        <v>29801.806</v>
      </c>
      <c r="H18" s="102">
        <v>4178.5060000000003</v>
      </c>
      <c r="I18" s="102">
        <v>24819.208999999999</v>
      </c>
      <c r="J18" s="102">
        <v>13112.924000000001</v>
      </c>
    </row>
    <row r="19" spans="1:10" s="4" customFormat="1" collapsed="1">
      <c r="B19" s="4" t="s">
        <v>476</v>
      </c>
    </row>
    <row r="20" spans="1:10" s="112" customFormat="1">
      <c r="A20" s="111">
        <v>2013</v>
      </c>
      <c r="B20" s="113">
        <v>65.904704587155962</v>
      </c>
      <c r="C20" s="113">
        <v>28.504717098548774</v>
      </c>
      <c r="D20" s="113">
        <v>95.462412630350187</v>
      </c>
      <c r="E20" s="113">
        <v>84.303529148739642</v>
      </c>
      <c r="F20" s="113">
        <v>96.314815168228407</v>
      </c>
      <c r="G20" s="113">
        <v>56.083720030935808</v>
      </c>
      <c r="H20" s="113">
        <v>96.801218583396803</v>
      </c>
      <c r="I20" s="113">
        <v>99.402207636710045</v>
      </c>
      <c r="J20" s="113">
        <v>100</v>
      </c>
    </row>
    <row r="21" spans="1:10" s="112" customFormat="1">
      <c r="A21" s="111">
        <v>2014</v>
      </c>
      <c r="B21" s="113">
        <v>64.65763251456967</v>
      </c>
      <c r="C21" s="113">
        <v>24.229831194067341</v>
      </c>
      <c r="D21" s="113">
        <v>95.339867249761355</v>
      </c>
      <c r="E21" s="113">
        <v>84.685818769414979</v>
      </c>
      <c r="F21" s="113">
        <v>95.674594724709081</v>
      </c>
      <c r="G21" s="113">
        <v>57.785551846393609</v>
      </c>
      <c r="H21" s="113">
        <v>95.995575848671351</v>
      </c>
      <c r="I21" s="113">
        <v>99.596930145431344</v>
      </c>
      <c r="J21" s="113">
        <v>99.999999999999986</v>
      </c>
    </row>
    <row r="22" spans="1:10" s="112" customFormat="1">
      <c r="A22" s="111">
        <v>2015</v>
      </c>
      <c r="B22" s="113">
        <v>64.88473450575016</v>
      </c>
      <c r="C22" s="113">
        <v>25.137333397138978</v>
      </c>
      <c r="D22" s="113">
        <v>95.508344528400059</v>
      </c>
      <c r="E22" s="113">
        <v>83.788224198821453</v>
      </c>
      <c r="F22" s="113">
        <v>95.315197488883086</v>
      </c>
      <c r="G22" s="113">
        <v>58.998565266864865</v>
      </c>
      <c r="H22" s="113">
        <v>95.673341907036558</v>
      </c>
      <c r="I22" s="113">
        <v>99.587383177570089</v>
      </c>
      <c r="J22" s="113">
        <v>100</v>
      </c>
    </row>
    <row r="23" spans="1:10" s="112" customFormat="1">
      <c r="A23" s="111">
        <v>2016</v>
      </c>
      <c r="B23" s="113">
        <v>63.594037628897354</v>
      </c>
      <c r="C23" s="113">
        <v>23.262480675503205</v>
      </c>
      <c r="D23" s="113">
        <v>94.496229825217753</v>
      </c>
      <c r="E23" s="113">
        <v>84.719060322071542</v>
      </c>
      <c r="F23" s="113">
        <v>93.513956533617204</v>
      </c>
      <c r="G23" s="113">
        <v>59.924817636712156</v>
      </c>
      <c r="H23" s="113">
        <v>95.705288938130494</v>
      </c>
      <c r="I23" s="113">
        <v>99.494891414923259</v>
      </c>
      <c r="J23" s="113">
        <v>100</v>
      </c>
    </row>
    <row r="24" spans="1:10" s="112" customFormat="1">
      <c r="A24" s="111">
        <v>2017</v>
      </c>
      <c r="B24" s="113">
        <v>63.371613733884246</v>
      </c>
      <c r="C24" s="113">
        <v>23.686664280606848</v>
      </c>
      <c r="D24" s="113">
        <v>94.40479144339858</v>
      </c>
      <c r="E24" s="113">
        <v>82.83084048989538</v>
      </c>
      <c r="F24" s="113">
        <v>87.843424717783321</v>
      </c>
      <c r="G24" s="113">
        <v>59.394160140836526</v>
      </c>
      <c r="H24" s="113">
        <v>95.530898443519803</v>
      </c>
      <c r="I24" s="113">
        <v>99.594031490453744</v>
      </c>
      <c r="J24" s="113">
        <v>100</v>
      </c>
    </row>
    <row r="25" spans="1:10" s="112" customFormat="1">
      <c r="A25" s="111">
        <v>2018</v>
      </c>
      <c r="B25" s="113">
        <v>63.195775672543547</v>
      </c>
      <c r="C25" s="113">
        <v>23.433511658606282</v>
      </c>
      <c r="D25" s="113">
        <v>95.154153844540801</v>
      </c>
      <c r="E25" s="113">
        <v>84.503235607581743</v>
      </c>
      <c r="F25" s="113">
        <v>86.220931381265672</v>
      </c>
      <c r="G25" s="113">
        <v>58.949468350389999</v>
      </c>
      <c r="H25" s="113">
        <v>95.146310432569976</v>
      </c>
      <c r="I25" s="113">
        <v>99.52064865416159</v>
      </c>
      <c r="J25" s="113">
        <v>100</v>
      </c>
    </row>
    <row r="26" spans="1:10" s="112" customFormat="1">
      <c r="A26" s="111">
        <v>2019</v>
      </c>
      <c r="B26" s="113">
        <v>60.405657728352395</v>
      </c>
      <c r="C26" s="113">
        <v>18.867198332854056</v>
      </c>
      <c r="D26" s="113">
        <v>94.092481293991881</v>
      </c>
      <c r="E26" s="113">
        <v>82.378449170252807</v>
      </c>
      <c r="F26" s="113">
        <v>82.456107212678162</v>
      </c>
      <c r="G26" s="113">
        <v>56.831910429324232</v>
      </c>
      <c r="H26" s="113">
        <v>95.576680230110838</v>
      </c>
      <c r="I26" s="113">
        <v>99.67180888281743</v>
      </c>
      <c r="J26" s="113">
        <v>100.00000000000001</v>
      </c>
    </row>
    <row r="27" spans="1:10" s="112" customFormat="1">
      <c r="A27" s="111">
        <v>2020</v>
      </c>
      <c r="B27" s="113">
        <v>63.234035006051322</v>
      </c>
      <c r="C27" s="113">
        <v>24.756003314793602</v>
      </c>
      <c r="D27" s="113">
        <v>99.148789125087376</v>
      </c>
      <c r="E27" s="113">
        <v>83.505376051043385</v>
      </c>
      <c r="F27" s="113">
        <v>82.232493446161612</v>
      </c>
      <c r="G27" s="113">
        <v>55.162805225571979</v>
      </c>
      <c r="H27" s="113">
        <v>98.541233779952066</v>
      </c>
      <c r="I27" s="113">
        <v>99.637083910872846</v>
      </c>
      <c r="J27" s="113">
        <v>100</v>
      </c>
    </row>
    <row r="28" spans="1:10">
      <c r="A28" s="10">
        <v>2021</v>
      </c>
      <c r="B28" s="114">
        <v>65.309827933829638</v>
      </c>
      <c r="C28" s="114">
        <v>25.105172149818028</v>
      </c>
      <c r="D28" s="114">
        <v>95.858145068702342</v>
      </c>
      <c r="E28" s="114">
        <v>86.19367463686828</v>
      </c>
      <c r="F28" s="114">
        <v>90.842304324478491</v>
      </c>
      <c r="G28" s="114">
        <v>57.377136808420261</v>
      </c>
      <c r="H28" s="114">
        <v>97.808092174571485</v>
      </c>
      <c r="I28" s="114">
        <v>99.82783496444226</v>
      </c>
      <c r="J28" s="114">
        <v>100</v>
      </c>
    </row>
    <row r="29" spans="1:10" s="55" customFormat="1" ht="12.75" customHeight="1"/>
    <row r="30" spans="1:10" s="1" customFormat="1">
      <c r="A30" s="67" t="s">
        <v>601</v>
      </c>
      <c r="B30" s="68"/>
      <c r="C30" s="69"/>
      <c r="E30" s="70"/>
      <c r="G30" s="71"/>
    </row>
    <row r="31" spans="1:10" s="1" customFormat="1"/>
    <row r="32" spans="1:10" s="1" customFormat="1">
      <c r="A32" s="72" t="s">
        <v>602</v>
      </c>
      <c r="C32" s="63"/>
    </row>
    <row r="33" spans="1:11">
      <c r="A33" s="7" t="s">
        <v>422</v>
      </c>
    </row>
    <row r="35" spans="1:11" s="94" customFormat="1">
      <c r="A35" s="120" t="s">
        <v>10</v>
      </c>
      <c r="B35" s="120"/>
      <c r="C35" s="120"/>
      <c r="D35" s="120"/>
      <c r="E35" s="120"/>
      <c r="F35" s="120"/>
      <c r="G35" s="120"/>
      <c r="H35" s="120"/>
      <c r="I35" s="120"/>
      <c r="J35" s="120"/>
      <c r="K35" s="120"/>
    </row>
    <row r="36" spans="1:11">
      <c r="A36" s="121" t="s">
        <v>756</v>
      </c>
      <c r="B36" s="112"/>
      <c r="C36" s="112"/>
      <c r="D36" s="112"/>
      <c r="E36" s="112"/>
      <c r="F36" s="112"/>
      <c r="G36" s="112"/>
      <c r="H36" s="112"/>
      <c r="I36" s="112"/>
      <c r="J36" s="112"/>
      <c r="K36" s="112"/>
    </row>
    <row r="37" spans="1:11">
      <c r="A37" s="121" t="s">
        <v>757</v>
      </c>
      <c r="B37" s="112"/>
      <c r="C37" s="112"/>
      <c r="D37" s="112"/>
      <c r="E37" s="112"/>
      <c r="F37" s="112"/>
      <c r="G37" s="112"/>
      <c r="H37" s="112"/>
      <c r="I37" s="112"/>
      <c r="J37" s="112"/>
      <c r="K37" s="112"/>
    </row>
    <row r="38" spans="1:11">
      <c r="A38" s="122" t="s">
        <v>715</v>
      </c>
      <c r="B38" s="112"/>
      <c r="C38" s="112"/>
      <c r="D38" s="112"/>
      <c r="E38" s="112"/>
      <c r="F38" s="112"/>
      <c r="G38" s="112"/>
      <c r="H38" s="112"/>
      <c r="I38" s="112"/>
      <c r="J38" s="112"/>
      <c r="K38" s="112"/>
    </row>
    <row r="39" spans="1:11">
      <c r="A39" s="112"/>
      <c r="B39" s="112"/>
      <c r="C39" s="112"/>
      <c r="D39" s="112"/>
      <c r="E39" s="112"/>
      <c r="F39" s="112"/>
      <c r="G39" s="112"/>
      <c r="H39" s="112"/>
      <c r="I39" s="112"/>
      <c r="J39" s="112"/>
      <c r="K39" s="112"/>
    </row>
  </sheetData>
  <hyperlinks>
    <hyperlink ref="A4" location="Inhalt!A1" display="&lt;&lt;&lt; Inhalt" xr:uid="{3F94F1E5-9D1D-420F-BDE3-EB1AA9377AF9}"/>
    <hyperlink ref="A30" location="Metadaten!A1" display="Metadaten &lt;&lt;&lt;" xr:uid="{464FFA13-BA6D-4571-84EB-B8638A0CE591}"/>
  </hyperlinks>
  <pageMargins left="0.7" right="0.7" top="0.78740157499999996" bottom="0.78740157499999996" header="0.3" footer="0.3"/>
  <pageSetup paperSize="9" scale="5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6">
    <pageSetUpPr fitToPage="1"/>
  </sheetPr>
  <dimension ref="A1:J100"/>
  <sheetViews>
    <sheetView zoomScaleNormal="100" workbookViewId="0">
      <pane ySplit="10" topLeftCell="A11" activePane="bottomLeft" state="frozen"/>
      <selection sqref="A1:XFD1048576"/>
      <selection pane="bottomLeft" activeCell="A4" sqref="A4"/>
    </sheetView>
  </sheetViews>
  <sheetFormatPr baseColWidth="10" defaultRowHeight="12.75"/>
  <cols>
    <col min="1" max="1" width="6.140625" style="1" customWidth="1"/>
    <col min="2" max="2" width="7.85546875" style="1" bestFit="1" customWidth="1"/>
    <col min="3" max="3" width="31" style="1" bestFit="1" customWidth="1"/>
    <col min="4" max="4" width="11.28515625" style="1" bestFit="1" customWidth="1"/>
    <col min="5" max="5" width="12.140625" style="1" bestFit="1" customWidth="1"/>
    <col min="6" max="6" width="9" style="1" bestFit="1" customWidth="1"/>
    <col min="7" max="7" width="18.5703125" style="1" bestFit="1" customWidth="1"/>
    <col min="8" max="8" width="13.28515625" style="1" bestFit="1" customWidth="1"/>
    <col min="9" max="9" width="23" style="1" bestFit="1" customWidth="1"/>
    <col min="10" max="10" width="25.42578125" style="1" bestFit="1" customWidth="1"/>
    <col min="11" max="16384" width="11.42578125" style="1"/>
  </cols>
  <sheetData>
    <row r="1" spans="1:10" s="55" customFormat="1" ht="15.75">
      <c r="A1" s="53" t="s">
        <v>335</v>
      </c>
    </row>
    <row r="2" spans="1:10" s="55" customFormat="1" ht="12.75" customHeight="1">
      <c r="A2" s="55" t="s">
        <v>726</v>
      </c>
    </row>
    <row r="3" spans="1:10" s="55" customFormat="1"/>
    <row r="4" spans="1:10" s="55" customFormat="1">
      <c r="A4" s="62" t="s">
        <v>599</v>
      </c>
    </row>
    <row r="5" spans="1:10" s="55" customFormat="1">
      <c r="A5" s="63"/>
    </row>
    <row r="6" spans="1:10" s="55" customFormat="1">
      <c r="A6" s="64" t="s">
        <v>600</v>
      </c>
    </row>
    <row r="7" spans="1:10" s="55" customFormat="1"/>
    <row r="8" spans="1:10" s="3" customFormat="1">
      <c r="B8" s="3" t="s">
        <v>99</v>
      </c>
      <c r="F8" s="3" t="s">
        <v>598</v>
      </c>
      <c r="G8" s="3" t="s">
        <v>2</v>
      </c>
      <c r="H8" s="3" t="s">
        <v>75</v>
      </c>
      <c r="I8" s="3" t="s">
        <v>76</v>
      </c>
      <c r="J8" s="3" t="s">
        <v>77</v>
      </c>
    </row>
    <row r="9" spans="1:10" s="3" customFormat="1">
      <c r="C9" s="3" t="s">
        <v>128</v>
      </c>
      <c r="D9" s="3" t="s">
        <v>72</v>
      </c>
      <c r="E9" s="3" t="s">
        <v>73</v>
      </c>
      <c r="G9" s="3" t="s">
        <v>74</v>
      </c>
    </row>
    <row r="10" spans="1:10" s="3" customFormat="1">
      <c r="A10" s="3" t="s">
        <v>0</v>
      </c>
      <c r="B10" s="3" t="s">
        <v>1</v>
      </c>
    </row>
    <row r="11" spans="1:10">
      <c r="A11" s="6">
        <v>1954</v>
      </c>
      <c r="B11" s="65">
        <v>1.6</v>
      </c>
      <c r="C11" s="65">
        <v>1.1499999999999999</v>
      </c>
      <c r="D11" s="65">
        <v>0.44</v>
      </c>
      <c r="E11" s="65">
        <v>0.01</v>
      </c>
      <c r="F11" s="65">
        <v>0.37</v>
      </c>
      <c r="G11" s="65">
        <v>1.23</v>
      </c>
      <c r="H11" s="65">
        <v>1.23</v>
      </c>
      <c r="I11" s="65">
        <v>3.32</v>
      </c>
      <c r="J11" s="65">
        <v>0</v>
      </c>
    </row>
    <row r="12" spans="1:10">
      <c r="A12" s="6">
        <v>1955</v>
      </c>
      <c r="B12" s="65">
        <v>1.78</v>
      </c>
      <c r="C12" s="65">
        <v>1.29</v>
      </c>
      <c r="D12" s="65">
        <v>0.44</v>
      </c>
      <c r="E12" s="65">
        <v>0.05</v>
      </c>
      <c r="F12" s="65">
        <v>0.4</v>
      </c>
      <c r="G12" s="65">
        <v>1.38</v>
      </c>
      <c r="H12" s="65">
        <v>2.61</v>
      </c>
      <c r="I12" s="65">
        <v>6.53</v>
      </c>
      <c r="J12" s="65">
        <v>0</v>
      </c>
    </row>
    <row r="13" spans="1:10">
      <c r="A13" s="6">
        <v>1956</v>
      </c>
      <c r="B13" s="65">
        <v>2</v>
      </c>
      <c r="C13" s="65">
        <v>1.48</v>
      </c>
      <c r="D13" s="65">
        <v>0.44</v>
      </c>
      <c r="E13" s="65">
        <v>0.08</v>
      </c>
      <c r="F13" s="65">
        <v>0.45</v>
      </c>
      <c r="G13" s="65">
        <v>1.55</v>
      </c>
      <c r="H13" s="65">
        <v>4.16</v>
      </c>
      <c r="I13" s="65">
        <v>9.24</v>
      </c>
      <c r="J13" s="65">
        <v>0</v>
      </c>
    </row>
    <row r="14" spans="1:10">
      <c r="A14" s="6">
        <v>1957</v>
      </c>
      <c r="B14" s="65">
        <v>2.25</v>
      </c>
      <c r="C14" s="65">
        <v>1.67</v>
      </c>
      <c r="D14" s="65">
        <v>0.44</v>
      </c>
      <c r="E14" s="65">
        <v>0.14000000000000001</v>
      </c>
      <c r="F14" s="65">
        <v>0.52</v>
      </c>
      <c r="G14" s="65">
        <v>1.73</v>
      </c>
      <c r="H14" s="65">
        <v>5.89</v>
      </c>
      <c r="I14" s="65">
        <v>11.33</v>
      </c>
      <c r="J14" s="65">
        <v>0</v>
      </c>
    </row>
    <row r="15" spans="1:10">
      <c r="A15" s="6">
        <v>1958</v>
      </c>
      <c r="B15" s="65">
        <v>2.46</v>
      </c>
      <c r="C15" s="65">
        <v>1.82</v>
      </c>
      <c r="D15" s="65">
        <v>0.44</v>
      </c>
      <c r="E15" s="65">
        <v>0.2</v>
      </c>
      <c r="F15" s="65">
        <v>0.55000000000000004</v>
      </c>
      <c r="G15" s="65">
        <v>1.91</v>
      </c>
      <c r="H15" s="65">
        <v>7.81</v>
      </c>
      <c r="I15" s="65">
        <v>14.2</v>
      </c>
      <c r="J15" s="65">
        <v>0</v>
      </c>
    </row>
    <row r="16" spans="1:10">
      <c r="A16" s="6">
        <v>1959</v>
      </c>
      <c r="B16" s="65">
        <v>2.6</v>
      </c>
      <c r="C16" s="65">
        <v>1.94</v>
      </c>
      <c r="D16" s="65">
        <v>0.44</v>
      </c>
      <c r="E16" s="65">
        <v>0.22</v>
      </c>
      <c r="F16" s="65">
        <v>0.59</v>
      </c>
      <c r="G16" s="65">
        <v>2.0099999999999998</v>
      </c>
      <c r="H16" s="65">
        <v>9.82</v>
      </c>
      <c r="I16" s="65">
        <v>16.64</v>
      </c>
      <c r="J16" s="65">
        <v>0</v>
      </c>
    </row>
    <row r="17" spans="1:10">
      <c r="A17" s="6">
        <v>1960</v>
      </c>
      <c r="B17" s="65">
        <v>3.01</v>
      </c>
      <c r="C17" s="65">
        <v>2.27</v>
      </c>
      <c r="D17" s="65">
        <v>0.44</v>
      </c>
      <c r="E17" s="65">
        <v>0.3</v>
      </c>
      <c r="F17" s="65">
        <v>0.81</v>
      </c>
      <c r="G17" s="65">
        <v>2.2000000000000002</v>
      </c>
      <c r="H17" s="65">
        <v>12.02</v>
      </c>
      <c r="I17" s="65">
        <v>14.84</v>
      </c>
      <c r="J17" s="65">
        <v>0</v>
      </c>
    </row>
    <row r="18" spans="1:10">
      <c r="A18" s="6">
        <v>1961</v>
      </c>
      <c r="B18" s="65">
        <v>3.56</v>
      </c>
      <c r="C18" s="65">
        <v>2.75</v>
      </c>
      <c r="D18" s="65">
        <v>0.44</v>
      </c>
      <c r="E18" s="65">
        <v>0.37</v>
      </c>
      <c r="F18" s="65">
        <v>0.91</v>
      </c>
      <c r="G18" s="65">
        <v>2.65</v>
      </c>
      <c r="H18" s="65">
        <v>14.67</v>
      </c>
      <c r="I18" s="65">
        <v>16.12</v>
      </c>
      <c r="J18" s="65">
        <v>0</v>
      </c>
    </row>
    <row r="19" spans="1:10">
      <c r="A19" s="6">
        <v>1962</v>
      </c>
      <c r="B19" s="65">
        <v>3.94</v>
      </c>
      <c r="C19" s="65">
        <v>3.06</v>
      </c>
      <c r="D19" s="65">
        <v>0.44</v>
      </c>
      <c r="E19" s="65">
        <v>0.44</v>
      </c>
      <c r="F19" s="65">
        <v>0.98</v>
      </c>
      <c r="G19" s="65">
        <v>2.96</v>
      </c>
      <c r="H19" s="65">
        <v>17.64</v>
      </c>
      <c r="I19" s="65">
        <v>18</v>
      </c>
      <c r="J19" s="65">
        <v>0</v>
      </c>
    </row>
    <row r="20" spans="1:10">
      <c r="A20" s="6">
        <v>1963</v>
      </c>
      <c r="B20" s="65">
        <v>4.3600000000000003</v>
      </c>
      <c r="C20" s="65">
        <v>3.37</v>
      </c>
      <c r="D20" s="65">
        <v>0.44</v>
      </c>
      <c r="E20" s="65">
        <v>0.55000000000000004</v>
      </c>
      <c r="F20" s="65">
        <v>1.07</v>
      </c>
      <c r="G20" s="65">
        <v>3.29</v>
      </c>
      <c r="H20" s="65">
        <v>20.92</v>
      </c>
      <c r="I20" s="65">
        <v>19.55</v>
      </c>
      <c r="J20" s="65">
        <v>0</v>
      </c>
    </row>
    <row r="21" spans="1:10">
      <c r="A21" s="6">
        <v>1964</v>
      </c>
      <c r="B21" s="65">
        <v>4.83</v>
      </c>
      <c r="C21" s="65">
        <v>3.85</v>
      </c>
      <c r="D21" s="65">
        <v>0.44</v>
      </c>
      <c r="E21" s="65">
        <v>0.54</v>
      </c>
      <c r="F21" s="65">
        <v>1.93</v>
      </c>
      <c r="G21" s="65">
        <v>2.9</v>
      </c>
      <c r="H21" s="65">
        <v>23.83</v>
      </c>
      <c r="I21" s="65">
        <v>12.35</v>
      </c>
      <c r="J21" s="65">
        <v>0</v>
      </c>
    </row>
    <row r="22" spans="1:10">
      <c r="A22" s="6">
        <v>1965</v>
      </c>
      <c r="B22" s="65">
        <v>5.27</v>
      </c>
      <c r="C22" s="65">
        <v>4.1399999999999997</v>
      </c>
      <c r="D22" s="65">
        <v>0.44</v>
      </c>
      <c r="E22" s="65">
        <v>0.69</v>
      </c>
      <c r="F22" s="65">
        <v>2.13</v>
      </c>
      <c r="G22" s="65">
        <v>3.14</v>
      </c>
      <c r="H22" s="65">
        <v>26.97</v>
      </c>
      <c r="I22" s="65">
        <v>12.33</v>
      </c>
      <c r="J22" s="65">
        <v>0</v>
      </c>
    </row>
    <row r="23" spans="1:10">
      <c r="A23" s="6">
        <v>1966</v>
      </c>
      <c r="B23" s="65">
        <v>6.88</v>
      </c>
      <c r="C23" s="65">
        <v>5</v>
      </c>
      <c r="D23" s="65">
        <v>1</v>
      </c>
      <c r="E23" s="65">
        <v>0.88</v>
      </c>
      <c r="F23" s="65">
        <v>2.96</v>
      </c>
      <c r="G23" s="65">
        <v>3.92</v>
      </c>
      <c r="H23" s="65">
        <v>30.89</v>
      </c>
      <c r="I23" s="65">
        <v>10.44</v>
      </c>
      <c r="J23" s="65">
        <v>0</v>
      </c>
    </row>
    <row r="24" spans="1:10">
      <c r="A24" s="6">
        <v>1967</v>
      </c>
      <c r="B24" s="65">
        <v>7.39</v>
      </c>
      <c r="C24" s="65">
        <v>5.26</v>
      </c>
      <c r="D24" s="65">
        <v>1</v>
      </c>
      <c r="E24" s="65">
        <v>1.1299999999999999</v>
      </c>
      <c r="F24" s="65">
        <v>3.43</v>
      </c>
      <c r="G24" s="65">
        <v>3.96</v>
      </c>
      <c r="H24" s="65">
        <v>34.86</v>
      </c>
      <c r="I24" s="65">
        <v>10.16</v>
      </c>
      <c r="J24" s="65">
        <v>0</v>
      </c>
    </row>
    <row r="25" spans="1:10">
      <c r="A25" s="6">
        <v>1968</v>
      </c>
      <c r="B25" s="65">
        <v>8.3699999999999992</v>
      </c>
      <c r="C25" s="65">
        <v>6.03</v>
      </c>
      <c r="D25" s="65">
        <v>1</v>
      </c>
      <c r="E25" s="65">
        <v>1.34</v>
      </c>
      <c r="F25" s="65">
        <v>3.8</v>
      </c>
      <c r="G25" s="65">
        <v>4.57</v>
      </c>
      <c r="H25" s="65">
        <v>39.44</v>
      </c>
      <c r="I25" s="65">
        <v>10.38</v>
      </c>
      <c r="J25" s="65">
        <v>0</v>
      </c>
    </row>
    <row r="26" spans="1:10">
      <c r="A26" s="6">
        <v>1969</v>
      </c>
      <c r="B26" s="65">
        <v>10.62</v>
      </c>
      <c r="C26" s="65">
        <v>8.08</v>
      </c>
      <c r="D26" s="65">
        <v>1.08</v>
      </c>
      <c r="E26" s="65">
        <v>1.46</v>
      </c>
      <c r="F26" s="65">
        <v>5.39</v>
      </c>
      <c r="G26" s="65">
        <v>5.23</v>
      </c>
      <c r="H26" s="65">
        <v>44.67</v>
      </c>
      <c r="I26" s="65">
        <v>8.2899999999999991</v>
      </c>
      <c r="J26" s="65">
        <v>0</v>
      </c>
    </row>
    <row r="27" spans="1:10">
      <c r="A27" s="6">
        <v>1970</v>
      </c>
      <c r="B27" s="65">
        <v>12.74</v>
      </c>
      <c r="C27" s="65">
        <v>9.7200000000000006</v>
      </c>
      <c r="D27" s="65">
        <v>1.1399999999999999</v>
      </c>
      <c r="E27" s="65">
        <v>1.88</v>
      </c>
      <c r="F27" s="65">
        <v>5.7</v>
      </c>
      <c r="G27" s="65">
        <v>7.04</v>
      </c>
      <c r="H27" s="65">
        <v>51.72</v>
      </c>
      <c r="I27" s="65">
        <v>11.02</v>
      </c>
      <c r="J27" s="65">
        <v>0</v>
      </c>
    </row>
    <row r="28" spans="1:10">
      <c r="A28" s="6">
        <v>1971</v>
      </c>
      <c r="B28" s="65">
        <v>15.72</v>
      </c>
      <c r="C28" s="65">
        <v>12.18</v>
      </c>
      <c r="D28" s="65">
        <v>1.31</v>
      </c>
      <c r="E28" s="65">
        <v>2.23</v>
      </c>
      <c r="F28" s="65">
        <v>6.56</v>
      </c>
      <c r="G28" s="65">
        <v>9.16</v>
      </c>
      <c r="H28" s="65">
        <v>60.88</v>
      </c>
      <c r="I28" s="65">
        <v>9.2799999999999994</v>
      </c>
      <c r="J28" s="65">
        <v>0</v>
      </c>
    </row>
    <row r="29" spans="1:10">
      <c r="A29" s="6">
        <v>1972</v>
      </c>
      <c r="B29" s="65">
        <v>17.48</v>
      </c>
      <c r="C29" s="65">
        <v>13.37</v>
      </c>
      <c r="D29" s="65">
        <v>1.59</v>
      </c>
      <c r="E29" s="65">
        <v>2.52</v>
      </c>
      <c r="F29" s="65">
        <v>7.95</v>
      </c>
      <c r="G29" s="65">
        <v>9.5299999999999994</v>
      </c>
      <c r="H29" s="65">
        <v>70.41</v>
      </c>
      <c r="I29" s="65">
        <v>8.86</v>
      </c>
      <c r="J29" s="65">
        <v>0</v>
      </c>
    </row>
    <row r="30" spans="1:10">
      <c r="A30" s="6">
        <v>1973</v>
      </c>
      <c r="B30" s="65">
        <v>29.82</v>
      </c>
      <c r="C30" s="65">
        <v>23.77</v>
      </c>
      <c r="D30" s="65">
        <v>2.92</v>
      </c>
      <c r="E30" s="65">
        <v>3.13</v>
      </c>
      <c r="F30" s="65">
        <v>14.57</v>
      </c>
      <c r="G30" s="65">
        <v>15.25</v>
      </c>
      <c r="H30" s="65">
        <v>85.66</v>
      </c>
      <c r="I30" s="65">
        <v>5.88</v>
      </c>
      <c r="J30" s="65">
        <v>0</v>
      </c>
    </row>
    <row r="31" spans="1:10">
      <c r="A31" s="6">
        <v>1974</v>
      </c>
      <c r="B31" s="65">
        <v>35.19</v>
      </c>
      <c r="C31" s="65">
        <v>27.97</v>
      </c>
      <c r="D31" s="65">
        <v>3.16</v>
      </c>
      <c r="E31" s="65">
        <v>4.0599999999999996</v>
      </c>
      <c r="F31" s="65">
        <v>15.78</v>
      </c>
      <c r="G31" s="65">
        <v>19.41</v>
      </c>
      <c r="H31" s="65">
        <v>105.07</v>
      </c>
      <c r="I31" s="65">
        <v>6.66</v>
      </c>
      <c r="J31" s="65">
        <v>0</v>
      </c>
    </row>
    <row r="32" spans="1:10">
      <c r="A32" s="6">
        <v>1975</v>
      </c>
      <c r="B32" s="65">
        <v>37.83</v>
      </c>
      <c r="C32" s="65">
        <v>28.21</v>
      </c>
      <c r="D32" s="65">
        <v>3.84</v>
      </c>
      <c r="E32" s="65">
        <v>5.78</v>
      </c>
      <c r="F32" s="65">
        <v>19.16</v>
      </c>
      <c r="G32" s="65">
        <v>18.670000000000002</v>
      </c>
      <c r="H32" s="65">
        <v>123.74</v>
      </c>
      <c r="I32" s="65">
        <v>6.46</v>
      </c>
      <c r="J32" s="65">
        <v>0</v>
      </c>
    </row>
    <row r="33" spans="1:10">
      <c r="A33" s="6">
        <v>1976</v>
      </c>
      <c r="B33" s="65">
        <v>40.380000000000003</v>
      </c>
      <c r="C33" s="65">
        <v>29.74</v>
      </c>
      <c r="D33" s="65">
        <v>4</v>
      </c>
      <c r="E33" s="65">
        <v>6.64</v>
      </c>
      <c r="F33" s="65">
        <v>20</v>
      </c>
      <c r="G33" s="65">
        <v>20.38</v>
      </c>
      <c r="H33" s="65">
        <v>144.12</v>
      </c>
      <c r="I33" s="65">
        <v>7.21</v>
      </c>
      <c r="J33" s="65">
        <v>0</v>
      </c>
    </row>
    <row r="34" spans="1:10">
      <c r="A34" s="6">
        <v>1977</v>
      </c>
      <c r="B34" s="65">
        <v>44.6</v>
      </c>
      <c r="C34" s="65">
        <v>33.26</v>
      </c>
      <c r="D34" s="65">
        <v>4.41</v>
      </c>
      <c r="E34" s="65">
        <v>6.93</v>
      </c>
      <c r="F34" s="65">
        <v>22.02</v>
      </c>
      <c r="G34" s="65">
        <v>22.58</v>
      </c>
      <c r="H34" s="65">
        <v>166.64</v>
      </c>
      <c r="I34" s="65">
        <v>7.57</v>
      </c>
      <c r="J34" s="65">
        <v>0</v>
      </c>
    </row>
    <row r="35" spans="1:10">
      <c r="A35" s="6">
        <v>1978</v>
      </c>
      <c r="B35" s="65">
        <v>46.26</v>
      </c>
      <c r="C35" s="65">
        <v>34.409999999999997</v>
      </c>
      <c r="D35" s="65">
        <v>4.6100000000000003</v>
      </c>
      <c r="E35" s="65">
        <v>7.24</v>
      </c>
      <c r="F35" s="65">
        <v>23.03</v>
      </c>
      <c r="G35" s="65">
        <v>23.23</v>
      </c>
      <c r="H35" s="65">
        <v>189.87</v>
      </c>
      <c r="I35" s="65">
        <v>8.24</v>
      </c>
      <c r="J35" s="65">
        <v>0</v>
      </c>
    </row>
    <row r="36" spans="1:10">
      <c r="A36" s="6">
        <v>1979</v>
      </c>
      <c r="B36" s="65">
        <v>50.77</v>
      </c>
      <c r="C36" s="65">
        <v>38.159999999999997</v>
      </c>
      <c r="D36" s="65">
        <v>4.8899999999999997</v>
      </c>
      <c r="E36" s="65">
        <v>7.72</v>
      </c>
      <c r="F36" s="65">
        <v>24.43</v>
      </c>
      <c r="G36" s="65">
        <v>26.34</v>
      </c>
      <c r="H36" s="65">
        <v>216.21</v>
      </c>
      <c r="I36" s="65">
        <v>8.85</v>
      </c>
      <c r="J36" s="65">
        <v>0</v>
      </c>
    </row>
    <row r="37" spans="1:10">
      <c r="A37" s="6">
        <v>1980</v>
      </c>
      <c r="B37" s="65">
        <v>56.78</v>
      </c>
      <c r="C37" s="65">
        <v>41.77</v>
      </c>
      <c r="D37" s="65">
        <v>5.29</v>
      </c>
      <c r="E37" s="65">
        <v>9.7200000000000006</v>
      </c>
      <c r="F37" s="65">
        <v>29.27</v>
      </c>
      <c r="G37" s="65">
        <v>27.51</v>
      </c>
      <c r="H37" s="65">
        <v>243.71</v>
      </c>
      <c r="I37" s="65">
        <v>8.33</v>
      </c>
      <c r="J37" s="65">
        <v>0</v>
      </c>
    </row>
    <row r="38" spans="1:10">
      <c r="A38" s="6">
        <v>1981</v>
      </c>
      <c r="B38" s="65">
        <v>62.98</v>
      </c>
      <c r="C38" s="65">
        <v>44.44</v>
      </c>
      <c r="D38" s="65">
        <v>5.54</v>
      </c>
      <c r="E38" s="65">
        <v>13</v>
      </c>
      <c r="F38" s="65">
        <v>27.73</v>
      </c>
      <c r="G38" s="65">
        <v>35.25</v>
      </c>
      <c r="H38" s="65">
        <v>279.02</v>
      </c>
      <c r="I38" s="65">
        <v>10.07</v>
      </c>
      <c r="J38" s="65">
        <v>0</v>
      </c>
    </row>
    <row r="39" spans="1:10">
      <c r="A39" s="6">
        <v>1982</v>
      </c>
      <c r="B39" s="65">
        <v>68.569999999999993</v>
      </c>
      <c r="C39" s="65">
        <v>48.27</v>
      </c>
      <c r="D39" s="65">
        <v>6.31</v>
      </c>
      <c r="E39" s="65">
        <v>13.99</v>
      </c>
      <c r="F39" s="65">
        <v>31.57</v>
      </c>
      <c r="G39" s="65">
        <v>37</v>
      </c>
      <c r="H39" s="65">
        <v>316.02</v>
      </c>
      <c r="I39" s="65">
        <v>10.01</v>
      </c>
      <c r="J39" s="65">
        <v>0</v>
      </c>
    </row>
    <row r="40" spans="1:10">
      <c r="A40" s="6">
        <v>1983</v>
      </c>
      <c r="B40" s="65">
        <v>70.53</v>
      </c>
      <c r="C40" s="65">
        <v>49.37</v>
      </c>
      <c r="D40" s="65">
        <v>6.61</v>
      </c>
      <c r="E40" s="65">
        <v>14.55</v>
      </c>
      <c r="F40" s="65">
        <v>33.67</v>
      </c>
      <c r="G40" s="65">
        <v>36.86</v>
      </c>
      <c r="H40" s="65">
        <v>352.88</v>
      </c>
      <c r="I40" s="65">
        <v>10.48</v>
      </c>
      <c r="J40" s="65">
        <v>0</v>
      </c>
    </row>
    <row r="41" spans="1:10">
      <c r="A41" s="6">
        <v>1984</v>
      </c>
      <c r="B41" s="65">
        <v>76.41</v>
      </c>
      <c r="C41" s="65">
        <v>53.02</v>
      </c>
      <c r="D41" s="65">
        <v>7.56</v>
      </c>
      <c r="E41" s="65">
        <v>15.83</v>
      </c>
      <c r="F41" s="65">
        <v>38.18</v>
      </c>
      <c r="G41" s="65">
        <v>38.229999999999997</v>
      </c>
      <c r="H41" s="65">
        <v>391.11</v>
      </c>
      <c r="I41" s="65">
        <v>10.24</v>
      </c>
      <c r="J41" s="65">
        <v>0</v>
      </c>
    </row>
    <row r="42" spans="1:10">
      <c r="A42" s="6">
        <v>1985</v>
      </c>
      <c r="B42" s="65">
        <v>82.78</v>
      </c>
      <c r="C42" s="65">
        <v>56.29</v>
      </c>
      <c r="D42" s="65">
        <v>7.95</v>
      </c>
      <c r="E42" s="65">
        <v>18.54</v>
      </c>
      <c r="F42" s="65">
        <v>40.03</v>
      </c>
      <c r="G42" s="65">
        <v>42.75</v>
      </c>
      <c r="H42" s="65">
        <v>433.86</v>
      </c>
      <c r="I42" s="65">
        <v>10.84</v>
      </c>
      <c r="J42" s="65">
        <v>0</v>
      </c>
    </row>
    <row r="43" spans="1:10">
      <c r="A43" s="6">
        <v>1986</v>
      </c>
      <c r="B43" s="65">
        <v>90.48</v>
      </c>
      <c r="C43" s="65">
        <v>61.53</v>
      </c>
      <c r="D43" s="65">
        <v>8.52</v>
      </c>
      <c r="E43" s="65">
        <v>20.440000000000001</v>
      </c>
      <c r="F43" s="65">
        <v>42.88</v>
      </c>
      <c r="G43" s="65">
        <v>47.61</v>
      </c>
      <c r="H43" s="65">
        <v>481.47</v>
      </c>
      <c r="I43" s="65">
        <v>11.23</v>
      </c>
      <c r="J43" s="65">
        <v>0</v>
      </c>
    </row>
    <row r="44" spans="1:10">
      <c r="A44" s="6">
        <v>1987</v>
      </c>
      <c r="B44" s="65">
        <v>83.32</v>
      </c>
      <c r="C44" s="65">
        <v>63.86</v>
      </c>
      <c r="D44" s="65">
        <v>8.11</v>
      </c>
      <c r="E44" s="65">
        <v>11.35</v>
      </c>
      <c r="F44" s="65">
        <v>40.83</v>
      </c>
      <c r="G44" s="65">
        <v>42.49</v>
      </c>
      <c r="H44" s="65">
        <v>523.96</v>
      </c>
      <c r="I44" s="65">
        <v>10.38</v>
      </c>
      <c r="J44" s="65">
        <v>0</v>
      </c>
    </row>
    <row r="45" spans="1:10">
      <c r="A45" s="6">
        <v>1988</v>
      </c>
      <c r="B45" s="65">
        <v>106.58</v>
      </c>
      <c r="C45" s="65">
        <v>71.819999999999993</v>
      </c>
      <c r="D45" s="65">
        <v>9.57</v>
      </c>
      <c r="E45" s="65">
        <v>25.32</v>
      </c>
      <c r="F45" s="65">
        <v>47.88</v>
      </c>
      <c r="G45" s="65">
        <v>58.7</v>
      </c>
      <c r="H45" s="65">
        <v>582.66</v>
      </c>
      <c r="I45" s="65">
        <v>12.17</v>
      </c>
      <c r="J45" s="65">
        <v>0</v>
      </c>
    </row>
    <row r="46" spans="1:10">
      <c r="A46" s="6">
        <v>1989</v>
      </c>
      <c r="B46" s="65">
        <v>112.83</v>
      </c>
      <c r="C46" s="65">
        <v>76.819999999999993</v>
      </c>
      <c r="D46" s="65">
        <v>9.85</v>
      </c>
      <c r="E46" s="65">
        <v>26.16</v>
      </c>
      <c r="F46" s="65">
        <v>49.41</v>
      </c>
      <c r="G46" s="65">
        <v>63.43</v>
      </c>
      <c r="H46" s="65">
        <v>646.09</v>
      </c>
      <c r="I46" s="65">
        <v>13.08</v>
      </c>
      <c r="J46" s="65">
        <v>0</v>
      </c>
    </row>
    <row r="47" spans="1:10">
      <c r="A47" s="6">
        <v>1990</v>
      </c>
      <c r="B47" s="65">
        <v>105.64</v>
      </c>
      <c r="C47" s="65">
        <v>83.02</v>
      </c>
      <c r="D47" s="65">
        <v>10.79</v>
      </c>
      <c r="E47" s="65">
        <v>11.82</v>
      </c>
      <c r="F47" s="65">
        <v>54.09</v>
      </c>
      <c r="G47" s="65">
        <v>51.55</v>
      </c>
      <c r="H47" s="65">
        <v>697.64</v>
      </c>
      <c r="I47" s="65">
        <v>12.9</v>
      </c>
      <c r="J47" s="65">
        <v>0</v>
      </c>
    </row>
    <row r="48" spans="1:10">
      <c r="A48" s="6">
        <v>1991</v>
      </c>
      <c r="B48" s="65">
        <v>145.46</v>
      </c>
      <c r="C48" s="65">
        <v>88.48</v>
      </c>
      <c r="D48" s="65">
        <v>11.88</v>
      </c>
      <c r="E48" s="65">
        <v>45.11</v>
      </c>
      <c r="F48" s="65">
        <v>59.7</v>
      </c>
      <c r="G48" s="65">
        <v>85.77</v>
      </c>
      <c r="H48" s="65">
        <v>783.41</v>
      </c>
      <c r="I48" s="65">
        <v>13.12</v>
      </c>
      <c r="J48" s="65">
        <v>0</v>
      </c>
    </row>
    <row r="49" spans="1:10">
      <c r="A49" s="6">
        <v>1992</v>
      </c>
      <c r="B49" s="65">
        <v>158.83000000000001</v>
      </c>
      <c r="C49" s="65">
        <v>92.3</v>
      </c>
      <c r="D49" s="65">
        <v>13.28</v>
      </c>
      <c r="E49" s="65">
        <v>53.26</v>
      </c>
      <c r="F49" s="65">
        <v>66.510000000000005</v>
      </c>
      <c r="G49" s="65">
        <v>92.32</v>
      </c>
      <c r="H49" s="65">
        <v>875.73</v>
      </c>
      <c r="I49" s="65">
        <v>13.17</v>
      </c>
      <c r="J49" s="65">
        <v>0</v>
      </c>
    </row>
    <row r="50" spans="1:10">
      <c r="A50" s="6">
        <v>1993</v>
      </c>
      <c r="B50" s="65">
        <v>160.66999999999999</v>
      </c>
      <c r="C50" s="65">
        <v>95.86</v>
      </c>
      <c r="D50" s="65">
        <v>14.56</v>
      </c>
      <c r="E50" s="65">
        <v>50.25</v>
      </c>
      <c r="F50" s="65">
        <v>72.8</v>
      </c>
      <c r="G50" s="65">
        <v>87.87</v>
      </c>
      <c r="H50" s="65">
        <v>963.6</v>
      </c>
      <c r="I50" s="65">
        <v>13.24</v>
      </c>
      <c r="J50" s="65">
        <v>0</v>
      </c>
    </row>
    <row r="51" spans="1:10">
      <c r="A51" s="6">
        <v>1994</v>
      </c>
      <c r="B51" s="65">
        <v>156.77000000000001</v>
      </c>
      <c r="C51" s="65">
        <v>98.95</v>
      </c>
      <c r="D51" s="65">
        <v>15.23</v>
      </c>
      <c r="E51" s="65">
        <v>42.59</v>
      </c>
      <c r="F51" s="65">
        <v>75.75</v>
      </c>
      <c r="G51" s="65">
        <v>81.02</v>
      </c>
      <c r="H51" s="65">
        <v>1044.6300000000001</v>
      </c>
      <c r="I51" s="65">
        <v>13.79</v>
      </c>
      <c r="J51" s="65">
        <v>0</v>
      </c>
    </row>
    <row r="52" spans="1:10">
      <c r="A52" s="6">
        <v>1995</v>
      </c>
      <c r="B52" s="65">
        <v>169.61</v>
      </c>
      <c r="C52" s="65">
        <v>107.15</v>
      </c>
      <c r="D52" s="65">
        <v>13.44</v>
      </c>
      <c r="E52" s="65">
        <v>49.02</v>
      </c>
      <c r="F52" s="65">
        <v>80.52</v>
      </c>
      <c r="G52" s="65">
        <v>89.11</v>
      </c>
      <c r="H52" s="65">
        <v>1133.74</v>
      </c>
      <c r="I52" s="65">
        <v>14.08</v>
      </c>
      <c r="J52" s="65">
        <v>0</v>
      </c>
    </row>
    <row r="53" spans="1:10">
      <c r="A53" s="6">
        <v>1996</v>
      </c>
      <c r="B53" s="65">
        <v>185.81</v>
      </c>
      <c r="C53" s="65">
        <v>106.35</v>
      </c>
      <c r="D53" s="65">
        <v>15.12</v>
      </c>
      <c r="E53" s="65">
        <v>64.34</v>
      </c>
      <c r="F53" s="65">
        <v>83.55</v>
      </c>
      <c r="G53" s="65">
        <v>102.26</v>
      </c>
      <c r="H53" s="65">
        <v>1236</v>
      </c>
      <c r="I53" s="65">
        <v>14.79</v>
      </c>
      <c r="J53" s="65">
        <v>0</v>
      </c>
    </row>
    <row r="54" spans="1:10">
      <c r="A54" s="6">
        <v>1997</v>
      </c>
      <c r="B54" s="65">
        <v>224.94</v>
      </c>
      <c r="C54" s="65">
        <v>111.55</v>
      </c>
      <c r="D54" s="65">
        <v>17.96</v>
      </c>
      <c r="E54" s="65">
        <v>95.43</v>
      </c>
      <c r="F54" s="65">
        <v>99.5</v>
      </c>
      <c r="G54" s="65">
        <v>125.44</v>
      </c>
      <c r="H54" s="65">
        <v>1361.44</v>
      </c>
      <c r="I54" s="65">
        <v>13.68</v>
      </c>
      <c r="J54" s="65">
        <v>0</v>
      </c>
    </row>
    <row r="55" spans="1:10">
      <c r="A55" s="6">
        <v>1998</v>
      </c>
      <c r="B55" s="65">
        <v>218.22</v>
      </c>
      <c r="C55" s="65">
        <v>119.42</v>
      </c>
      <c r="D55" s="65">
        <v>19.440000000000001</v>
      </c>
      <c r="E55" s="65">
        <v>79.36</v>
      </c>
      <c r="F55" s="65">
        <v>107.56</v>
      </c>
      <c r="G55" s="65">
        <v>110.66</v>
      </c>
      <c r="H55" s="65">
        <v>1472.1</v>
      </c>
      <c r="I55" s="65">
        <v>13.69</v>
      </c>
      <c r="J55" s="65">
        <v>0</v>
      </c>
    </row>
    <row r="56" spans="1:10">
      <c r="A56" s="6">
        <v>1999</v>
      </c>
      <c r="B56" s="65">
        <v>224.28</v>
      </c>
      <c r="C56" s="65">
        <v>139.13999999999999</v>
      </c>
      <c r="D56" s="65">
        <v>20.41</v>
      </c>
      <c r="E56" s="65">
        <v>64.73</v>
      </c>
      <c r="F56" s="65">
        <v>113.17</v>
      </c>
      <c r="G56" s="65">
        <v>111.11</v>
      </c>
      <c r="H56" s="65">
        <v>1583.21</v>
      </c>
      <c r="I56" s="65">
        <v>13.99</v>
      </c>
      <c r="J56" s="65">
        <v>20</v>
      </c>
    </row>
    <row r="57" spans="1:10">
      <c r="A57" s="6">
        <v>2000</v>
      </c>
      <c r="B57" s="65">
        <v>236.58</v>
      </c>
      <c r="C57" s="65">
        <v>141.5</v>
      </c>
      <c r="D57" s="65">
        <v>21.45</v>
      </c>
      <c r="E57" s="65">
        <v>73.63</v>
      </c>
      <c r="F57" s="65">
        <v>118.32</v>
      </c>
      <c r="G57" s="65">
        <v>118.26</v>
      </c>
      <c r="H57" s="65">
        <v>1701.48</v>
      </c>
      <c r="I57" s="65">
        <v>14.38</v>
      </c>
      <c r="J57" s="65">
        <v>70</v>
      </c>
    </row>
    <row r="58" spans="1:10">
      <c r="A58" s="6">
        <v>2001</v>
      </c>
      <c r="B58" s="65">
        <v>210.65</v>
      </c>
      <c r="C58" s="65">
        <v>150.94999999999999</v>
      </c>
      <c r="D58" s="65">
        <v>32.14</v>
      </c>
      <c r="E58" s="65">
        <v>27.56</v>
      </c>
      <c r="F58" s="65">
        <v>138.75</v>
      </c>
      <c r="G58" s="65">
        <v>71.900000000000006</v>
      </c>
      <c r="H58" s="65">
        <v>1773.38</v>
      </c>
      <c r="I58" s="65">
        <v>12.78</v>
      </c>
      <c r="J58" s="65">
        <v>16.5</v>
      </c>
    </row>
    <row r="59" spans="1:10">
      <c r="A59" s="6">
        <v>2002</v>
      </c>
      <c r="B59" s="65">
        <v>67.540000000000006</v>
      </c>
      <c r="C59" s="65">
        <v>156.69</v>
      </c>
      <c r="D59" s="65">
        <v>33.770000000000003</v>
      </c>
      <c r="E59" s="65">
        <v>-122.92</v>
      </c>
      <c r="F59" s="65">
        <v>147.5</v>
      </c>
      <c r="G59" s="65">
        <v>-79.959999999999994</v>
      </c>
      <c r="H59" s="65">
        <v>1693.43</v>
      </c>
      <c r="I59" s="65">
        <v>11.48</v>
      </c>
      <c r="J59" s="65">
        <v>0</v>
      </c>
    </row>
    <row r="60" spans="1:10">
      <c r="A60" s="6">
        <v>2003</v>
      </c>
      <c r="B60" s="65">
        <v>247.77</v>
      </c>
      <c r="C60" s="65">
        <v>153.29</v>
      </c>
      <c r="D60" s="65">
        <v>35.5</v>
      </c>
      <c r="E60" s="65">
        <v>58.98</v>
      </c>
      <c r="F60" s="65">
        <v>156.19</v>
      </c>
      <c r="G60" s="65">
        <v>91.58</v>
      </c>
      <c r="H60" s="65">
        <v>1785.01</v>
      </c>
      <c r="I60" s="65">
        <v>11.43</v>
      </c>
      <c r="J60" s="65">
        <v>50</v>
      </c>
    </row>
    <row r="61" spans="1:10">
      <c r="A61" s="6">
        <v>2004</v>
      </c>
      <c r="B61" s="65">
        <v>223.15</v>
      </c>
      <c r="C61" s="65">
        <v>158.01</v>
      </c>
      <c r="D61" s="65">
        <v>36.86</v>
      </c>
      <c r="E61" s="65">
        <v>28.28</v>
      </c>
      <c r="F61" s="65">
        <v>163.1</v>
      </c>
      <c r="G61" s="65">
        <v>60.05</v>
      </c>
      <c r="H61" s="65">
        <v>1845.06</v>
      </c>
      <c r="I61" s="65">
        <v>11.31</v>
      </c>
      <c r="J61" s="65">
        <v>80</v>
      </c>
    </row>
    <row r="62" spans="1:10">
      <c r="A62" s="6">
        <v>2005</v>
      </c>
      <c r="B62" s="65">
        <v>353.96</v>
      </c>
      <c r="C62" s="65">
        <v>166.59</v>
      </c>
      <c r="D62" s="65">
        <v>38.71</v>
      </c>
      <c r="E62" s="65">
        <v>148.66</v>
      </c>
      <c r="F62" s="65">
        <v>172.27</v>
      </c>
      <c r="G62" s="65">
        <v>181.69</v>
      </c>
      <c r="H62" s="65">
        <v>2026.74</v>
      </c>
      <c r="I62" s="65">
        <v>11.77</v>
      </c>
      <c r="J62" s="65">
        <v>130</v>
      </c>
    </row>
    <row r="63" spans="1:10">
      <c r="A63" s="6">
        <v>2006</v>
      </c>
      <c r="B63" s="65">
        <v>285.64999999999998</v>
      </c>
      <c r="C63" s="65">
        <v>177.08</v>
      </c>
      <c r="D63" s="65">
        <v>40.18</v>
      </c>
      <c r="E63" s="65">
        <v>68.39</v>
      </c>
      <c r="F63" s="65">
        <v>179.1</v>
      </c>
      <c r="G63" s="65">
        <v>106.74</v>
      </c>
      <c r="H63" s="65">
        <v>2133.29</v>
      </c>
      <c r="I63" s="65">
        <v>11.91</v>
      </c>
      <c r="J63" s="65">
        <v>160</v>
      </c>
    </row>
    <row r="64" spans="1:10">
      <c r="A64" s="6">
        <v>2007</v>
      </c>
      <c r="B64" s="65">
        <v>237.01</v>
      </c>
      <c r="C64" s="65">
        <v>187.35</v>
      </c>
      <c r="D64" s="65">
        <v>44.58</v>
      </c>
      <c r="E64" s="65">
        <v>5.08</v>
      </c>
      <c r="F64" s="65">
        <v>190.58</v>
      </c>
      <c r="G64" s="65">
        <v>46.43</v>
      </c>
      <c r="H64" s="65">
        <v>2179.71</v>
      </c>
      <c r="I64" s="65">
        <v>11.44</v>
      </c>
      <c r="J64" s="65">
        <v>160</v>
      </c>
    </row>
    <row r="65" spans="1:10">
      <c r="A65" s="6">
        <v>2008</v>
      </c>
      <c r="B65" s="65">
        <v>59.57</v>
      </c>
      <c r="C65" s="65">
        <v>198.24</v>
      </c>
      <c r="D65" s="65">
        <v>46.63</v>
      </c>
      <c r="E65" s="65">
        <v>-185.3</v>
      </c>
      <c r="F65" s="65">
        <v>198.69</v>
      </c>
      <c r="G65" s="65">
        <v>-139.12</v>
      </c>
      <c r="H65" s="65">
        <v>2040.6</v>
      </c>
      <c r="I65" s="65">
        <v>10.27</v>
      </c>
      <c r="J65" s="65">
        <v>0</v>
      </c>
    </row>
    <row r="66" spans="1:10">
      <c r="A66" s="6">
        <v>2009</v>
      </c>
      <c r="B66" s="65">
        <v>491.65</v>
      </c>
      <c r="C66" s="65">
        <v>208.89</v>
      </c>
      <c r="D66" s="65">
        <v>49.67</v>
      </c>
      <c r="E66" s="65">
        <v>233.09</v>
      </c>
      <c r="F66" s="65">
        <v>213.8</v>
      </c>
      <c r="G66" s="65">
        <v>277.86</v>
      </c>
      <c r="H66" s="65">
        <v>2318.4499999999998</v>
      </c>
      <c r="I66" s="65">
        <v>10.84</v>
      </c>
      <c r="J66" s="65">
        <v>0</v>
      </c>
    </row>
    <row r="67" spans="1:10">
      <c r="A67" s="6">
        <v>2010</v>
      </c>
      <c r="B67" s="65">
        <v>331.67</v>
      </c>
      <c r="C67" s="65">
        <v>205.26</v>
      </c>
      <c r="D67" s="65">
        <v>52.64</v>
      </c>
      <c r="E67" s="65">
        <v>73.77</v>
      </c>
      <c r="F67" s="65">
        <v>227.73</v>
      </c>
      <c r="G67" s="65">
        <v>103.94</v>
      </c>
      <c r="H67" s="65">
        <v>2422.39</v>
      </c>
      <c r="I67" s="65">
        <v>10.64</v>
      </c>
      <c r="J67" s="65">
        <v>0</v>
      </c>
    </row>
    <row r="68" spans="1:10">
      <c r="A68" s="6">
        <v>2011</v>
      </c>
      <c r="B68" s="65">
        <v>226.8</v>
      </c>
      <c r="C68" s="65">
        <v>201.87</v>
      </c>
      <c r="D68" s="65">
        <v>54.39</v>
      </c>
      <c r="E68" s="65">
        <v>-29.46</v>
      </c>
      <c r="F68" s="65">
        <v>234.94</v>
      </c>
      <c r="G68" s="65">
        <v>-8.14</v>
      </c>
      <c r="H68" s="65">
        <v>2414.25</v>
      </c>
      <c r="I68" s="65">
        <v>10.28</v>
      </c>
      <c r="J68" s="65">
        <v>0</v>
      </c>
    </row>
    <row r="69" spans="1:10">
      <c r="A69" s="6">
        <v>2012</v>
      </c>
      <c r="B69" s="65">
        <v>426.63</v>
      </c>
      <c r="C69" s="65">
        <v>214.5</v>
      </c>
      <c r="D69" s="65">
        <v>56.42</v>
      </c>
      <c r="E69" s="65">
        <v>155.71</v>
      </c>
      <c r="F69" s="65">
        <v>245.14</v>
      </c>
      <c r="G69" s="65">
        <v>181.49</v>
      </c>
      <c r="H69" s="65">
        <v>2595.7399999999998</v>
      </c>
      <c r="I69" s="65">
        <v>10.59</v>
      </c>
      <c r="J69" s="65">
        <v>0</v>
      </c>
    </row>
    <row r="70" spans="1:10">
      <c r="A70" s="6">
        <v>2013</v>
      </c>
      <c r="B70" s="65">
        <v>405.22</v>
      </c>
      <c r="C70" s="65">
        <v>217.69</v>
      </c>
      <c r="D70" s="65">
        <v>58.21</v>
      </c>
      <c r="E70" s="65">
        <v>129.32</v>
      </c>
      <c r="F70" s="65">
        <v>253.83</v>
      </c>
      <c r="G70" s="65">
        <v>151.38999999999999</v>
      </c>
      <c r="H70" s="65">
        <v>2747.13</v>
      </c>
      <c r="I70" s="65">
        <v>10.82</v>
      </c>
      <c r="J70" s="65">
        <v>0</v>
      </c>
    </row>
    <row r="71" spans="1:10">
      <c r="A71" s="6">
        <v>2014</v>
      </c>
      <c r="B71" s="65">
        <v>451.74</v>
      </c>
      <c r="C71" s="65">
        <v>226.27</v>
      </c>
      <c r="D71" s="65">
        <v>59.83</v>
      </c>
      <c r="E71" s="65">
        <v>165.64</v>
      </c>
      <c r="F71" s="65">
        <v>262.14</v>
      </c>
      <c r="G71" s="65">
        <v>189.6</v>
      </c>
      <c r="H71" s="65">
        <v>2936.73</v>
      </c>
      <c r="I71" s="65">
        <v>11.2</v>
      </c>
      <c r="J71" s="65">
        <v>0</v>
      </c>
    </row>
    <row r="72" spans="1:10">
      <c r="A72" s="6">
        <v>2015</v>
      </c>
      <c r="B72" s="65">
        <v>245.32999999999996</v>
      </c>
      <c r="C72" s="65">
        <v>227.04</v>
      </c>
      <c r="D72" s="65">
        <v>50</v>
      </c>
      <c r="E72" s="65">
        <v>-31.71</v>
      </c>
      <c r="F72" s="65">
        <v>270.98</v>
      </c>
      <c r="G72" s="65">
        <v>-25.654</v>
      </c>
      <c r="H72" s="65">
        <v>2911.08</v>
      </c>
      <c r="I72" s="65">
        <v>10.74</v>
      </c>
      <c r="J72" s="65">
        <v>0</v>
      </c>
    </row>
    <row r="73" spans="1:10">
      <c r="A73" s="6">
        <v>2016</v>
      </c>
      <c r="B73" s="65">
        <v>367.31</v>
      </c>
      <c r="C73" s="65">
        <v>233.22</v>
      </c>
      <c r="D73" s="65">
        <v>52</v>
      </c>
      <c r="E73" s="65">
        <v>82.09</v>
      </c>
      <c r="F73" s="65">
        <v>279.52</v>
      </c>
      <c r="G73" s="65">
        <v>87.79</v>
      </c>
      <c r="H73" s="65">
        <v>2998.88</v>
      </c>
      <c r="I73" s="66">
        <v>10.73</v>
      </c>
      <c r="J73" s="65">
        <v>0</v>
      </c>
    </row>
    <row r="74" spans="1:10" ht="12.75" customHeight="1">
      <c r="A74" s="6">
        <v>2017</v>
      </c>
      <c r="B74" s="65">
        <v>461.19</v>
      </c>
      <c r="C74" s="65">
        <v>235.19627199999999</v>
      </c>
      <c r="D74" s="65">
        <v>54</v>
      </c>
      <c r="E74" s="65">
        <v>171.99</v>
      </c>
      <c r="F74" s="65">
        <v>288.68</v>
      </c>
      <c r="G74" s="65">
        <v>172.51</v>
      </c>
      <c r="H74" s="65">
        <v>3171.39</v>
      </c>
      <c r="I74" s="66">
        <v>10.99</v>
      </c>
      <c r="J74" s="65">
        <v>0</v>
      </c>
    </row>
    <row r="75" spans="1:10" ht="12.75" customHeight="1">
      <c r="A75" s="6">
        <v>2018</v>
      </c>
      <c r="B75" s="65">
        <v>166.09</v>
      </c>
      <c r="C75" s="65">
        <v>250.5</v>
      </c>
      <c r="D75" s="65">
        <v>30</v>
      </c>
      <c r="E75" s="65">
        <v>-114.41</v>
      </c>
      <c r="F75" s="65">
        <v>297.39</v>
      </c>
      <c r="G75" s="65">
        <v>-131.30000000000001</v>
      </c>
      <c r="H75" s="65">
        <v>3040.09</v>
      </c>
      <c r="I75" s="66">
        <v>10.220000000000001</v>
      </c>
      <c r="J75" s="65">
        <v>0</v>
      </c>
    </row>
    <row r="76" spans="1:10" ht="12.75" customHeight="1">
      <c r="A76" s="6">
        <v>2019</v>
      </c>
      <c r="B76" s="65">
        <v>553.73</v>
      </c>
      <c r="C76" s="65">
        <v>267.56</v>
      </c>
      <c r="D76" s="65">
        <v>30.3</v>
      </c>
      <c r="E76" s="65">
        <v>255.87</v>
      </c>
      <c r="F76" s="65">
        <v>304.36</v>
      </c>
      <c r="G76" s="65">
        <v>249.36</v>
      </c>
      <c r="H76" s="65">
        <v>3289.43</v>
      </c>
      <c r="I76" s="66">
        <v>10.81</v>
      </c>
      <c r="J76" s="65">
        <v>0</v>
      </c>
    </row>
    <row r="77" spans="1:10" ht="12.75" customHeight="1">
      <c r="A77" s="6">
        <v>2020</v>
      </c>
      <c r="B77" s="65">
        <v>482.64</v>
      </c>
      <c r="C77" s="65">
        <v>270.20999999999998</v>
      </c>
      <c r="D77" s="65">
        <v>130.38999999999999</v>
      </c>
      <c r="E77" s="65">
        <v>82.04</v>
      </c>
      <c r="F77" s="65">
        <v>312.18</v>
      </c>
      <c r="G77" s="65">
        <v>170.46</v>
      </c>
      <c r="H77" s="65">
        <v>3459.89</v>
      </c>
      <c r="I77" s="66">
        <v>11.08</v>
      </c>
      <c r="J77" s="65">
        <v>0</v>
      </c>
    </row>
    <row r="78" spans="1:10" ht="12.75" customHeight="1">
      <c r="A78" s="6">
        <v>2021</v>
      </c>
      <c r="B78" s="65">
        <v>508.55</v>
      </c>
      <c r="C78" s="65">
        <v>272.87</v>
      </c>
      <c r="D78" s="65">
        <v>30.39</v>
      </c>
      <c r="E78" s="65">
        <v>205.3</v>
      </c>
      <c r="F78" s="65">
        <v>321.45999999999998</v>
      </c>
      <c r="G78" s="65">
        <v>187.09</v>
      </c>
      <c r="H78" s="65">
        <v>3646.97</v>
      </c>
      <c r="I78" s="66">
        <v>11.35</v>
      </c>
      <c r="J78" s="65">
        <v>0</v>
      </c>
    </row>
    <row r="79" spans="1:10" ht="12.75" customHeight="1">
      <c r="A79" s="6">
        <v>2022</v>
      </c>
      <c r="B79" s="65">
        <v>-90.69</v>
      </c>
      <c r="C79" s="65">
        <v>271.60000000000002</v>
      </c>
      <c r="D79" s="65">
        <v>30.39</v>
      </c>
      <c r="E79" s="65">
        <v>-392.7</v>
      </c>
      <c r="F79" s="65">
        <v>329.84</v>
      </c>
      <c r="G79" s="65">
        <v>-420.54</v>
      </c>
      <c r="H79" s="65">
        <v>3226.44</v>
      </c>
      <c r="I79" s="66">
        <v>9.7799999999999994</v>
      </c>
      <c r="J79" s="65">
        <v>0</v>
      </c>
    </row>
    <row r="80" spans="1:10" s="55" customFormat="1" ht="12.75" customHeight="1">
      <c r="C80" s="103"/>
      <c r="D80" s="103"/>
      <c r="E80" s="103"/>
      <c r="F80" s="103"/>
      <c r="H80" s="117"/>
    </row>
    <row r="81" spans="1:8">
      <c r="A81" s="67" t="s">
        <v>601</v>
      </c>
      <c r="B81" s="68"/>
      <c r="C81" s="69"/>
      <c r="E81" s="70"/>
      <c r="G81" s="71"/>
    </row>
    <row r="83" spans="1:8">
      <c r="A83" s="72" t="s">
        <v>602</v>
      </c>
      <c r="C83" s="63"/>
    </row>
    <row r="84" spans="1:8">
      <c r="A84" s="1" t="s">
        <v>4</v>
      </c>
      <c r="E84" s="52"/>
    </row>
    <row r="85" spans="1:8">
      <c r="F85" s="51"/>
      <c r="H85" s="1" t="s">
        <v>152</v>
      </c>
    </row>
    <row r="86" spans="1:8" s="73" customFormat="1" ht="12.75" customHeight="1">
      <c r="A86" s="30" t="s">
        <v>10</v>
      </c>
    </row>
    <row r="87" spans="1:8" s="2" customFormat="1" ht="12.75" customHeight="1">
      <c r="A87" s="8" t="s">
        <v>548</v>
      </c>
    </row>
    <row r="100" spans="6:6">
      <c r="F100" s="1" t="s">
        <v>152</v>
      </c>
    </row>
  </sheetData>
  <phoneticPr fontId="4" type="noConversion"/>
  <hyperlinks>
    <hyperlink ref="A4" location="Inhalt!A1" display="&lt;&lt;&lt; Inhalt" xr:uid="{6DA2A9CB-7227-4146-A420-242817DDC26B}"/>
    <hyperlink ref="A81" location="Metadaten!A1" display="Metadaten &lt;&lt;&lt;" xr:uid="{808F568E-E22D-4158-ADFB-177490C7E253}"/>
  </hyperlinks>
  <pageMargins left="0.78740157499999996" right="0.78740157499999996" top="0.984251969" bottom="0.984251969" header="0.4921259845" footer="0.4921259845"/>
  <pageSetup paperSize="9" scale="51"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T39"/>
  <sheetViews>
    <sheetView zoomScaleNormal="100" workbookViewId="0">
      <pane ySplit="9" topLeftCell="A10" activePane="bottomLeft" state="frozen"/>
      <selection pane="bottomLeft" activeCell="A4" sqref="A4"/>
    </sheetView>
  </sheetViews>
  <sheetFormatPr baseColWidth="10" defaultRowHeight="12.75"/>
  <cols>
    <col min="1" max="1" width="7.7109375" style="7" customWidth="1"/>
    <col min="2" max="2" width="8" style="7" customWidth="1"/>
    <col min="3" max="3" width="26.85546875" style="7" bestFit="1" customWidth="1"/>
    <col min="4" max="4" width="31" style="7" bestFit="1" customWidth="1"/>
    <col min="5" max="5" width="12.28515625" style="7" bestFit="1" customWidth="1"/>
    <col min="6" max="6" width="12.42578125" style="7" bestFit="1" customWidth="1"/>
    <col min="7" max="7" width="16.140625" style="7" bestFit="1" customWidth="1"/>
    <col min="8" max="8" width="9.5703125" style="7" bestFit="1" customWidth="1"/>
    <col min="9" max="9" width="30.140625" style="7" bestFit="1" customWidth="1"/>
    <col min="10" max="16384" width="11.42578125" style="7"/>
  </cols>
  <sheetData>
    <row r="1" spans="1:9" s="55" customFormat="1" ht="15.75">
      <c r="A1" s="53" t="s">
        <v>468</v>
      </c>
    </row>
    <row r="2" spans="1:9" s="55" customFormat="1" ht="12.75" customHeight="1">
      <c r="A2" s="55" t="s">
        <v>716</v>
      </c>
    </row>
    <row r="3" spans="1:9" s="55" customFormat="1"/>
    <row r="4" spans="1:9" s="55" customFormat="1">
      <c r="A4" s="62" t="s">
        <v>599</v>
      </c>
    </row>
    <row r="5" spans="1:9" s="55" customFormat="1">
      <c r="A5" s="63"/>
    </row>
    <row r="6" spans="1:9" s="55" customFormat="1">
      <c r="A6" s="64" t="s">
        <v>679</v>
      </c>
    </row>
    <row r="7" spans="1:9" s="55" customFormat="1"/>
    <row r="8" spans="1:9" s="3" customFormat="1" collapsed="1">
      <c r="A8" s="3" t="s">
        <v>0</v>
      </c>
      <c r="B8" s="3" t="s">
        <v>392</v>
      </c>
    </row>
    <row r="9" spans="1:9" s="3" customFormat="1" collapsed="1">
      <c r="B9" s="3" t="s">
        <v>3</v>
      </c>
      <c r="C9" s="3" t="s">
        <v>477</v>
      </c>
      <c r="D9" s="3" t="s">
        <v>478</v>
      </c>
      <c r="E9" s="3" t="s">
        <v>479</v>
      </c>
      <c r="F9" s="3" t="s">
        <v>480</v>
      </c>
      <c r="G9" s="3" t="s">
        <v>481</v>
      </c>
      <c r="H9" s="3" t="s">
        <v>482</v>
      </c>
      <c r="I9" s="3" t="s">
        <v>495</v>
      </c>
    </row>
    <row r="10" spans="1:9">
      <c r="A10" s="9">
        <v>2013</v>
      </c>
      <c r="B10" s="74">
        <v>340625</v>
      </c>
      <c r="C10" s="74">
        <v>189613.9</v>
      </c>
      <c r="D10" s="74">
        <v>24735.5</v>
      </c>
      <c r="E10" s="74">
        <v>46765</v>
      </c>
      <c r="F10" s="74">
        <v>11409.9</v>
      </c>
      <c r="G10" s="74">
        <v>40257.1</v>
      </c>
      <c r="H10" s="74">
        <v>4959.3</v>
      </c>
      <c r="I10" s="74">
        <v>22884.2</v>
      </c>
    </row>
    <row r="11" spans="1:9">
      <c r="A11" s="10">
        <v>2014</v>
      </c>
      <c r="B11" s="74">
        <v>343762.2</v>
      </c>
      <c r="C11" s="74">
        <v>190980.4</v>
      </c>
      <c r="D11" s="74">
        <v>25042.7</v>
      </c>
      <c r="E11" s="74">
        <v>48870</v>
      </c>
      <c r="F11" s="74">
        <v>11792.4</v>
      </c>
      <c r="G11" s="74">
        <v>40909.9</v>
      </c>
      <c r="H11" s="74">
        <v>4706.5</v>
      </c>
      <c r="I11" s="74">
        <v>21460.3</v>
      </c>
    </row>
    <row r="12" spans="1:9" ht="14.25" customHeight="1">
      <c r="A12" s="10">
        <v>2015</v>
      </c>
      <c r="B12" s="74">
        <v>346964.2</v>
      </c>
      <c r="C12" s="74">
        <v>187525.1</v>
      </c>
      <c r="D12" s="74">
        <v>24530.400000000001</v>
      </c>
      <c r="E12" s="74">
        <v>50607</v>
      </c>
      <c r="F12" s="74">
        <v>16133.6</v>
      </c>
      <c r="G12" s="74">
        <v>42309.599999999999</v>
      </c>
      <c r="H12" s="74">
        <v>4458.5</v>
      </c>
      <c r="I12" s="74">
        <v>21400</v>
      </c>
    </row>
    <row r="13" spans="1:9" ht="14.25" customHeight="1">
      <c r="A13" s="10">
        <v>2016</v>
      </c>
      <c r="B13" s="74">
        <v>359675.7</v>
      </c>
      <c r="C13" s="74">
        <v>194616.1</v>
      </c>
      <c r="D13" s="74">
        <v>26296.5</v>
      </c>
      <c r="E13" s="74">
        <v>52066.400000000001</v>
      </c>
      <c r="F13" s="74">
        <v>15378.6</v>
      </c>
      <c r="G13" s="74">
        <v>44004.1</v>
      </c>
      <c r="H13" s="74">
        <v>4705</v>
      </c>
      <c r="I13" s="74">
        <v>22609</v>
      </c>
    </row>
    <row r="14" spans="1:9" ht="14.25" customHeight="1">
      <c r="A14" s="10">
        <v>2017</v>
      </c>
      <c r="B14" s="74">
        <v>362091.3</v>
      </c>
      <c r="C14" s="74">
        <v>195604.6</v>
      </c>
      <c r="D14" s="74">
        <v>26685.1</v>
      </c>
      <c r="E14" s="74">
        <v>53269.9</v>
      </c>
      <c r="F14" s="74">
        <v>15086.3</v>
      </c>
      <c r="G14" s="74">
        <v>43693.9</v>
      </c>
      <c r="H14" s="74">
        <v>4449.2</v>
      </c>
      <c r="I14" s="74">
        <v>23302.3</v>
      </c>
    </row>
    <row r="15" spans="1:9" ht="14.25" customHeight="1">
      <c r="A15" s="10">
        <v>2018</v>
      </c>
      <c r="B15" s="74">
        <v>363021.1</v>
      </c>
      <c r="C15" s="74">
        <v>198711.4</v>
      </c>
      <c r="D15" s="74">
        <v>22913.599999999999</v>
      </c>
      <c r="E15" s="74">
        <v>54517.8</v>
      </c>
      <c r="F15" s="74">
        <v>14494.4</v>
      </c>
      <c r="G15" s="74">
        <v>44312.1</v>
      </c>
      <c r="H15" s="74">
        <v>4540</v>
      </c>
      <c r="I15" s="74">
        <v>23531.8</v>
      </c>
    </row>
    <row r="16" spans="1:9" ht="14.25" customHeight="1">
      <c r="A16" s="10">
        <v>2019</v>
      </c>
      <c r="B16" s="74">
        <v>370021.3</v>
      </c>
      <c r="C16" s="74">
        <v>201458</v>
      </c>
      <c r="D16" s="74">
        <v>27426.799999999999</v>
      </c>
      <c r="E16" s="74">
        <v>56450</v>
      </c>
      <c r="F16" s="74">
        <v>15163.6</v>
      </c>
      <c r="G16" s="74">
        <v>41212.6</v>
      </c>
      <c r="H16" s="74">
        <v>4300.1000000000004</v>
      </c>
      <c r="I16" s="74">
        <v>24010.400000000001</v>
      </c>
    </row>
    <row r="17" spans="1:9" ht="14.25" customHeight="1">
      <c r="A17" s="10">
        <v>2020</v>
      </c>
      <c r="B17" s="74">
        <v>370279.75199999998</v>
      </c>
      <c r="C17" s="74">
        <v>200497.62899999999</v>
      </c>
      <c r="D17" s="74">
        <v>27519.027999999998</v>
      </c>
      <c r="E17" s="74">
        <v>55838.572999999997</v>
      </c>
      <c r="F17" s="74">
        <v>16384.848999999998</v>
      </c>
      <c r="G17" s="74">
        <v>42338.002</v>
      </c>
      <c r="H17" s="74">
        <v>3723.357</v>
      </c>
      <c r="I17" s="74">
        <v>23978.314999999999</v>
      </c>
    </row>
    <row r="18" spans="1:9" ht="14.25" customHeight="1">
      <c r="A18" s="10">
        <v>2021</v>
      </c>
      <c r="B18" s="74">
        <v>392585.712</v>
      </c>
      <c r="C18" s="74">
        <v>199392.91500000001</v>
      </c>
      <c r="D18" s="74">
        <v>28341.973999999998</v>
      </c>
      <c r="E18" s="74">
        <v>57457.004999999997</v>
      </c>
      <c r="F18" s="74">
        <v>16554.38</v>
      </c>
      <c r="G18" s="74">
        <v>49925.404999999999</v>
      </c>
      <c r="H18" s="74">
        <v>16397.735000000001</v>
      </c>
      <c r="I18" s="74">
        <v>24516.296999999999</v>
      </c>
    </row>
    <row r="19" spans="1:9" s="3" customFormat="1" collapsed="1">
      <c r="B19" s="3" t="s">
        <v>476</v>
      </c>
    </row>
    <row r="20" spans="1:9">
      <c r="A20" s="10">
        <v>2013</v>
      </c>
      <c r="B20" s="93">
        <v>65.904704587155962</v>
      </c>
      <c r="C20" s="93">
        <v>52.3750104818265</v>
      </c>
      <c r="D20" s="93">
        <v>49.024276849063092</v>
      </c>
      <c r="E20" s="93">
        <v>96.288677429701707</v>
      </c>
      <c r="F20" s="93">
        <v>95.274279353894428</v>
      </c>
      <c r="G20" s="93">
        <v>73.489396901416143</v>
      </c>
      <c r="H20" s="93">
        <v>97.170971709717094</v>
      </c>
      <c r="I20" s="93">
        <v>99.402207636710045</v>
      </c>
    </row>
    <row r="21" spans="1:9">
      <c r="A21" s="10">
        <v>2014</v>
      </c>
      <c r="B21" s="93">
        <v>64.65763251456967</v>
      </c>
      <c r="C21" s="93">
        <v>49.886166329110218</v>
      </c>
      <c r="D21" s="93">
        <v>49.860039053296966</v>
      </c>
      <c r="E21" s="93">
        <v>96.390832821772051</v>
      </c>
      <c r="F21" s="93">
        <v>93.890132627794173</v>
      </c>
      <c r="G21" s="93">
        <v>74.399595208005877</v>
      </c>
      <c r="H21" s="93">
        <v>96.050143418676299</v>
      </c>
      <c r="I21" s="93">
        <v>99.596930145431344</v>
      </c>
    </row>
    <row r="22" spans="1:9">
      <c r="A22" s="10">
        <v>2015</v>
      </c>
      <c r="B22" s="93">
        <v>64.88473450575016</v>
      </c>
      <c r="C22" s="93">
        <v>48.662872330157406</v>
      </c>
      <c r="D22" s="93">
        <v>51.828751263738049</v>
      </c>
      <c r="E22" s="93">
        <v>96.598691880569874</v>
      </c>
      <c r="F22" s="93">
        <v>91.619353399117372</v>
      </c>
      <c r="G22" s="93">
        <v>75.41456312515362</v>
      </c>
      <c r="H22" s="93">
        <v>95.803521363687338</v>
      </c>
      <c r="I22" s="93">
        <v>99.587383177570089</v>
      </c>
    </row>
    <row r="23" spans="1:9">
      <c r="A23" s="10">
        <v>2016</v>
      </c>
      <c r="B23" s="93">
        <v>63.594037628897354</v>
      </c>
      <c r="C23" s="93">
        <v>47.477521130060666</v>
      </c>
      <c r="D23" s="93">
        <v>47.215408894719829</v>
      </c>
      <c r="E23" s="93">
        <v>95.763870749658125</v>
      </c>
      <c r="F23" s="93">
        <v>89.655755400361542</v>
      </c>
      <c r="G23" s="93">
        <v>75.607272958656139</v>
      </c>
      <c r="H23" s="93">
        <v>95.721572794899046</v>
      </c>
      <c r="I23" s="93">
        <v>99.494891414923259</v>
      </c>
    </row>
    <row r="24" spans="1:9">
      <c r="A24" s="10">
        <v>2017</v>
      </c>
      <c r="B24" s="93">
        <v>63.371613733884246</v>
      </c>
      <c r="C24" s="93">
        <v>47.345767942062714</v>
      </c>
      <c r="D24" s="93">
        <v>47.656557404694013</v>
      </c>
      <c r="E24" s="93">
        <v>95.731923656699195</v>
      </c>
      <c r="F24" s="93">
        <v>85.99590356813799</v>
      </c>
      <c r="G24" s="93">
        <v>74.845916706908739</v>
      </c>
      <c r="H24" s="93">
        <v>95.630675177560008</v>
      </c>
      <c r="I24" s="93">
        <v>99.594031490453744</v>
      </c>
    </row>
    <row r="25" spans="1:9">
      <c r="A25" s="10">
        <v>2018</v>
      </c>
      <c r="B25" s="93">
        <v>63.696142649985845</v>
      </c>
      <c r="C25" s="93">
        <v>47.488922578610882</v>
      </c>
      <c r="D25" s="93">
        <v>55.283874826985461</v>
      </c>
      <c r="E25" s="93">
        <v>96.207994067591272</v>
      </c>
      <c r="F25" s="93">
        <v>85.872209709790454</v>
      </c>
      <c r="G25" s="93">
        <v>72.958958218727162</v>
      </c>
      <c r="H25" s="93">
        <v>95.495693927446524</v>
      </c>
      <c r="I25" s="93">
        <v>99.52064865416159</v>
      </c>
    </row>
    <row r="26" spans="1:9">
      <c r="A26" s="10">
        <v>2019</v>
      </c>
      <c r="B26" s="93">
        <v>60.405657728352395</v>
      </c>
      <c r="C26" s="93">
        <v>42.458725888274479</v>
      </c>
      <c r="D26" s="93">
        <v>50.215482666588883</v>
      </c>
      <c r="E26" s="93">
        <v>95.226040744021262</v>
      </c>
      <c r="F26" s="93">
        <v>83.494025165527972</v>
      </c>
      <c r="G26" s="93">
        <v>72.14662506126767</v>
      </c>
      <c r="H26" s="93">
        <v>95.902420873933153</v>
      </c>
      <c r="I26" s="93">
        <v>99.67180888281743</v>
      </c>
    </row>
    <row r="27" spans="1:9">
      <c r="A27" s="10">
        <v>2020</v>
      </c>
      <c r="B27" s="93">
        <v>63.234035006051322</v>
      </c>
      <c r="C27" s="93">
        <v>45.854227533034816</v>
      </c>
      <c r="D27" s="93">
        <v>57.351226213367717</v>
      </c>
      <c r="E27" s="93">
        <v>98.978901197922823</v>
      </c>
      <c r="F27" s="93">
        <v>83.342299950399308</v>
      </c>
      <c r="G27" s="93">
        <v>70.87790302433261</v>
      </c>
      <c r="H27" s="93">
        <v>96.71519545399488</v>
      </c>
      <c r="I27" s="93">
        <v>99.633493846419157</v>
      </c>
    </row>
    <row r="28" spans="1:9">
      <c r="A28" s="10">
        <v>2021</v>
      </c>
      <c r="B28" s="93">
        <v>65.309827933829638</v>
      </c>
      <c r="C28" s="93">
        <v>47.871783207542755</v>
      </c>
      <c r="D28" s="93">
        <v>56.3889021985554</v>
      </c>
      <c r="E28" s="93">
        <v>96.870691397854799</v>
      </c>
      <c r="F28" s="93">
        <v>81.295397351033387</v>
      </c>
      <c r="G28" s="93">
        <v>70.354998622444825</v>
      </c>
      <c r="H28" s="93">
        <v>99.079836331054253</v>
      </c>
      <c r="I28" s="93">
        <v>99.825707773078449</v>
      </c>
    </row>
    <row r="29" spans="1:9" s="55" customFormat="1" ht="12.75" customHeight="1"/>
    <row r="30" spans="1:9" s="1" customFormat="1">
      <c r="A30" s="67" t="s">
        <v>601</v>
      </c>
      <c r="B30" s="68"/>
      <c r="C30" s="69"/>
      <c r="E30" s="70"/>
      <c r="G30" s="71"/>
    </row>
    <row r="31" spans="1:9" s="1" customFormat="1"/>
    <row r="32" spans="1:9" s="1" customFormat="1">
      <c r="A32" s="72" t="s">
        <v>602</v>
      </c>
      <c r="C32" s="63"/>
    </row>
    <row r="33" spans="1:20">
      <c r="A33" s="7" t="s">
        <v>422</v>
      </c>
    </row>
    <row r="34" spans="1:20">
      <c r="B34" s="11"/>
      <c r="C34" s="11"/>
      <c r="D34" s="11"/>
      <c r="E34" s="11"/>
      <c r="F34" s="12"/>
      <c r="G34" s="11"/>
      <c r="H34" s="11"/>
      <c r="I34" s="11"/>
    </row>
    <row r="35" spans="1:20" s="94" customFormat="1">
      <c r="A35" s="94" t="s">
        <v>10</v>
      </c>
    </row>
    <row r="36" spans="1:20">
      <c r="A36" s="7" t="s">
        <v>501</v>
      </c>
      <c r="B36" s="11"/>
      <c r="C36" s="11"/>
      <c r="D36" s="11"/>
      <c r="E36" s="11"/>
      <c r="F36" s="12"/>
      <c r="G36" s="11"/>
      <c r="H36" s="11"/>
      <c r="I36" s="11"/>
    </row>
    <row r="37" spans="1:20">
      <c r="A37" s="123" t="s">
        <v>758</v>
      </c>
      <c r="B37" s="112"/>
      <c r="C37" s="112"/>
      <c r="D37" s="112"/>
      <c r="E37" s="112"/>
      <c r="F37" s="112"/>
      <c r="G37" s="112"/>
      <c r="H37" s="112"/>
      <c r="I37" s="112"/>
      <c r="J37" s="112"/>
      <c r="K37" s="112"/>
      <c r="L37" s="112"/>
      <c r="M37" s="112"/>
      <c r="N37" s="112"/>
      <c r="O37" s="112"/>
      <c r="P37" s="112"/>
      <c r="Q37" s="112"/>
      <c r="R37" s="112"/>
      <c r="S37" s="112"/>
      <c r="T37" s="112"/>
    </row>
    <row r="38" spans="1:20">
      <c r="A38" s="122" t="s">
        <v>715</v>
      </c>
      <c r="B38" s="112"/>
      <c r="C38" s="112"/>
      <c r="D38" s="112"/>
      <c r="E38" s="112"/>
      <c r="F38" s="112"/>
      <c r="G38" s="112"/>
      <c r="H38" s="112"/>
      <c r="I38" s="112"/>
      <c r="J38" s="112"/>
      <c r="K38" s="112"/>
      <c r="L38" s="112"/>
      <c r="M38" s="112"/>
      <c r="N38" s="112"/>
      <c r="O38" s="112"/>
      <c r="P38" s="112"/>
      <c r="Q38" s="112"/>
      <c r="R38" s="112"/>
      <c r="S38" s="112"/>
      <c r="T38" s="112"/>
    </row>
    <row r="39" spans="1:20">
      <c r="A39" s="112"/>
      <c r="B39" s="112"/>
      <c r="C39" s="112"/>
      <c r="D39" s="112"/>
      <c r="E39" s="112"/>
      <c r="F39" s="112"/>
      <c r="G39" s="112"/>
      <c r="H39" s="112"/>
      <c r="I39" s="112"/>
      <c r="J39" s="112"/>
      <c r="K39" s="112"/>
      <c r="L39" s="112"/>
      <c r="M39" s="112"/>
      <c r="N39" s="112"/>
      <c r="O39" s="112"/>
      <c r="P39" s="112"/>
      <c r="Q39" s="112"/>
      <c r="R39" s="112"/>
      <c r="S39" s="112"/>
      <c r="T39" s="112"/>
    </row>
  </sheetData>
  <hyperlinks>
    <hyperlink ref="A4" location="Inhalt!A1" display="&lt;&lt;&lt; Inhalt" xr:uid="{2D4F2F73-32DA-4069-9580-56E2D0A7E7F9}"/>
    <hyperlink ref="A30" location="Metadaten!A1" display="Metadaten &lt;&lt;&lt;" xr:uid="{A692BD1E-79DE-4DA2-B73C-41D8049D0FCF}"/>
  </hyperlinks>
  <pageMargins left="0.7" right="0.7" top="0.78740157499999996" bottom="0.78740157499999996" header="0.3" footer="0.3"/>
  <pageSetup paperSize="9" scale="34"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G38"/>
  <sheetViews>
    <sheetView zoomScaleNormal="100" workbookViewId="0">
      <pane ySplit="9" topLeftCell="A10" activePane="bottomLeft" state="frozen"/>
      <selection pane="bottomLeft" activeCell="A4" sqref="A4"/>
    </sheetView>
  </sheetViews>
  <sheetFormatPr baseColWidth="10" defaultColWidth="7.7109375" defaultRowHeight="12.75"/>
  <cols>
    <col min="1" max="1" width="6.7109375" style="7" customWidth="1"/>
    <col min="2" max="2" width="19.42578125" style="7" bestFit="1" customWidth="1"/>
    <col min="3" max="3" width="53.85546875" style="7" bestFit="1" customWidth="1"/>
    <col min="4" max="4" width="23" style="7" bestFit="1" customWidth="1"/>
    <col min="5" max="5" width="25.140625" style="7" bestFit="1" customWidth="1"/>
    <col min="6" max="255" width="11.42578125" style="7" customWidth="1"/>
    <col min="256" max="16384" width="7.7109375" style="7"/>
  </cols>
  <sheetData>
    <row r="1" spans="1:5" s="55" customFormat="1" ht="15.75">
      <c r="A1" s="53" t="s">
        <v>468</v>
      </c>
    </row>
    <row r="2" spans="1:5" s="55" customFormat="1" ht="12.75" customHeight="1">
      <c r="A2" s="55" t="s">
        <v>717</v>
      </c>
    </row>
    <row r="3" spans="1:5" s="55" customFormat="1"/>
    <row r="4" spans="1:5" s="55" customFormat="1">
      <c r="A4" s="62" t="s">
        <v>599</v>
      </c>
    </row>
    <row r="5" spans="1:5" s="55" customFormat="1">
      <c r="A5" s="63"/>
    </row>
    <row r="6" spans="1:5" s="55" customFormat="1">
      <c r="A6" s="64" t="s">
        <v>681</v>
      </c>
    </row>
    <row r="7" spans="1:5" s="55" customFormat="1"/>
    <row r="8" spans="1:5" s="3" customFormat="1" collapsed="1">
      <c r="A8" s="3" t="s">
        <v>0</v>
      </c>
      <c r="B8" s="3" t="s">
        <v>392</v>
      </c>
    </row>
    <row r="9" spans="1:5" s="3" customFormat="1" collapsed="1">
      <c r="B9" s="3" t="s">
        <v>3</v>
      </c>
      <c r="C9" s="3" t="s">
        <v>496</v>
      </c>
      <c r="D9" s="3" t="s">
        <v>497</v>
      </c>
      <c r="E9" s="3" t="s">
        <v>483</v>
      </c>
    </row>
    <row r="10" spans="1:5">
      <c r="A10" s="9">
        <v>2013</v>
      </c>
      <c r="B10" s="74">
        <v>340625</v>
      </c>
      <c r="C10" s="74">
        <v>226963.4</v>
      </c>
      <c r="D10" s="74">
        <v>48066</v>
      </c>
      <c r="E10" s="74">
        <v>65595.600000000006</v>
      </c>
    </row>
    <row r="11" spans="1:5">
      <c r="A11" s="10">
        <v>2014</v>
      </c>
      <c r="B11" s="74">
        <v>343762.2</v>
      </c>
      <c r="C11" s="74">
        <v>225632.5</v>
      </c>
      <c r="D11" s="74">
        <v>47815.199999999997</v>
      </c>
      <c r="E11" s="74">
        <v>70314.5</v>
      </c>
    </row>
    <row r="12" spans="1:5">
      <c r="A12" s="10">
        <v>2015</v>
      </c>
      <c r="B12" s="74">
        <v>346964.2</v>
      </c>
      <c r="C12" s="74">
        <v>227926.8</v>
      </c>
      <c r="D12" s="74">
        <v>47821.8</v>
      </c>
      <c r="E12" s="74">
        <v>71215.600000000006</v>
      </c>
    </row>
    <row r="13" spans="1:5">
      <c r="A13" s="10">
        <v>2016</v>
      </c>
      <c r="B13" s="74">
        <v>359675.7</v>
      </c>
      <c r="C13" s="74">
        <v>233540.7</v>
      </c>
      <c r="D13" s="74">
        <v>49940.800000000003</v>
      </c>
      <c r="E13" s="74">
        <v>76194.3</v>
      </c>
    </row>
    <row r="14" spans="1:5">
      <c r="A14" s="10">
        <v>2017</v>
      </c>
      <c r="B14" s="74">
        <v>362091.3</v>
      </c>
      <c r="C14" s="74">
        <v>228712.2</v>
      </c>
      <c r="D14" s="74">
        <v>49056.1</v>
      </c>
      <c r="E14" s="74">
        <v>84322.9</v>
      </c>
    </row>
    <row r="15" spans="1:5">
      <c r="A15" s="10">
        <v>2018</v>
      </c>
      <c r="B15" s="74">
        <v>363021.1</v>
      </c>
      <c r="C15" s="74">
        <v>231317.4</v>
      </c>
      <c r="D15" s="74">
        <v>47645.3</v>
      </c>
      <c r="E15" s="74">
        <v>84058.4</v>
      </c>
    </row>
    <row r="16" spans="1:5">
      <c r="A16" s="10">
        <v>2019</v>
      </c>
      <c r="B16" s="74">
        <v>370021.3</v>
      </c>
      <c r="C16" s="74">
        <v>240505.7</v>
      </c>
      <c r="D16" s="74">
        <v>49608.1</v>
      </c>
      <c r="E16" s="74">
        <v>79907.600000000006</v>
      </c>
    </row>
    <row r="17" spans="1:7">
      <c r="A17" s="10">
        <v>2020</v>
      </c>
      <c r="B17" s="74">
        <v>370279.75199999998</v>
      </c>
      <c r="C17" s="74">
        <v>249950.38</v>
      </c>
      <c r="D17" s="74">
        <v>48523.207000000002</v>
      </c>
      <c r="E17" s="74">
        <v>71806.165999999997</v>
      </c>
    </row>
    <row r="18" spans="1:7">
      <c r="A18" s="10">
        <v>2021</v>
      </c>
      <c r="B18" s="74">
        <v>392585.712</v>
      </c>
      <c r="C18" s="74">
        <v>267117.61800000002</v>
      </c>
      <c r="D18" s="74">
        <v>47806.63</v>
      </c>
      <c r="E18" s="74">
        <v>77661.464000000007</v>
      </c>
    </row>
    <row r="19" spans="1:7" s="3" customFormat="1" collapsed="1">
      <c r="B19" s="3" t="s">
        <v>476</v>
      </c>
    </row>
    <row r="20" spans="1:7">
      <c r="A20" s="10">
        <v>2013</v>
      </c>
      <c r="B20" s="93">
        <v>65.904704587155962</v>
      </c>
      <c r="C20" s="93">
        <v>66.988201621935531</v>
      </c>
      <c r="D20" s="93">
        <v>46.588856988307747</v>
      </c>
      <c r="E20" s="93">
        <v>76.309539054448763</v>
      </c>
    </row>
    <row r="21" spans="1:7" ht="15" customHeight="1">
      <c r="A21" s="10">
        <v>2014</v>
      </c>
      <c r="B21" s="93">
        <v>64.65763251456967</v>
      </c>
      <c r="C21" s="93">
        <v>65.081537455818648</v>
      </c>
      <c r="D21" s="93">
        <v>46.731792400742869</v>
      </c>
      <c r="E21" s="93">
        <v>75.487132810444507</v>
      </c>
    </row>
    <row r="22" spans="1:7" ht="15" customHeight="1">
      <c r="A22" s="10">
        <v>2015</v>
      </c>
      <c r="B22" s="93">
        <v>64.88473450575016</v>
      </c>
      <c r="C22" s="93">
        <v>65.098751002514845</v>
      </c>
      <c r="D22" s="93">
        <v>47.271746358355394</v>
      </c>
      <c r="E22" s="93">
        <v>76.027022169299968</v>
      </c>
    </row>
    <row r="23" spans="1:7" ht="15" customHeight="1">
      <c r="A23" s="10">
        <v>2016</v>
      </c>
      <c r="B23" s="93">
        <v>63.594037628897354</v>
      </c>
      <c r="C23" s="93">
        <v>63.610368556744071</v>
      </c>
      <c r="D23" s="93">
        <v>45.828060423541473</v>
      </c>
      <c r="E23" s="93">
        <v>75.188301487119105</v>
      </c>
    </row>
    <row r="24" spans="1:7" ht="15" customHeight="1">
      <c r="A24" s="10">
        <v>2017</v>
      </c>
      <c r="B24" s="93">
        <v>63.371613733884246</v>
      </c>
      <c r="C24" s="93">
        <v>62.851653737754255</v>
      </c>
      <c r="D24" s="93">
        <v>45.794508735916637</v>
      </c>
      <c r="E24" s="93">
        <v>75.007856703220611</v>
      </c>
    </row>
    <row r="25" spans="1:7" ht="15" customHeight="1">
      <c r="A25" s="10">
        <v>2018</v>
      </c>
      <c r="B25" s="93">
        <v>63.195775672543547</v>
      </c>
      <c r="C25" s="93">
        <v>62.719146938362606</v>
      </c>
      <c r="D25" s="93">
        <v>49.432367935557131</v>
      </c>
      <c r="E25" s="93">
        <v>72.308656838578898</v>
      </c>
    </row>
    <row r="26" spans="1:7" ht="15" customHeight="1">
      <c r="A26" s="10">
        <v>2019</v>
      </c>
      <c r="B26" s="93">
        <v>60.405657728352395</v>
      </c>
      <c r="C26" s="93">
        <v>60.231919659284586</v>
      </c>
      <c r="D26" s="93">
        <v>44.212941031807311</v>
      </c>
      <c r="E26" s="93">
        <v>70.981233324489779</v>
      </c>
    </row>
    <row r="27" spans="1:7" ht="15" customHeight="1">
      <c r="A27" s="10">
        <v>2020</v>
      </c>
      <c r="B27" s="93">
        <v>63.234035006051322</v>
      </c>
      <c r="C27" s="93">
        <v>62.852973458171988</v>
      </c>
      <c r="D27" s="93">
        <v>48.82167001039317</v>
      </c>
      <c r="E27" s="93">
        <v>74.299666688791035</v>
      </c>
    </row>
    <row r="28" spans="1:7" ht="15" customHeight="1">
      <c r="A28" s="10">
        <v>2021</v>
      </c>
      <c r="B28" s="93">
        <v>65.309827933829638</v>
      </c>
      <c r="C28" s="93">
        <v>65.198197447238385</v>
      </c>
      <c r="D28" s="93">
        <v>50.802380339296036</v>
      </c>
      <c r="E28" s="93">
        <v>74.624235772840947</v>
      </c>
    </row>
    <row r="29" spans="1:7" s="55" customFormat="1" ht="12.75" customHeight="1"/>
    <row r="30" spans="1:7" s="1" customFormat="1">
      <c r="A30" s="67" t="s">
        <v>601</v>
      </c>
      <c r="B30" s="68"/>
      <c r="C30" s="69"/>
      <c r="E30" s="70"/>
      <c r="G30" s="71"/>
    </row>
    <row r="31" spans="1:7" s="1" customFormat="1"/>
    <row r="32" spans="1:7" s="1" customFormat="1">
      <c r="A32" s="72" t="s">
        <v>602</v>
      </c>
      <c r="C32" s="63"/>
    </row>
    <row r="33" spans="1:5">
      <c r="A33" s="7" t="s">
        <v>422</v>
      </c>
    </row>
    <row r="34" spans="1:5">
      <c r="A34" s="112"/>
      <c r="B34" s="112"/>
      <c r="C34" s="112"/>
      <c r="D34" s="112"/>
      <c r="E34" s="112"/>
    </row>
    <row r="35" spans="1:5" s="94" customFormat="1" ht="15">
      <c r="A35" s="124" t="s">
        <v>10</v>
      </c>
      <c r="B35" s="120"/>
      <c r="C35" s="120"/>
      <c r="D35" s="120"/>
      <c r="E35" s="120"/>
    </row>
    <row r="36" spans="1:5">
      <c r="A36" s="122" t="s">
        <v>759</v>
      </c>
      <c r="B36" s="112"/>
      <c r="C36" s="112"/>
      <c r="D36" s="112"/>
      <c r="E36" s="112"/>
    </row>
    <row r="37" spans="1:5">
      <c r="A37" s="122" t="s">
        <v>715</v>
      </c>
      <c r="B37" s="112"/>
      <c r="C37" s="112"/>
      <c r="D37" s="112"/>
      <c r="E37" s="112"/>
    </row>
    <row r="38" spans="1:5">
      <c r="A38" s="112"/>
      <c r="B38" s="112"/>
      <c r="C38" s="112"/>
      <c r="D38" s="112"/>
      <c r="E38" s="112"/>
    </row>
  </sheetData>
  <hyperlinks>
    <hyperlink ref="A4" location="Inhalt!A1" display="&lt;&lt;&lt; Inhalt" xr:uid="{DB1E416A-3FEE-4E19-BC57-021E1A3D300E}"/>
    <hyperlink ref="A30" location="Metadaten!A1" display="Metadaten &lt;&lt;&lt;" xr:uid="{329C6356-1694-4CE7-B841-6A7B6CC55838}"/>
  </hyperlinks>
  <pageMargins left="0.7" right="0.7" top="0.78740157499999996" bottom="0.78740157499999996" header="0.3" footer="0.3"/>
  <pageSetup paperSize="9"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pageSetUpPr fitToPage="1"/>
  </sheetPr>
  <dimension ref="A1:M91"/>
  <sheetViews>
    <sheetView zoomScaleNormal="100" workbookViewId="0">
      <pane ySplit="10" topLeftCell="A11" activePane="bottomLeft" state="frozen"/>
      <selection sqref="A1:XFD1048576"/>
      <selection pane="bottomLeft" activeCell="A4" sqref="A4"/>
    </sheetView>
  </sheetViews>
  <sheetFormatPr baseColWidth="10" defaultColWidth="5.5703125" defaultRowHeight="12.75" customHeight="1"/>
  <cols>
    <col min="1" max="1" width="7.140625" style="6" customWidth="1"/>
    <col min="2" max="2" width="6.28515625" style="6" bestFit="1" customWidth="1"/>
    <col min="3" max="3" width="8" style="6" customWidth="1"/>
    <col min="4" max="4" width="23.85546875" style="8" bestFit="1" customWidth="1"/>
    <col min="5" max="5" width="6.42578125" style="8" bestFit="1" customWidth="1"/>
    <col min="6" max="6" width="14.85546875" style="6" bestFit="1" customWidth="1"/>
    <col min="7" max="7" width="20.5703125" style="6" bestFit="1" customWidth="1"/>
    <col min="8" max="8" width="6.28515625" style="6" bestFit="1" customWidth="1"/>
    <col min="9" max="9" width="9.5703125" style="6" bestFit="1" customWidth="1"/>
    <col min="10" max="10" width="36.85546875" style="6" bestFit="1" customWidth="1"/>
    <col min="11" max="11" width="13.5703125" style="6" bestFit="1" customWidth="1"/>
    <col min="12" max="12" width="28" style="6" bestFit="1" customWidth="1"/>
    <col min="13" max="13" width="6.42578125" style="6" bestFit="1" customWidth="1"/>
    <col min="14" max="16384" width="5.5703125" style="6"/>
  </cols>
  <sheetData>
    <row r="1" spans="1:12" s="55" customFormat="1" ht="15.75">
      <c r="A1" s="53" t="s">
        <v>336</v>
      </c>
    </row>
    <row r="2" spans="1:12" s="55" customFormat="1" ht="12.75" customHeight="1">
      <c r="A2" s="55" t="s">
        <v>727</v>
      </c>
    </row>
    <row r="3" spans="1:12" s="55" customFormat="1"/>
    <row r="4" spans="1:12" s="55" customFormat="1">
      <c r="A4" s="62" t="s">
        <v>599</v>
      </c>
    </row>
    <row r="5" spans="1:12" s="55" customFormat="1">
      <c r="A5" s="63"/>
    </row>
    <row r="6" spans="1:12" s="55" customFormat="1">
      <c r="A6" s="64" t="s">
        <v>604</v>
      </c>
    </row>
    <row r="7" spans="1:12" s="55" customFormat="1"/>
    <row r="8" spans="1:12" s="3" customFormat="1">
      <c r="A8" s="3" t="s">
        <v>0</v>
      </c>
      <c r="B8" s="3" t="s">
        <v>388</v>
      </c>
      <c r="H8" s="3" t="s">
        <v>389</v>
      </c>
    </row>
    <row r="9" spans="1:12" s="3" customFormat="1">
      <c r="C9" s="3" t="s">
        <v>135</v>
      </c>
      <c r="F9" s="3" t="s">
        <v>114</v>
      </c>
      <c r="G9" s="3" t="s">
        <v>96</v>
      </c>
      <c r="I9" s="3" t="s">
        <v>5</v>
      </c>
      <c r="J9" s="3" t="s">
        <v>353</v>
      </c>
      <c r="K9" s="3" t="s">
        <v>78</v>
      </c>
      <c r="L9" s="3" t="s">
        <v>79</v>
      </c>
    </row>
    <row r="10" spans="1:12" s="3" customFormat="1">
      <c r="D10" s="3" t="s">
        <v>112</v>
      </c>
      <c r="E10" s="3" t="s">
        <v>7</v>
      </c>
    </row>
    <row r="11" spans="1:12">
      <c r="A11" s="6">
        <v>1960</v>
      </c>
      <c r="B11" s="74">
        <v>267</v>
      </c>
      <c r="C11" s="74">
        <v>267</v>
      </c>
      <c r="D11" s="74">
        <v>220</v>
      </c>
      <c r="E11" s="74">
        <v>47</v>
      </c>
      <c r="F11" s="74">
        <v>0</v>
      </c>
      <c r="G11" s="74">
        <v>0</v>
      </c>
      <c r="H11" s="74">
        <v>96</v>
      </c>
      <c r="I11" s="74">
        <v>96</v>
      </c>
      <c r="J11" s="74">
        <v>0</v>
      </c>
      <c r="K11" s="74">
        <v>0</v>
      </c>
      <c r="L11" s="74">
        <v>171</v>
      </c>
    </row>
    <row r="12" spans="1:12">
      <c r="A12" s="6">
        <v>1961</v>
      </c>
      <c r="B12" s="74">
        <v>413</v>
      </c>
      <c r="C12" s="74">
        <v>413</v>
      </c>
      <c r="D12" s="74">
        <v>274</v>
      </c>
      <c r="E12" s="74">
        <v>139</v>
      </c>
      <c r="F12" s="74">
        <v>0</v>
      </c>
      <c r="G12" s="74">
        <v>0</v>
      </c>
      <c r="H12" s="74">
        <v>278</v>
      </c>
      <c r="I12" s="74">
        <v>278</v>
      </c>
      <c r="J12" s="74">
        <v>0</v>
      </c>
      <c r="K12" s="74">
        <v>0</v>
      </c>
      <c r="L12" s="74">
        <v>135</v>
      </c>
    </row>
    <row r="13" spans="1:12">
      <c r="A13" s="6">
        <v>1962</v>
      </c>
      <c r="B13" s="74">
        <v>458</v>
      </c>
      <c r="C13" s="74">
        <v>457</v>
      </c>
      <c r="D13" s="74">
        <v>305</v>
      </c>
      <c r="E13" s="74">
        <v>152</v>
      </c>
      <c r="F13" s="74">
        <v>0</v>
      </c>
      <c r="G13" s="74">
        <v>1</v>
      </c>
      <c r="H13" s="74">
        <v>305</v>
      </c>
      <c r="I13" s="74">
        <v>281</v>
      </c>
      <c r="J13" s="74">
        <v>24</v>
      </c>
      <c r="K13" s="74">
        <v>0</v>
      </c>
      <c r="L13" s="74">
        <v>153</v>
      </c>
    </row>
    <row r="14" spans="1:12">
      <c r="A14" s="6">
        <v>1963</v>
      </c>
      <c r="B14" s="74">
        <v>528</v>
      </c>
      <c r="C14" s="74">
        <v>527</v>
      </c>
      <c r="D14" s="74">
        <v>336</v>
      </c>
      <c r="E14" s="74">
        <v>191</v>
      </c>
      <c r="F14" s="74">
        <v>0</v>
      </c>
      <c r="G14" s="74">
        <v>1</v>
      </c>
      <c r="H14" s="74">
        <v>382</v>
      </c>
      <c r="I14" s="74">
        <v>264</v>
      </c>
      <c r="J14" s="74">
        <v>18</v>
      </c>
      <c r="K14" s="74">
        <v>0</v>
      </c>
      <c r="L14" s="74">
        <v>146</v>
      </c>
    </row>
    <row r="15" spans="1:12">
      <c r="A15" s="6">
        <v>1964</v>
      </c>
      <c r="B15" s="74">
        <v>633</v>
      </c>
      <c r="C15" s="74">
        <v>627</v>
      </c>
      <c r="D15" s="74">
        <v>385</v>
      </c>
      <c r="E15" s="74">
        <v>242</v>
      </c>
      <c r="F15" s="74">
        <v>4</v>
      </c>
      <c r="G15" s="74">
        <v>2</v>
      </c>
      <c r="H15" s="74">
        <v>549</v>
      </c>
      <c r="I15" s="74">
        <v>524</v>
      </c>
      <c r="J15" s="74">
        <v>25</v>
      </c>
      <c r="K15" s="74">
        <v>0</v>
      </c>
      <c r="L15" s="74">
        <v>84</v>
      </c>
    </row>
    <row r="16" spans="1:12">
      <c r="A16" s="6">
        <v>1965</v>
      </c>
      <c r="B16" s="74">
        <v>683</v>
      </c>
      <c r="C16" s="74">
        <v>669</v>
      </c>
      <c r="D16" s="74">
        <v>414</v>
      </c>
      <c r="E16" s="74">
        <v>255</v>
      </c>
      <c r="F16" s="74">
        <v>10</v>
      </c>
      <c r="G16" s="74">
        <v>4</v>
      </c>
      <c r="H16" s="74">
        <v>582</v>
      </c>
      <c r="I16" s="74">
        <v>541</v>
      </c>
      <c r="J16" s="74">
        <v>41</v>
      </c>
      <c r="K16" s="74">
        <v>0</v>
      </c>
      <c r="L16" s="74">
        <v>101</v>
      </c>
    </row>
    <row r="17" spans="1:12">
      <c r="A17" s="6">
        <v>1966</v>
      </c>
      <c r="B17" s="74">
        <v>823</v>
      </c>
      <c r="C17" s="74">
        <v>816</v>
      </c>
      <c r="D17" s="74">
        <v>500</v>
      </c>
      <c r="E17" s="74">
        <v>316</v>
      </c>
      <c r="F17" s="74">
        <v>0</v>
      </c>
      <c r="G17" s="74">
        <v>7</v>
      </c>
      <c r="H17" s="74">
        <v>649</v>
      </c>
      <c r="I17" s="74">
        <v>591</v>
      </c>
      <c r="J17" s="74">
        <v>58</v>
      </c>
      <c r="K17" s="74">
        <v>0</v>
      </c>
      <c r="L17" s="74">
        <v>174</v>
      </c>
    </row>
    <row r="18" spans="1:12">
      <c r="A18" s="6">
        <v>1967</v>
      </c>
      <c r="B18" s="74">
        <v>924</v>
      </c>
      <c r="C18" s="74">
        <v>905</v>
      </c>
      <c r="D18" s="74">
        <v>526</v>
      </c>
      <c r="E18" s="74">
        <v>379</v>
      </c>
      <c r="F18" s="74">
        <v>6</v>
      </c>
      <c r="G18" s="74">
        <v>13</v>
      </c>
      <c r="H18" s="74">
        <v>878</v>
      </c>
      <c r="I18" s="74">
        <v>734</v>
      </c>
      <c r="J18" s="74">
        <v>144</v>
      </c>
      <c r="K18" s="74">
        <v>0</v>
      </c>
      <c r="L18" s="74">
        <v>46</v>
      </c>
    </row>
    <row r="19" spans="1:12">
      <c r="A19" s="6">
        <v>1968</v>
      </c>
      <c r="B19" s="74">
        <v>1071</v>
      </c>
      <c r="C19" s="74">
        <v>1034</v>
      </c>
      <c r="D19" s="74">
        <v>603</v>
      </c>
      <c r="E19" s="74">
        <v>431</v>
      </c>
      <c r="F19" s="74">
        <v>14</v>
      </c>
      <c r="G19" s="74">
        <v>23</v>
      </c>
      <c r="H19" s="74">
        <v>888</v>
      </c>
      <c r="I19" s="74">
        <v>818</v>
      </c>
      <c r="J19" s="74">
        <v>70</v>
      </c>
      <c r="K19" s="74">
        <v>0</v>
      </c>
      <c r="L19" s="74">
        <v>183</v>
      </c>
    </row>
    <row r="20" spans="1:12">
      <c r="A20" s="6">
        <v>1969</v>
      </c>
      <c r="B20" s="74">
        <v>1401</v>
      </c>
      <c r="C20" s="74">
        <v>1380</v>
      </c>
      <c r="D20" s="74">
        <v>808</v>
      </c>
      <c r="E20" s="74">
        <v>572</v>
      </c>
      <c r="F20" s="74">
        <v>0</v>
      </c>
      <c r="G20" s="74">
        <v>21</v>
      </c>
      <c r="H20" s="74">
        <v>1265</v>
      </c>
      <c r="I20" s="74">
        <v>1094</v>
      </c>
      <c r="J20" s="74">
        <v>171</v>
      </c>
      <c r="K20" s="74">
        <v>0</v>
      </c>
      <c r="L20" s="74">
        <v>136</v>
      </c>
    </row>
    <row r="21" spans="1:12">
      <c r="A21" s="6">
        <v>1970</v>
      </c>
      <c r="B21" s="74">
        <v>1709</v>
      </c>
      <c r="C21" s="74">
        <v>1672</v>
      </c>
      <c r="D21" s="74">
        <v>972</v>
      </c>
      <c r="E21" s="74">
        <v>700</v>
      </c>
      <c r="F21" s="74">
        <v>15</v>
      </c>
      <c r="G21" s="74">
        <v>22</v>
      </c>
      <c r="H21" s="74">
        <v>1605</v>
      </c>
      <c r="I21" s="74">
        <v>1308</v>
      </c>
      <c r="J21" s="74">
        <v>297</v>
      </c>
      <c r="K21" s="74">
        <v>0</v>
      </c>
      <c r="L21" s="74">
        <v>104</v>
      </c>
    </row>
    <row r="22" spans="1:12">
      <c r="A22" s="6">
        <v>1971</v>
      </c>
      <c r="B22" s="74">
        <v>2034</v>
      </c>
      <c r="C22" s="74">
        <v>2006</v>
      </c>
      <c r="D22" s="74">
        <v>1218</v>
      </c>
      <c r="E22" s="74">
        <v>788</v>
      </c>
      <c r="F22" s="74">
        <v>6</v>
      </c>
      <c r="G22" s="74">
        <v>22</v>
      </c>
      <c r="H22" s="74">
        <v>1676</v>
      </c>
      <c r="I22" s="74">
        <v>1500</v>
      </c>
      <c r="J22" s="74">
        <v>176</v>
      </c>
      <c r="K22" s="74">
        <v>0</v>
      </c>
      <c r="L22" s="74">
        <v>332</v>
      </c>
    </row>
    <row r="23" spans="1:12">
      <c r="A23" s="6">
        <v>1972</v>
      </c>
      <c r="B23" s="74">
        <v>2233</v>
      </c>
      <c r="C23" s="74">
        <v>2202</v>
      </c>
      <c r="D23" s="74">
        <v>1337</v>
      </c>
      <c r="E23" s="74">
        <v>865</v>
      </c>
      <c r="F23" s="74">
        <v>10</v>
      </c>
      <c r="G23" s="74">
        <v>21</v>
      </c>
      <c r="H23" s="74">
        <v>2010</v>
      </c>
      <c r="I23" s="74">
        <v>1660</v>
      </c>
      <c r="J23" s="74">
        <v>350</v>
      </c>
      <c r="K23" s="74">
        <v>0</v>
      </c>
      <c r="L23" s="74">
        <v>223</v>
      </c>
    </row>
    <row r="24" spans="1:12">
      <c r="A24" s="6">
        <v>1973</v>
      </c>
      <c r="B24" s="74">
        <v>3658</v>
      </c>
      <c r="C24" s="74">
        <v>3619</v>
      </c>
      <c r="D24" s="74">
        <v>2378</v>
      </c>
      <c r="E24" s="74">
        <v>1241</v>
      </c>
      <c r="F24" s="74">
        <v>1</v>
      </c>
      <c r="G24" s="74">
        <v>38</v>
      </c>
      <c r="H24" s="74">
        <v>2733</v>
      </c>
      <c r="I24" s="74">
        <v>2271</v>
      </c>
      <c r="J24" s="74">
        <v>462</v>
      </c>
      <c r="K24" s="74">
        <v>0</v>
      </c>
      <c r="L24" s="74">
        <v>925</v>
      </c>
    </row>
    <row r="25" spans="1:12">
      <c r="A25" s="6">
        <v>1974</v>
      </c>
      <c r="B25" s="74">
        <v>4377</v>
      </c>
      <c r="C25" s="74">
        <v>4254</v>
      </c>
      <c r="D25" s="74">
        <v>2798</v>
      </c>
      <c r="E25" s="74">
        <v>1456</v>
      </c>
      <c r="F25" s="74">
        <v>4</v>
      </c>
      <c r="G25" s="74">
        <v>119</v>
      </c>
      <c r="H25" s="74">
        <v>3097</v>
      </c>
      <c r="I25" s="74">
        <v>2558</v>
      </c>
      <c r="J25" s="74">
        <v>539</v>
      </c>
      <c r="K25" s="74">
        <v>0</v>
      </c>
      <c r="L25" s="74">
        <v>1280</v>
      </c>
    </row>
    <row r="26" spans="1:12">
      <c r="A26" s="6">
        <v>1975</v>
      </c>
      <c r="B26" s="74">
        <v>3891</v>
      </c>
      <c r="C26" s="74">
        <v>3751</v>
      </c>
      <c r="D26" s="74">
        <v>2822</v>
      </c>
      <c r="E26" s="74">
        <v>929</v>
      </c>
      <c r="F26" s="74">
        <v>1</v>
      </c>
      <c r="G26" s="74">
        <v>139</v>
      </c>
      <c r="H26" s="74">
        <v>3891</v>
      </c>
      <c r="I26" s="74">
        <v>3171</v>
      </c>
      <c r="J26" s="74">
        <v>720</v>
      </c>
      <c r="K26" s="74">
        <v>0</v>
      </c>
      <c r="L26" s="74" t="s">
        <v>9</v>
      </c>
    </row>
    <row r="27" spans="1:12">
      <c r="A27" s="6">
        <v>1976</v>
      </c>
      <c r="B27" s="74">
        <v>3994</v>
      </c>
      <c r="C27" s="74">
        <v>3852</v>
      </c>
      <c r="D27" s="74">
        <v>2975</v>
      </c>
      <c r="E27" s="74">
        <v>877</v>
      </c>
      <c r="F27" s="74">
        <v>16</v>
      </c>
      <c r="G27" s="74">
        <v>126</v>
      </c>
      <c r="H27" s="74">
        <v>3994</v>
      </c>
      <c r="I27" s="74">
        <v>3470</v>
      </c>
      <c r="J27" s="74">
        <v>524</v>
      </c>
      <c r="K27" s="74">
        <v>0</v>
      </c>
      <c r="L27" s="74" t="s">
        <v>9</v>
      </c>
    </row>
    <row r="28" spans="1:12">
      <c r="A28" s="6">
        <v>1977</v>
      </c>
      <c r="B28" s="74">
        <v>4709</v>
      </c>
      <c r="C28" s="74">
        <v>4582</v>
      </c>
      <c r="D28" s="74">
        <v>3327</v>
      </c>
      <c r="E28" s="74">
        <v>1255</v>
      </c>
      <c r="F28" s="74">
        <v>14</v>
      </c>
      <c r="G28" s="74">
        <v>113</v>
      </c>
      <c r="H28" s="74">
        <v>4709</v>
      </c>
      <c r="I28" s="74">
        <v>3639</v>
      </c>
      <c r="J28" s="74">
        <v>1070</v>
      </c>
      <c r="K28" s="74">
        <v>0</v>
      </c>
      <c r="L28" s="74" t="s">
        <v>9</v>
      </c>
    </row>
    <row r="29" spans="1:12">
      <c r="A29" s="6">
        <v>1978</v>
      </c>
      <c r="B29" s="74">
        <v>5623</v>
      </c>
      <c r="C29" s="74">
        <v>5510</v>
      </c>
      <c r="D29" s="74">
        <v>3442</v>
      </c>
      <c r="E29" s="74">
        <v>2068</v>
      </c>
      <c r="F29" s="74">
        <v>30</v>
      </c>
      <c r="G29" s="74">
        <v>83</v>
      </c>
      <c r="H29" s="74">
        <v>5623</v>
      </c>
      <c r="I29" s="74">
        <v>4072</v>
      </c>
      <c r="J29" s="74">
        <v>1551</v>
      </c>
      <c r="K29" s="74">
        <v>0</v>
      </c>
      <c r="L29" s="74" t="s">
        <v>9</v>
      </c>
    </row>
    <row r="30" spans="1:12">
      <c r="A30" s="6">
        <v>1979</v>
      </c>
      <c r="B30" s="74">
        <v>6129</v>
      </c>
      <c r="C30" s="74">
        <v>6034</v>
      </c>
      <c r="D30" s="74">
        <v>3826</v>
      </c>
      <c r="E30" s="74">
        <v>2208</v>
      </c>
      <c r="F30" s="74">
        <v>24</v>
      </c>
      <c r="G30" s="74">
        <v>71</v>
      </c>
      <c r="H30" s="74">
        <v>6129</v>
      </c>
      <c r="I30" s="74">
        <v>4205</v>
      </c>
      <c r="J30" s="74">
        <v>1924</v>
      </c>
      <c r="K30" s="74">
        <v>0</v>
      </c>
      <c r="L30" s="74" t="s">
        <v>9</v>
      </c>
    </row>
    <row r="31" spans="1:12">
      <c r="A31" s="6">
        <v>1980</v>
      </c>
      <c r="B31" s="74">
        <v>5928</v>
      </c>
      <c r="C31" s="74">
        <v>5870</v>
      </c>
      <c r="D31" s="74">
        <v>4177</v>
      </c>
      <c r="E31" s="74">
        <v>1693</v>
      </c>
      <c r="F31" s="74">
        <v>21</v>
      </c>
      <c r="G31" s="74">
        <v>37</v>
      </c>
      <c r="H31" s="74">
        <v>5928</v>
      </c>
      <c r="I31" s="74">
        <v>4830</v>
      </c>
      <c r="J31" s="74">
        <v>1099</v>
      </c>
      <c r="K31" s="74">
        <v>0</v>
      </c>
      <c r="L31" s="74" t="s">
        <v>9</v>
      </c>
    </row>
    <row r="32" spans="1:12">
      <c r="A32" s="6">
        <v>1981</v>
      </c>
      <c r="B32" s="74">
        <v>6892</v>
      </c>
      <c r="C32" s="74">
        <v>6787</v>
      </c>
      <c r="D32" s="74">
        <v>4461</v>
      </c>
      <c r="E32" s="74">
        <v>2326</v>
      </c>
      <c r="F32" s="74">
        <v>14</v>
      </c>
      <c r="G32" s="74">
        <v>91</v>
      </c>
      <c r="H32" s="74">
        <v>6892</v>
      </c>
      <c r="I32" s="74">
        <v>5456</v>
      </c>
      <c r="J32" s="74">
        <v>1436</v>
      </c>
      <c r="K32" s="74">
        <v>0</v>
      </c>
      <c r="L32" s="74" t="s">
        <v>9</v>
      </c>
    </row>
    <row r="33" spans="1:12">
      <c r="A33" s="6">
        <v>1982</v>
      </c>
      <c r="B33" s="74">
        <v>8014</v>
      </c>
      <c r="C33" s="74">
        <v>7820</v>
      </c>
      <c r="D33" s="74">
        <v>4827</v>
      </c>
      <c r="E33" s="74">
        <v>2993</v>
      </c>
      <c r="F33" s="74">
        <v>19</v>
      </c>
      <c r="G33" s="74">
        <v>175</v>
      </c>
      <c r="H33" s="74">
        <v>8014</v>
      </c>
      <c r="I33" s="74">
        <v>5616</v>
      </c>
      <c r="J33" s="74">
        <v>2398</v>
      </c>
      <c r="K33" s="74">
        <v>0</v>
      </c>
      <c r="L33" s="74" t="s">
        <v>9</v>
      </c>
    </row>
    <row r="34" spans="1:12">
      <c r="A34" s="6">
        <v>1983</v>
      </c>
      <c r="B34" s="74">
        <v>8395</v>
      </c>
      <c r="C34" s="74">
        <v>8278</v>
      </c>
      <c r="D34" s="74">
        <v>4946</v>
      </c>
      <c r="E34" s="74">
        <v>3332</v>
      </c>
      <c r="F34" s="74">
        <v>35</v>
      </c>
      <c r="G34" s="74">
        <v>82</v>
      </c>
      <c r="H34" s="74">
        <v>8395</v>
      </c>
      <c r="I34" s="74">
        <v>5680</v>
      </c>
      <c r="J34" s="74">
        <v>2715</v>
      </c>
      <c r="K34" s="74">
        <v>0</v>
      </c>
      <c r="L34" s="74" t="s">
        <v>9</v>
      </c>
    </row>
    <row r="35" spans="1:12">
      <c r="A35" s="6">
        <v>1984</v>
      </c>
      <c r="B35" s="74">
        <v>9270</v>
      </c>
      <c r="C35" s="74">
        <v>9168</v>
      </c>
      <c r="D35" s="74">
        <v>5310</v>
      </c>
      <c r="E35" s="74">
        <v>3858</v>
      </c>
      <c r="F35" s="74">
        <v>9</v>
      </c>
      <c r="G35" s="74">
        <v>93</v>
      </c>
      <c r="H35" s="74">
        <v>9270</v>
      </c>
      <c r="I35" s="74">
        <v>6415</v>
      </c>
      <c r="J35" s="74">
        <v>2855</v>
      </c>
      <c r="K35" s="74">
        <v>0</v>
      </c>
      <c r="L35" s="74" t="s">
        <v>9</v>
      </c>
    </row>
    <row r="36" spans="1:12">
      <c r="A36" s="6">
        <v>1985</v>
      </c>
      <c r="B36" s="74">
        <v>9528</v>
      </c>
      <c r="C36" s="74">
        <v>9391</v>
      </c>
      <c r="D36" s="74">
        <v>5630</v>
      </c>
      <c r="E36" s="74">
        <v>3761</v>
      </c>
      <c r="F36" s="74">
        <v>33</v>
      </c>
      <c r="G36" s="74">
        <v>104</v>
      </c>
      <c r="H36" s="74">
        <v>9528</v>
      </c>
      <c r="I36" s="74">
        <v>6590</v>
      </c>
      <c r="J36" s="74">
        <v>2938</v>
      </c>
      <c r="K36" s="74">
        <v>0</v>
      </c>
      <c r="L36" s="74" t="s">
        <v>9</v>
      </c>
    </row>
    <row r="37" spans="1:12">
      <c r="A37" s="6">
        <v>1986</v>
      </c>
      <c r="B37" s="74">
        <v>10017</v>
      </c>
      <c r="C37" s="74">
        <v>9892</v>
      </c>
      <c r="D37" s="74">
        <v>6153</v>
      </c>
      <c r="E37" s="74">
        <v>3739</v>
      </c>
      <c r="F37" s="74">
        <v>20</v>
      </c>
      <c r="G37" s="74">
        <v>105</v>
      </c>
      <c r="H37" s="74">
        <v>10017</v>
      </c>
      <c r="I37" s="74">
        <v>7186</v>
      </c>
      <c r="J37" s="74">
        <v>2831</v>
      </c>
      <c r="K37" s="74">
        <v>0</v>
      </c>
      <c r="L37" s="74" t="s">
        <v>9</v>
      </c>
    </row>
    <row r="38" spans="1:12">
      <c r="A38" s="6">
        <v>1987</v>
      </c>
      <c r="B38" s="74">
        <v>10127</v>
      </c>
      <c r="C38" s="74">
        <v>10012</v>
      </c>
      <c r="D38" s="74">
        <v>6389</v>
      </c>
      <c r="E38" s="74">
        <v>3623</v>
      </c>
      <c r="F38" s="74">
        <v>23</v>
      </c>
      <c r="G38" s="74">
        <v>92</v>
      </c>
      <c r="H38" s="74">
        <v>10127</v>
      </c>
      <c r="I38" s="74">
        <v>7104</v>
      </c>
      <c r="J38" s="74">
        <v>3023</v>
      </c>
      <c r="K38" s="74">
        <v>0</v>
      </c>
      <c r="L38" s="74" t="s">
        <v>9</v>
      </c>
    </row>
    <row r="39" spans="1:12">
      <c r="A39" s="6">
        <v>1988</v>
      </c>
      <c r="B39" s="74">
        <v>11394</v>
      </c>
      <c r="C39" s="74">
        <v>11238</v>
      </c>
      <c r="D39" s="74">
        <v>7172</v>
      </c>
      <c r="E39" s="74">
        <v>4066</v>
      </c>
      <c r="F39" s="74">
        <v>75</v>
      </c>
      <c r="G39" s="74">
        <v>81</v>
      </c>
      <c r="H39" s="74">
        <v>11394</v>
      </c>
      <c r="I39" s="74">
        <v>9155</v>
      </c>
      <c r="J39" s="74">
        <v>2239</v>
      </c>
      <c r="K39" s="74">
        <v>0</v>
      </c>
      <c r="L39" s="74" t="s">
        <v>9</v>
      </c>
    </row>
    <row r="40" spans="1:12">
      <c r="A40" s="6">
        <v>1989</v>
      </c>
      <c r="B40" s="74">
        <v>12211</v>
      </c>
      <c r="C40" s="74">
        <v>12030</v>
      </c>
      <c r="D40" s="74">
        <v>7682</v>
      </c>
      <c r="E40" s="74">
        <v>4348</v>
      </c>
      <c r="F40" s="74">
        <v>63</v>
      </c>
      <c r="G40" s="74">
        <v>118</v>
      </c>
      <c r="H40" s="74">
        <v>12211</v>
      </c>
      <c r="I40" s="74">
        <v>9513</v>
      </c>
      <c r="J40" s="74">
        <v>2698</v>
      </c>
      <c r="K40" s="74">
        <v>0</v>
      </c>
      <c r="L40" s="74" t="s">
        <v>9</v>
      </c>
    </row>
    <row r="41" spans="1:12">
      <c r="A41" s="6">
        <v>1990</v>
      </c>
      <c r="B41" s="74">
        <v>13483</v>
      </c>
      <c r="C41" s="74">
        <v>13113</v>
      </c>
      <c r="D41" s="74">
        <v>8305</v>
      </c>
      <c r="E41" s="74">
        <v>4808</v>
      </c>
      <c r="F41" s="74">
        <v>147</v>
      </c>
      <c r="G41" s="74">
        <v>223</v>
      </c>
      <c r="H41" s="74">
        <v>13483</v>
      </c>
      <c r="I41" s="74">
        <v>9883</v>
      </c>
      <c r="J41" s="74">
        <v>3599</v>
      </c>
      <c r="K41" s="74">
        <v>0</v>
      </c>
      <c r="L41" s="74" t="s">
        <v>9</v>
      </c>
    </row>
    <row r="42" spans="1:12">
      <c r="A42" s="6">
        <v>1991</v>
      </c>
      <c r="B42" s="74">
        <v>15873</v>
      </c>
      <c r="C42" s="74">
        <v>15630</v>
      </c>
      <c r="D42" s="74">
        <v>8854</v>
      </c>
      <c r="E42" s="74">
        <v>6776</v>
      </c>
      <c r="F42" s="74">
        <v>119</v>
      </c>
      <c r="G42" s="74">
        <v>124</v>
      </c>
      <c r="H42" s="74">
        <v>15873</v>
      </c>
      <c r="I42" s="74">
        <v>11449</v>
      </c>
      <c r="J42" s="74">
        <v>4424</v>
      </c>
      <c r="K42" s="74">
        <v>0</v>
      </c>
      <c r="L42" s="74" t="s">
        <v>9</v>
      </c>
    </row>
    <row r="43" spans="1:12">
      <c r="A43" s="6">
        <v>1992</v>
      </c>
      <c r="B43" s="74">
        <v>18053</v>
      </c>
      <c r="C43" s="74">
        <v>17772</v>
      </c>
      <c r="D43" s="74">
        <v>9229</v>
      </c>
      <c r="E43" s="74">
        <v>8543</v>
      </c>
      <c r="F43" s="74">
        <v>157</v>
      </c>
      <c r="G43" s="74">
        <v>124</v>
      </c>
      <c r="H43" s="74">
        <v>18053</v>
      </c>
      <c r="I43" s="74">
        <v>13660</v>
      </c>
      <c r="J43" s="74">
        <v>4393</v>
      </c>
      <c r="K43" s="74">
        <v>0</v>
      </c>
      <c r="L43" s="74" t="s">
        <v>9</v>
      </c>
    </row>
    <row r="44" spans="1:12">
      <c r="A44" s="6">
        <v>1993</v>
      </c>
      <c r="B44" s="74">
        <v>19700</v>
      </c>
      <c r="C44" s="74">
        <v>19530</v>
      </c>
      <c r="D44" s="74">
        <v>9596</v>
      </c>
      <c r="E44" s="74">
        <v>9934</v>
      </c>
      <c r="F44" s="74">
        <v>168</v>
      </c>
      <c r="G44" s="74">
        <v>2</v>
      </c>
      <c r="H44" s="74">
        <v>20046</v>
      </c>
      <c r="I44" s="74">
        <v>14875</v>
      </c>
      <c r="J44" s="74">
        <v>5171</v>
      </c>
      <c r="K44" s="74">
        <v>0</v>
      </c>
      <c r="L44" s="74">
        <v>-346</v>
      </c>
    </row>
    <row r="45" spans="1:12">
      <c r="A45" s="6">
        <v>1994</v>
      </c>
      <c r="B45" s="74">
        <v>20874</v>
      </c>
      <c r="C45" s="74">
        <v>20769</v>
      </c>
      <c r="D45" s="74">
        <v>9905</v>
      </c>
      <c r="E45" s="74">
        <v>10864</v>
      </c>
      <c r="F45" s="74">
        <v>105</v>
      </c>
      <c r="G45" s="74">
        <v>0</v>
      </c>
      <c r="H45" s="74">
        <v>21727</v>
      </c>
      <c r="I45" s="74">
        <v>16477</v>
      </c>
      <c r="J45" s="74">
        <v>5250</v>
      </c>
      <c r="K45" s="74">
        <v>0</v>
      </c>
      <c r="L45" s="74">
        <v>-853</v>
      </c>
    </row>
    <row r="46" spans="1:12">
      <c r="A46" s="6">
        <v>1995</v>
      </c>
      <c r="B46" s="74">
        <v>24202</v>
      </c>
      <c r="C46" s="74">
        <v>24032</v>
      </c>
      <c r="D46" s="74">
        <v>13985</v>
      </c>
      <c r="E46" s="74">
        <v>10047</v>
      </c>
      <c r="F46" s="74">
        <v>170</v>
      </c>
      <c r="G46" s="74">
        <v>0</v>
      </c>
      <c r="H46" s="74">
        <v>24050</v>
      </c>
      <c r="I46" s="74">
        <v>18842</v>
      </c>
      <c r="J46" s="74">
        <v>5208</v>
      </c>
      <c r="K46" s="74">
        <v>0</v>
      </c>
      <c r="L46" s="74">
        <v>152</v>
      </c>
    </row>
    <row r="47" spans="1:12">
      <c r="A47" s="6">
        <v>1996</v>
      </c>
      <c r="B47" s="74">
        <v>27132</v>
      </c>
      <c r="C47" s="74">
        <v>27000</v>
      </c>
      <c r="D47" s="74">
        <v>16752</v>
      </c>
      <c r="E47" s="74">
        <v>10248</v>
      </c>
      <c r="F47" s="74">
        <v>130</v>
      </c>
      <c r="G47" s="74">
        <v>2</v>
      </c>
      <c r="H47" s="74">
        <v>27132</v>
      </c>
      <c r="I47" s="74">
        <v>20864</v>
      </c>
      <c r="J47" s="74">
        <v>6255</v>
      </c>
      <c r="K47" s="74">
        <v>13</v>
      </c>
      <c r="L47" s="74" t="s">
        <v>9</v>
      </c>
    </row>
    <row r="48" spans="1:12">
      <c r="A48" s="6">
        <v>1997</v>
      </c>
      <c r="B48" s="74">
        <v>26638</v>
      </c>
      <c r="C48" s="74">
        <v>26484</v>
      </c>
      <c r="D48" s="74">
        <v>17640</v>
      </c>
      <c r="E48" s="74">
        <v>8844</v>
      </c>
      <c r="F48" s="74">
        <v>128</v>
      </c>
      <c r="G48" s="74">
        <v>26</v>
      </c>
      <c r="H48" s="74">
        <v>26638</v>
      </c>
      <c r="I48" s="74">
        <v>20025</v>
      </c>
      <c r="J48" s="74">
        <v>6599</v>
      </c>
      <c r="K48" s="74">
        <v>14</v>
      </c>
      <c r="L48" s="74" t="s">
        <v>9</v>
      </c>
    </row>
    <row r="49" spans="1:12">
      <c r="A49" s="6">
        <v>1998</v>
      </c>
      <c r="B49" s="74">
        <v>32752</v>
      </c>
      <c r="C49" s="74">
        <v>32330</v>
      </c>
      <c r="D49" s="74">
        <v>18886</v>
      </c>
      <c r="E49" s="74">
        <v>13444</v>
      </c>
      <c r="F49" s="74">
        <v>360</v>
      </c>
      <c r="G49" s="74">
        <v>62</v>
      </c>
      <c r="H49" s="74">
        <v>32752</v>
      </c>
      <c r="I49" s="74">
        <v>25373</v>
      </c>
      <c r="J49" s="74">
        <v>7368</v>
      </c>
      <c r="K49" s="74">
        <v>11</v>
      </c>
      <c r="L49" s="74" t="s">
        <v>9</v>
      </c>
    </row>
    <row r="50" spans="1:12">
      <c r="A50" s="6">
        <v>1999</v>
      </c>
      <c r="B50" s="74">
        <v>35624</v>
      </c>
      <c r="C50" s="74">
        <v>35120</v>
      </c>
      <c r="D50" s="74">
        <v>22017</v>
      </c>
      <c r="E50" s="74">
        <v>13103</v>
      </c>
      <c r="F50" s="74">
        <v>442</v>
      </c>
      <c r="G50" s="74">
        <v>62</v>
      </c>
      <c r="H50" s="74">
        <v>35624</v>
      </c>
      <c r="I50" s="74">
        <v>26896</v>
      </c>
      <c r="J50" s="74">
        <v>8713</v>
      </c>
      <c r="K50" s="74">
        <v>15</v>
      </c>
      <c r="L50" s="74" t="s">
        <v>9</v>
      </c>
    </row>
    <row r="51" spans="1:12">
      <c r="A51" s="6">
        <v>2000</v>
      </c>
      <c r="B51" s="74">
        <v>38782</v>
      </c>
      <c r="C51" s="74">
        <v>37740</v>
      </c>
      <c r="D51" s="74">
        <v>22424</v>
      </c>
      <c r="E51" s="74">
        <v>15316</v>
      </c>
      <c r="F51" s="74">
        <v>1032</v>
      </c>
      <c r="G51" s="74">
        <v>10</v>
      </c>
      <c r="H51" s="74">
        <v>38783</v>
      </c>
      <c r="I51" s="74">
        <v>28943</v>
      </c>
      <c r="J51" s="74">
        <v>9782</v>
      </c>
      <c r="K51" s="74">
        <v>58</v>
      </c>
      <c r="L51" s="74" t="s">
        <v>9</v>
      </c>
    </row>
    <row r="52" spans="1:12">
      <c r="A52" s="6">
        <v>2001</v>
      </c>
      <c r="B52" s="74">
        <v>42398</v>
      </c>
      <c r="C52" s="74">
        <v>41579</v>
      </c>
      <c r="D52" s="74">
        <v>23883</v>
      </c>
      <c r="E52" s="74">
        <v>17696</v>
      </c>
      <c r="F52" s="74">
        <v>817</v>
      </c>
      <c r="G52" s="74">
        <v>2</v>
      </c>
      <c r="H52" s="74">
        <v>42398</v>
      </c>
      <c r="I52" s="74">
        <v>33265</v>
      </c>
      <c r="J52" s="74">
        <v>9102</v>
      </c>
      <c r="K52" s="74">
        <v>31</v>
      </c>
      <c r="L52" s="74" t="s">
        <v>9</v>
      </c>
    </row>
    <row r="53" spans="1:12">
      <c r="A53" s="6">
        <v>2002</v>
      </c>
      <c r="B53" s="74">
        <v>45919</v>
      </c>
      <c r="C53" s="74">
        <v>45629</v>
      </c>
      <c r="D53" s="74">
        <v>24777</v>
      </c>
      <c r="E53" s="74">
        <v>20852</v>
      </c>
      <c r="F53" s="74">
        <v>229</v>
      </c>
      <c r="G53" s="74">
        <v>61</v>
      </c>
      <c r="H53" s="74">
        <v>45919</v>
      </c>
      <c r="I53" s="74">
        <v>35913</v>
      </c>
      <c r="J53" s="74">
        <v>9989</v>
      </c>
      <c r="K53" s="74">
        <v>17</v>
      </c>
      <c r="L53" s="74" t="s">
        <v>9</v>
      </c>
    </row>
    <row r="54" spans="1:12">
      <c r="A54" s="6">
        <v>2003</v>
      </c>
      <c r="B54" s="74">
        <v>49479</v>
      </c>
      <c r="C54" s="74">
        <v>48736</v>
      </c>
      <c r="D54" s="74">
        <v>24263</v>
      </c>
      <c r="E54" s="74">
        <v>24473</v>
      </c>
      <c r="F54" s="74">
        <v>725</v>
      </c>
      <c r="G54" s="74">
        <v>18</v>
      </c>
      <c r="H54" s="74">
        <v>49479</v>
      </c>
      <c r="I54" s="74">
        <v>39947</v>
      </c>
      <c r="J54" s="74">
        <v>9490</v>
      </c>
      <c r="K54" s="74">
        <v>42</v>
      </c>
      <c r="L54" s="74" t="s">
        <v>9</v>
      </c>
    </row>
    <row r="55" spans="1:12">
      <c r="A55" s="6">
        <v>2004</v>
      </c>
      <c r="B55" s="74">
        <v>52919</v>
      </c>
      <c r="C55" s="74">
        <v>51877</v>
      </c>
      <c r="D55" s="74">
        <v>25035</v>
      </c>
      <c r="E55" s="74">
        <v>26842</v>
      </c>
      <c r="F55" s="74">
        <v>1032</v>
      </c>
      <c r="G55" s="74">
        <v>10</v>
      </c>
      <c r="H55" s="74">
        <v>53681</v>
      </c>
      <c r="I55" s="74">
        <v>42768</v>
      </c>
      <c r="J55" s="74">
        <v>10849</v>
      </c>
      <c r="K55" s="74">
        <v>64</v>
      </c>
      <c r="L55" s="74">
        <v>-762</v>
      </c>
    </row>
    <row r="56" spans="1:12">
      <c r="A56" s="6">
        <v>2005</v>
      </c>
      <c r="B56" s="74">
        <v>53451</v>
      </c>
      <c r="C56" s="74">
        <v>52679</v>
      </c>
      <c r="D56" s="74">
        <v>26428</v>
      </c>
      <c r="E56" s="74">
        <v>26251</v>
      </c>
      <c r="F56" s="74">
        <v>743</v>
      </c>
      <c r="G56" s="74">
        <v>29</v>
      </c>
      <c r="H56" s="74">
        <v>53451</v>
      </c>
      <c r="I56" s="74">
        <v>43909</v>
      </c>
      <c r="J56" s="74">
        <v>9440</v>
      </c>
      <c r="K56" s="74">
        <v>102</v>
      </c>
      <c r="L56" s="74">
        <v>0</v>
      </c>
    </row>
    <row r="57" spans="1:12">
      <c r="A57" s="6">
        <v>2006</v>
      </c>
      <c r="B57" s="74">
        <v>54326</v>
      </c>
      <c r="C57" s="74">
        <v>53848</v>
      </c>
      <c r="D57" s="74">
        <v>34490</v>
      </c>
      <c r="E57" s="74">
        <v>19358</v>
      </c>
      <c r="F57" s="74">
        <v>389</v>
      </c>
      <c r="G57" s="74">
        <v>89</v>
      </c>
      <c r="H57" s="74">
        <v>53870</v>
      </c>
      <c r="I57" s="74">
        <v>42191</v>
      </c>
      <c r="J57" s="74">
        <v>11638</v>
      </c>
      <c r="K57" s="74">
        <v>41</v>
      </c>
      <c r="L57" s="74">
        <v>456</v>
      </c>
    </row>
    <row r="58" spans="1:12">
      <c r="A58" s="8">
        <v>2007</v>
      </c>
      <c r="B58" s="74">
        <v>49264</v>
      </c>
      <c r="C58" s="74">
        <v>48618</v>
      </c>
      <c r="D58" s="74">
        <v>36950</v>
      </c>
      <c r="E58" s="74">
        <v>11668</v>
      </c>
      <c r="F58" s="74">
        <v>505</v>
      </c>
      <c r="G58" s="74">
        <v>141</v>
      </c>
      <c r="H58" s="74">
        <v>49483</v>
      </c>
      <c r="I58" s="74">
        <v>37104</v>
      </c>
      <c r="J58" s="74">
        <v>12361</v>
      </c>
      <c r="K58" s="74">
        <v>18</v>
      </c>
      <c r="L58" s="74">
        <v>-219</v>
      </c>
    </row>
    <row r="59" spans="1:12" s="8" customFormat="1">
      <c r="A59" s="8">
        <v>2008</v>
      </c>
      <c r="B59" s="74">
        <v>49525</v>
      </c>
      <c r="C59" s="74">
        <v>49079</v>
      </c>
      <c r="D59" s="74">
        <v>39171</v>
      </c>
      <c r="E59" s="74">
        <v>9908</v>
      </c>
      <c r="F59" s="74">
        <v>347</v>
      </c>
      <c r="G59" s="74">
        <v>99</v>
      </c>
      <c r="H59" s="74">
        <v>49523</v>
      </c>
      <c r="I59" s="74">
        <v>37093</v>
      </c>
      <c r="J59" s="74">
        <v>12402</v>
      </c>
      <c r="K59" s="74">
        <v>28</v>
      </c>
      <c r="L59" s="74">
        <v>2</v>
      </c>
    </row>
    <row r="60" spans="1:12" s="8" customFormat="1">
      <c r="A60" s="8">
        <v>2009</v>
      </c>
      <c r="B60" s="74">
        <v>53893</v>
      </c>
      <c r="C60" s="74">
        <v>53658</v>
      </c>
      <c r="D60" s="74">
        <v>41279</v>
      </c>
      <c r="E60" s="74">
        <v>12379</v>
      </c>
      <c r="F60" s="74">
        <v>201</v>
      </c>
      <c r="G60" s="74">
        <v>34</v>
      </c>
      <c r="H60" s="74">
        <v>53684</v>
      </c>
      <c r="I60" s="74">
        <v>37709</v>
      </c>
      <c r="J60" s="74">
        <v>15955</v>
      </c>
      <c r="K60" s="74">
        <v>20</v>
      </c>
      <c r="L60" s="74">
        <v>208</v>
      </c>
    </row>
    <row r="61" spans="1:12" s="8" customFormat="1">
      <c r="A61" s="8">
        <v>2010</v>
      </c>
      <c r="B61" s="74">
        <v>54468</v>
      </c>
      <c r="C61" s="74">
        <v>53952</v>
      </c>
      <c r="D61" s="74">
        <v>40558</v>
      </c>
      <c r="E61" s="74">
        <v>13394</v>
      </c>
      <c r="F61" s="74">
        <v>491</v>
      </c>
      <c r="G61" s="74">
        <v>25</v>
      </c>
      <c r="H61" s="74">
        <v>54431</v>
      </c>
      <c r="I61" s="74">
        <v>38080</v>
      </c>
      <c r="J61" s="74">
        <v>16328</v>
      </c>
      <c r="K61" s="74">
        <v>23</v>
      </c>
      <c r="L61" s="74">
        <v>37</v>
      </c>
    </row>
    <row r="62" spans="1:12" s="8" customFormat="1">
      <c r="A62" s="8">
        <v>2011</v>
      </c>
      <c r="B62" s="74">
        <v>55559</v>
      </c>
      <c r="C62" s="74">
        <v>55413</v>
      </c>
      <c r="D62" s="74">
        <v>39928</v>
      </c>
      <c r="E62" s="74">
        <v>15485</v>
      </c>
      <c r="F62" s="74">
        <v>128</v>
      </c>
      <c r="G62" s="74">
        <v>18</v>
      </c>
      <c r="H62" s="74">
        <v>55505</v>
      </c>
      <c r="I62" s="74">
        <v>36371</v>
      </c>
      <c r="J62" s="74">
        <v>19094</v>
      </c>
      <c r="K62" s="74">
        <v>40</v>
      </c>
      <c r="L62" s="74">
        <v>54</v>
      </c>
    </row>
    <row r="63" spans="1:12" s="8" customFormat="1">
      <c r="A63" s="8">
        <v>2012</v>
      </c>
      <c r="B63" s="74">
        <v>52868</v>
      </c>
      <c r="C63" s="74">
        <v>51667</v>
      </c>
      <c r="D63" s="74">
        <v>41362</v>
      </c>
      <c r="E63" s="74">
        <v>10305</v>
      </c>
      <c r="F63" s="74">
        <v>1188</v>
      </c>
      <c r="G63" s="74">
        <v>13</v>
      </c>
      <c r="H63" s="74">
        <v>52993</v>
      </c>
      <c r="I63" s="74">
        <v>36418</v>
      </c>
      <c r="J63" s="74">
        <v>16532</v>
      </c>
      <c r="K63" s="74">
        <v>43</v>
      </c>
      <c r="L63" s="74">
        <v>-126</v>
      </c>
    </row>
    <row r="64" spans="1:12" s="8" customFormat="1">
      <c r="A64" s="8">
        <v>2013</v>
      </c>
      <c r="B64" s="74">
        <v>50276</v>
      </c>
      <c r="C64" s="74">
        <v>49590</v>
      </c>
      <c r="D64" s="74">
        <v>41913</v>
      </c>
      <c r="E64" s="74">
        <v>7677</v>
      </c>
      <c r="F64" s="74">
        <v>678</v>
      </c>
      <c r="G64" s="74">
        <v>8</v>
      </c>
      <c r="H64" s="74">
        <v>50405</v>
      </c>
      <c r="I64" s="74">
        <v>35794</v>
      </c>
      <c r="J64" s="74">
        <v>14554</v>
      </c>
      <c r="K64" s="74">
        <v>57</v>
      </c>
      <c r="L64" s="74">
        <v>-129</v>
      </c>
    </row>
    <row r="65" spans="1:13" s="8" customFormat="1">
      <c r="A65" s="8">
        <v>2014</v>
      </c>
      <c r="B65" s="74">
        <v>45367.294999999998</v>
      </c>
      <c r="C65" s="74">
        <v>44286</v>
      </c>
      <c r="D65" s="74">
        <v>43566</v>
      </c>
      <c r="E65" s="74">
        <v>720</v>
      </c>
      <c r="F65" s="74">
        <v>1080</v>
      </c>
      <c r="G65" s="74">
        <v>1.2949999999999999</v>
      </c>
      <c r="H65" s="74">
        <v>45607</v>
      </c>
      <c r="I65" s="74">
        <v>35493</v>
      </c>
      <c r="J65" s="74">
        <v>10062</v>
      </c>
      <c r="K65" s="74">
        <v>52</v>
      </c>
      <c r="L65" s="74">
        <v>-239.70500000000175</v>
      </c>
    </row>
    <row r="66" spans="1:13" s="8" customFormat="1">
      <c r="A66" s="8">
        <v>2015</v>
      </c>
      <c r="B66" s="74">
        <v>45226.59</v>
      </c>
      <c r="C66" s="74">
        <v>43736</v>
      </c>
      <c r="D66" s="74">
        <v>43736</v>
      </c>
      <c r="E66" s="74">
        <v>0</v>
      </c>
      <c r="F66" s="74">
        <v>1490</v>
      </c>
      <c r="G66" s="74">
        <v>0.59</v>
      </c>
      <c r="H66" s="74">
        <v>41433</v>
      </c>
      <c r="I66" s="74">
        <v>34646</v>
      </c>
      <c r="J66" s="74">
        <v>6696</v>
      </c>
      <c r="K66" s="74">
        <v>91</v>
      </c>
      <c r="L66" s="74">
        <v>3793.5899999999965</v>
      </c>
    </row>
    <row r="67" spans="1:13" s="8" customFormat="1">
      <c r="A67" s="8">
        <v>2016</v>
      </c>
      <c r="B67" s="74">
        <v>45317</v>
      </c>
      <c r="C67" s="74">
        <v>44922</v>
      </c>
      <c r="D67" s="74">
        <v>44922</v>
      </c>
      <c r="E67" s="74">
        <v>0</v>
      </c>
      <c r="F67" s="74">
        <v>395</v>
      </c>
      <c r="G67" s="74">
        <v>0</v>
      </c>
      <c r="H67" s="74">
        <v>39105</v>
      </c>
      <c r="I67" s="74">
        <v>34014</v>
      </c>
      <c r="J67" s="74">
        <v>5017</v>
      </c>
      <c r="K67" s="74">
        <v>74</v>
      </c>
      <c r="L67" s="74">
        <v>6212</v>
      </c>
    </row>
    <row r="68" spans="1:13" s="8" customFormat="1">
      <c r="A68" s="8">
        <v>2017</v>
      </c>
      <c r="B68" s="74">
        <v>46190</v>
      </c>
      <c r="C68" s="74">
        <v>45264</v>
      </c>
      <c r="D68" s="74">
        <v>45264</v>
      </c>
      <c r="E68" s="74">
        <v>0</v>
      </c>
      <c r="F68" s="74">
        <v>926</v>
      </c>
      <c r="G68" s="74">
        <v>0</v>
      </c>
      <c r="H68" s="74">
        <v>38078</v>
      </c>
      <c r="I68" s="74">
        <v>33436</v>
      </c>
      <c r="J68" s="74">
        <v>4608</v>
      </c>
      <c r="K68" s="74">
        <v>34</v>
      </c>
      <c r="L68" s="74">
        <v>8112</v>
      </c>
    </row>
    <row r="69" spans="1:13" s="8" customFormat="1">
      <c r="A69" s="8">
        <v>2018</v>
      </c>
      <c r="B69" s="74">
        <v>47844</v>
      </c>
      <c r="C69" s="74">
        <v>46532</v>
      </c>
      <c r="D69" s="74">
        <v>46532</v>
      </c>
      <c r="E69" s="74">
        <v>0</v>
      </c>
      <c r="F69" s="74">
        <v>1312</v>
      </c>
      <c r="G69" s="74">
        <v>0</v>
      </c>
      <c r="H69" s="74">
        <v>38260</v>
      </c>
      <c r="I69" s="74">
        <v>32522</v>
      </c>
      <c r="J69" s="74">
        <v>5670</v>
      </c>
      <c r="K69" s="74">
        <v>68</v>
      </c>
      <c r="L69" s="74">
        <v>9584</v>
      </c>
    </row>
    <row r="70" spans="1:13" s="8" customFormat="1">
      <c r="A70" s="8">
        <v>2019</v>
      </c>
      <c r="B70" s="74">
        <v>51000</v>
      </c>
      <c r="C70" s="74">
        <v>49594</v>
      </c>
      <c r="D70" s="74">
        <v>49594</v>
      </c>
      <c r="E70" s="74">
        <v>0</v>
      </c>
      <c r="F70" s="74">
        <v>795</v>
      </c>
      <c r="G70" s="74">
        <v>611</v>
      </c>
      <c r="H70" s="74">
        <v>38014</v>
      </c>
      <c r="I70" s="74">
        <v>32093</v>
      </c>
      <c r="J70" s="74">
        <v>5896</v>
      </c>
      <c r="K70" s="74">
        <v>25</v>
      </c>
      <c r="L70" s="74">
        <v>12987</v>
      </c>
    </row>
    <row r="71" spans="1:13" s="8" customFormat="1">
      <c r="A71" s="8">
        <v>2020</v>
      </c>
      <c r="B71" s="74">
        <v>52383</v>
      </c>
      <c r="C71" s="74">
        <v>50129</v>
      </c>
      <c r="D71" s="74">
        <v>50129</v>
      </c>
      <c r="E71" s="74">
        <v>0</v>
      </c>
      <c r="F71" s="74">
        <v>837</v>
      </c>
      <c r="G71" s="74">
        <v>1417</v>
      </c>
      <c r="H71" s="74">
        <v>37702</v>
      </c>
      <c r="I71" s="74">
        <v>31770</v>
      </c>
      <c r="J71" s="74">
        <v>5842</v>
      </c>
      <c r="K71" s="74">
        <v>90</v>
      </c>
      <c r="L71" s="74">
        <v>14681</v>
      </c>
    </row>
    <row r="72" spans="1:13" s="8" customFormat="1">
      <c r="A72" s="8">
        <v>2021</v>
      </c>
      <c r="B72" s="74">
        <v>55275</v>
      </c>
      <c r="C72" s="74">
        <v>50593</v>
      </c>
      <c r="D72" s="74">
        <v>50593</v>
      </c>
      <c r="E72" s="74">
        <v>0</v>
      </c>
      <c r="F72" s="74">
        <v>1385</v>
      </c>
      <c r="G72" s="74">
        <v>3297</v>
      </c>
      <c r="H72" s="74">
        <v>37962</v>
      </c>
      <c r="I72" s="74">
        <v>31393</v>
      </c>
      <c r="J72" s="74">
        <v>6509</v>
      </c>
      <c r="K72" s="74">
        <v>60</v>
      </c>
      <c r="L72" s="74">
        <v>17313</v>
      </c>
    </row>
    <row r="73" spans="1:13" s="8" customFormat="1">
      <c r="A73" s="8">
        <v>2022</v>
      </c>
      <c r="B73" s="74">
        <v>43345</v>
      </c>
      <c r="C73" s="74">
        <v>50342</v>
      </c>
      <c r="D73" s="74">
        <v>50342</v>
      </c>
      <c r="E73" s="74">
        <v>0</v>
      </c>
      <c r="F73" s="74">
        <v>1215</v>
      </c>
      <c r="G73" s="74">
        <v>-8212</v>
      </c>
      <c r="H73" s="74">
        <v>40143</v>
      </c>
      <c r="I73" s="74">
        <v>33012</v>
      </c>
      <c r="J73" s="74">
        <v>7085</v>
      </c>
      <c r="K73" s="74">
        <v>46</v>
      </c>
      <c r="L73" s="74">
        <v>3202</v>
      </c>
      <c r="M73" s="118"/>
    </row>
    <row r="74" spans="1:13" s="55" customFormat="1" ht="12.75" customHeight="1">
      <c r="B74" s="116"/>
      <c r="C74" s="116"/>
      <c r="H74" s="116"/>
    </row>
    <row r="75" spans="1:13" s="1" customFormat="1">
      <c r="A75" s="67" t="s">
        <v>601</v>
      </c>
      <c r="B75" s="68"/>
      <c r="C75" s="116"/>
      <c r="E75" s="70"/>
      <c r="F75" s="71"/>
      <c r="J75" s="1" t="s">
        <v>152</v>
      </c>
      <c r="L75" s="116"/>
    </row>
    <row r="76" spans="1:13" s="1" customFormat="1"/>
    <row r="77" spans="1:13" s="1" customFormat="1">
      <c r="A77" s="72" t="s">
        <v>602</v>
      </c>
      <c r="C77" s="63"/>
    </row>
    <row r="78" spans="1:13" s="1" customFormat="1">
      <c r="A78" s="1" t="s">
        <v>4</v>
      </c>
      <c r="E78" s="52"/>
    </row>
    <row r="80" spans="1:13" s="75" customFormat="1" ht="12.75" customHeight="1">
      <c r="A80" s="75" t="s">
        <v>10</v>
      </c>
      <c r="D80" s="30"/>
      <c r="E80" s="30"/>
    </row>
    <row r="81" spans="1:10" ht="12.75" customHeight="1">
      <c r="A81" s="6" t="s">
        <v>565</v>
      </c>
    </row>
    <row r="84" spans="1:10" ht="12.75" customHeight="1">
      <c r="D84" s="29"/>
    </row>
    <row r="86" spans="1:10" ht="12.75" customHeight="1">
      <c r="F86" s="17"/>
    </row>
    <row r="91" spans="1:10" ht="12.75" customHeight="1">
      <c r="J91" s="17"/>
    </row>
  </sheetData>
  <phoneticPr fontId="4" type="noConversion"/>
  <hyperlinks>
    <hyperlink ref="A4" location="Inhalt!A1" display="&lt;&lt;&lt; Inhalt" xr:uid="{F9C9A526-68C8-4D22-9970-26691FE2AEC3}"/>
    <hyperlink ref="A75" location="Metadaten!A1" display="Metadaten &lt;&lt;&lt;" xr:uid="{015F3C91-144C-49E9-9D65-CF92F5C22043}"/>
  </hyperlinks>
  <pageMargins left="0.78740157499999996" right="0.78740157499999996" top="0.984251969" bottom="0.984251969" header="0.4921259845" footer="0.4921259845"/>
  <pageSetup paperSize="9" scale="73"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pageSetUpPr fitToPage="1"/>
  </sheetPr>
  <dimension ref="A1:M93"/>
  <sheetViews>
    <sheetView zoomScaleNormal="100" workbookViewId="0">
      <pane ySplit="10" topLeftCell="A11" activePane="bottomLeft" state="frozen"/>
      <selection sqref="A1:XFD1048576"/>
      <selection pane="bottomLeft" activeCell="A4" sqref="A4"/>
    </sheetView>
  </sheetViews>
  <sheetFormatPr baseColWidth="10" defaultColWidth="6.5703125" defaultRowHeight="12.75" customHeight="1"/>
  <cols>
    <col min="1" max="1" width="6.7109375" style="6" customWidth="1"/>
    <col min="2" max="2" width="6.28515625" style="6" bestFit="1" customWidth="1"/>
    <col min="3" max="3" width="7.85546875" style="6" customWidth="1"/>
    <col min="4" max="4" width="25.5703125" style="6" bestFit="1" customWidth="1"/>
    <col min="5" max="5" width="5.42578125" style="6" bestFit="1" customWidth="1"/>
    <col min="6" max="6" width="14.85546875" style="6" bestFit="1" customWidth="1"/>
    <col min="7" max="7" width="20.5703125" style="6" bestFit="1" customWidth="1"/>
    <col min="8" max="8" width="6.28515625" style="6" bestFit="1" customWidth="1"/>
    <col min="9" max="9" width="12" style="6" bestFit="1" customWidth="1"/>
    <col min="10" max="10" width="13.140625" style="6" bestFit="1" customWidth="1"/>
    <col min="11" max="11" width="21.42578125" style="6" bestFit="1" customWidth="1"/>
    <col min="12" max="12" width="7.5703125" style="6" bestFit="1" customWidth="1"/>
    <col min="13" max="13" width="28" style="6" bestFit="1" customWidth="1"/>
    <col min="14" max="16384" width="6.5703125" style="6"/>
  </cols>
  <sheetData>
    <row r="1" spans="1:13" s="55" customFormat="1" ht="15.75">
      <c r="A1" s="53" t="s">
        <v>337</v>
      </c>
    </row>
    <row r="2" spans="1:13" s="55" customFormat="1" ht="12.75" customHeight="1">
      <c r="A2" s="55" t="s">
        <v>728</v>
      </c>
    </row>
    <row r="3" spans="1:13" s="55" customFormat="1"/>
    <row r="4" spans="1:13" s="55" customFormat="1">
      <c r="A4" s="62" t="s">
        <v>599</v>
      </c>
    </row>
    <row r="5" spans="1:13" s="55" customFormat="1">
      <c r="A5" s="63"/>
    </row>
    <row r="6" spans="1:13" s="55" customFormat="1">
      <c r="A6" s="64" t="s">
        <v>606</v>
      </c>
    </row>
    <row r="7" spans="1:13" s="55" customFormat="1"/>
    <row r="8" spans="1:13" s="3" customFormat="1">
      <c r="A8" s="3" t="s">
        <v>0</v>
      </c>
      <c r="B8" s="3" t="s">
        <v>388</v>
      </c>
      <c r="H8" s="3" t="s">
        <v>389</v>
      </c>
    </row>
    <row r="9" spans="1:13" s="3" customFormat="1">
      <c r="C9" s="3" t="s">
        <v>135</v>
      </c>
      <c r="F9" s="3" t="s">
        <v>114</v>
      </c>
      <c r="G9" s="3" t="s">
        <v>96</v>
      </c>
      <c r="I9" s="3" t="s">
        <v>97</v>
      </c>
      <c r="J9" s="3" t="s">
        <v>98</v>
      </c>
      <c r="K9" s="3" t="s">
        <v>354</v>
      </c>
      <c r="L9" s="3" t="s">
        <v>11</v>
      </c>
      <c r="M9" s="3" t="s">
        <v>79</v>
      </c>
    </row>
    <row r="10" spans="1:13" s="3" customFormat="1">
      <c r="D10" s="3" t="s">
        <v>695</v>
      </c>
      <c r="E10" s="3" t="s">
        <v>7</v>
      </c>
    </row>
    <row r="11" spans="1:13">
      <c r="A11" s="6">
        <v>1958</v>
      </c>
      <c r="B11" s="74">
        <v>835</v>
      </c>
      <c r="C11" s="74">
        <v>833</v>
      </c>
      <c r="D11" s="74">
        <v>683</v>
      </c>
      <c r="E11" s="74">
        <v>150</v>
      </c>
      <c r="F11" s="74">
        <v>2</v>
      </c>
      <c r="G11" s="74">
        <v>0</v>
      </c>
      <c r="H11" s="74">
        <v>851</v>
      </c>
      <c r="I11" s="74">
        <v>814</v>
      </c>
      <c r="J11" s="74">
        <v>37</v>
      </c>
      <c r="K11" s="74">
        <v>0</v>
      </c>
      <c r="L11" s="74">
        <v>0</v>
      </c>
      <c r="M11" s="74">
        <v>-16</v>
      </c>
    </row>
    <row r="12" spans="1:13">
      <c r="A12" s="6">
        <v>1959</v>
      </c>
      <c r="B12" s="74">
        <v>895</v>
      </c>
      <c r="C12" s="74">
        <v>893</v>
      </c>
      <c r="D12" s="74">
        <v>743</v>
      </c>
      <c r="E12" s="74">
        <v>150</v>
      </c>
      <c r="F12" s="74">
        <v>2</v>
      </c>
      <c r="G12" s="74">
        <v>0</v>
      </c>
      <c r="H12" s="74">
        <v>814</v>
      </c>
      <c r="I12" s="74">
        <v>780</v>
      </c>
      <c r="J12" s="74">
        <v>33</v>
      </c>
      <c r="K12" s="74">
        <v>0</v>
      </c>
      <c r="L12" s="74">
        <v>1</v>
      </c>
      <c r="M12" s="74">
        <v>81</v>
      </c>
    </row>
    <row r="13" spans="1:13">
      <c r="A13" s="6">
        <v>1960</v>
      </c>
      <c r="B13" s="74">
        <v>1027</v>
      </c>
      <c r="C13" s="74">
        <v>1023</v>
      </c>
      <c r="D13" s="74">
        <v>873</v>
      </c>
      <c r="E13" s="74">
        <v>150</v>
      </c>
      <c r="F13" s="74">
        <v>3</v>
      </c>
      <c r="G13" s="74">
        <v>1</v>
      </c>
      <c r="H13" s="74">
        <v>885</v>
      </c>
      <c r="I13" s="74">
        <v>839</v>
      </c>
      <c r="J13" s="74">
        <v>46</v>
      </c>
      <c r="K13" s="74">
        <v>0</v>
      </c>
      <c r="L13" s="74">
        <v>0</v>
      </c>
      <c r="M13" s="74">
        <v>132</v>
      </c>
    </row>
    <row r="14" spans="1:13">
      <c r="A14" s="6">
        <v>1961</v>
      </c>
      <c r="B14" s="74">
        <v>1247</v>
      </c>
      <c r="C14" s="74">
        <v>1240</v>
      </c>
      <c r="D14" s="74">
        <v>1090</v>
      </c>
      <c r="E14" s="74">
        <v>150</v>
      </c>
      <c r="F14" s="74">
        <v>5</v>
      </c>
      <c r="G14" s="74">
        <v>2</v>
      </c>
      <c r="H14" s="74">
        <v>979</v>
      </c>
      <c r="I14" s="74">
        <v>932</v>
      </c>
      <c r="J14" s="74">
        <v>46</v>
      </c>
      <c r="K14" s="74">
        <v>0</v>
      </c>
      <c r="L14" s="74">
        <v>1</v>
      </c>
      <c r="M14" s="74">
        <v>268</v>
      </c>
    </row>
    <row r="15" spans="1:13">
      <c r="A15" s="6">
        <v>1962</v>
      </c>
      <c r="B15" s="74">
        <v>1419</v>
      </c>
      <c r="C15" s="74">
        <v>1410</v>
      </c>
      <c r="D15" s="74">
        <v>1260</v>
      </c>
      <c r="E15" s="74">
        <v>150</v>
      </c>
      <c r="F15" s="74">
        <v>6</v>
      </c>
      <c r="G15" s="74">
        <v>3</v>
      </c>
      <c r="H15" s="74">
        <v>1432</v>
      </c>
      <c r="I15" s="74">
        <v>1385</v>
      </c>
      <c r="J15" s="74">
        <v>47</v>
      </c>
      <c r="K15" s="74">
        <v>0</v>
      </c>
      <c r="L15" s="74">
        <v>0</v>
      </c>
      <c r="M15" s="74">
        <v>-13</v>
      </c>
    </row>
    <row r="16" spans="1:13">
      <c r="A16" s="6">
        <v>1963</v>
      </c>
      <c r="B16" s="74">
        <v>1556</v>
      </c>
      <c r="C16" s="74">
        <v>1544</v>
      </c>
      <c r="D16" s="74">
        <v>1394</v>
      </c>
      <c r="E16" s="74">
        <v>150</v>
      </c>
      <c r="F16" s="74">
        <v>12</v>
      </c>
      <c r="G16" s="74">
        <v>0</v>
      </c>
      <c r="H16" s="74">
        <v>1476</v>
      </c>
      <c r="I16" s="74">
        <v>1425</v>
      </c>
      <c r="J16" s="74">
        <v>51</v>
      </c>
      <c r="K16" s="74">
        <v>0</v>
      </c>
      <c r="L16" s="74">
        <v>0</v>
      </c>
      <c r="M16" s="74">
        <v>80</v>
      </c>
    </row>
    <row r="17" spans="1:13">
      <c r="A17" s="6">
        <v>1964</v>
      </c>
      <c r="B17" s="74">
        <v>1742</v>
      </c>
      <c r="C17" s="74">
        <v>1731</v>
      </c>
      <c r="D17" s="74">
        <v>1581</v>
      </c>
      <c r="E17" s="74">
        <v>150</v>
      </c>
      <c r="F17" s="74">
        <v>11</v>
      </c>
      <c r="G17" s="74">
        <v>0</v>
      </c>
      <c r="H17" s="74">
        <v>1610</v>
      </c>
      <c r="I17" s="74">
        <v>1453</v>
      </c>
      <c r="J17" s="74">
        <v>52</v>
      </c>
      <c r="K17" s="74">
        <v>0</v>
      </c>
      <c r="L17" s="74">
        <v>105</v>
      </c>
      <c r="M17" s="74">
        <v>132</v>
      </c>
    </row>
    <row r="18" spans="1:13">
      <c r="A18" s="6">
        <v>1965</v>
      </c>
      <c r="B18" s="74">
        <v>2260</v>
      </c>
      <c r="C18" s="74">
        <v>2248</v>
      </c>
      <c r="D18" s="74">
        <v>2048</v>
      </c>
      <c r="E18" s="74">
        <v>200</v>
      </c>
      <c r="F18" s="74">
        <v>12</v>
      </c>
      <c r="G18" s="74">
        <v>0</v>
      </c>
      <c r="H18" s="74">
        <v>3054</v>
      </c>
      <c r="I18" s="74">
        <v>2845</v>
      </c>
      <c r="J18" s="74">
        <v>93</v>
      </c>
      <c r="K18" s="74">
        <v>0</v>
      </c>
      <c r="L18" s="74">
        <v>116</v>
      </c>
      <c r="M18" s="74">
        <v>-794</v>
      </c>
    </row>
    <row r="19" spans="1:13">
      <c r="A19" s="6">
        <v>1966</v>
      </c>
      <c r="B19" s="74">
        <v>3608</v>
      </c>
      <c r="C19" s="74">
        <v>3594</v>
      </c>
      <c r="D19" s="74">
        <v>2476</v>
      </c>
      <c r="E19" s="74">
        <v>1118</v>
      </c>
      <c r="F19" s="74">
        <v>14</v>
      </c>
      <c r="G19" s="74">
        <v>0</v>
      </c>
      <c r="H19" s="74">
        <v>3269</v>
      </c>
      <c r="I19" s="74">
        <v>3144</v>
      </c>
      <c r="J19" s="74">
        <v>125</v>
      </c>
      <c r="K19" s="74">
        <v>0</v>
      </c>
      <c r="L19" s="74">
        <v>0</v>
      </c>
      <c r="M19" s="74">
        <v>339</v>
      </c>
    </row>
    <row r="20" spans="1:13">
      <c r="A20" s="6">
        <v>1967</v>
      </c>
      <c r="B20" s="74">
        <v>3389</v>
      </c>
      <c r="C20" s="74">
        <v>3380</v>
      </c>
      <c r="D20" s="74">
        <v>2630</v>
      </c>
      <c r="E20" s="74">
        <v>750</v>
      </c>
      <c r="F20" s="74">
        <v>9</v>
      </c>
      <c r="G20" s="74">
        <v>0</v>
      </c>
      <c r="H20" s="74">
        <v>3392</v>
      </c>
      <c r="I20" s="74">
        <v>3255</v>
      </c>
      <c r="J20" s="74">
        <v>137</v>
      </c>
      <c r="K20" s="74">
        <v>0</v>
      </c>
      <c r="L20" s="74">
        <v>0</v>
      </c>
      <c r="M20" s="74">
        <v>-3</v>
      </c>
    </row>
    <row r="21" spans="1:13">
      <c r="A21" s="6">
        <v>1968</v>
      </c>
      <c r="B21" s="74">
        <v>3873</v>
      </c>
      <c r="C21" s="74">
        <v>3863</v>
      </c>
      <c r="D21" s="74">
        <v>3013</v>
      </c>
      <c r="E21" s="74">
        <v>850</v>
      </c>
      <c r="F21" s="74">
        <v>10</v>
      </c>
      <c r="G21" s="74">
        <v>0</v>
      </c>
      <c r="H21" s="74">
        <v>3478</v>
      </c>
      <c r="I21" s="74">
        <v>3352</v>
      </c>
      <c r="J21" s="74">
        <v>126</v>
      </c>
      <c r="K21" s="74">
        <v>0</v>
      </c>
      <c r="L21" s="74">
        <v>0</v>
      </c>
      <c r="M21" s="74">
        <v>395</v>
      </c>
    </row>
    <row r="22" spans="1:13">
      <c r="A22" s="6">
        <v>1969</v>
      </c>
      <c r="B22" s="74">
        <v>4153</v>
      </c>
      <c r="C22" s="74">
        <v>4139</v>
      </c>
      <c r="D22" s="74">
        <v>4039</v>
      </c>
      <c r="E22" s="74">
        <v>100</v>
      </c>
      <c r="F22" s="74">
        <v>14</v>
      </c>
      <c r="G22" s="74">
        <v>0</v>
      </c>
      <c r="H22" s="74">
        <v>3962</v>
      </c>
      <c r="I22" s="74">
        <v>3832</v>
      </c>
      <c r="J22" s="74">
        <v>126</v>
      </c>
      <c r="K22" s="74">
        <v>0</v>
      </c>
      <c r="L22" s="74">
        <v>4</v>
      </c>
      <c r="M22" s="74">
        <v>191</v>
      </c>
    </row>
    <row r="23" spans="1:13">
      <c r="A23" s="6">
        <v>1970</v>
      </c>
      <c r="B23" s="74">
        <v>4878</v>
      </c>
      <c r="C23" s="74">
        <v>4856</v>
      </c>
      <c r="D23" s="74">
        <v>4856</v>
      </c>
      <c r="E23" s="74">
        <v>0</v>
      </c>
      <c r="F23" s="74">
        <v>22</v>
      </c>
      <c r="G23" s="74">
        <v>0</v>
      </c>
      <c r="H23" s="74">
        <v>4277</v>
      </c>
      <c r="I23" s="74">
        <v>4151</v>
      </c>
      <c r="J23" s="74">
        <v>126</v>
      </c>
      <c r="K23" s="74">
        <v>0</v>
      </c>
      <c r="L23" s="74">
        <v>0</v>
      </c>
      <c r="M23" s="74">
        <v>601</v>
      </c>
    </row>
    <row r="24" spans="1:13">
      <c r="A24" s="6">
        <v>1971</v>
      </c>
      <c r="B24" s="74">
        <v>6231</v>
      </c>
      <c r="C24" s="74">
        <v>6196</v>
      </c>
      <c r="D24" s="74">
        <v>6089</v>
      </c>
      <c r="E24" s="74">
        <v>107</v>
      </c>
      <c r="F24" s="74">
        <v>35</v>
      </c>
      <c r="G24" s="74">
        <v>0</v>
      </c>
      <c r="H24" s="74">
        <v>5968</v>
      </c>
      <c r="I24" s="74">
        <v>5833</v>
      </c>
      <c r="J24" s="74">
        <v>131</v>
      </c>
      <c r="K24" s="74">
        <v>0</v>
      </c>
      <c r="L24" s="74">
        <v>4</v>
      </c>
      <c r="M24" s="74">
        <v>264</v>
      </c>
    </row>
    <row r="25" spans="1:13">
      <c r="A25" s="6">
        <v>1972</v>
      </c>
      <c r="B25" s="74">
        <v>6910</v>
      </c>
      <c r="C25" s="74">
        <v>6881</v>
      </c>
      <c r="D25" s="74">
        <v>6681</v>
      </c>
      <c r="E25" s="74">
        <v>200</v>
      </c>
      <c r="F25" s="74">
        <v>29</v>
      </c>
      <c r="G25" s="74">
        <v>0</v>
      </c>
      <c r="H25" s="74">
        <v>7757</v>
      </c>
      <c r="I25" s="74">
        <v>7499</v>
      </c>
      <c r="J25" s="74">
        <v>258</v>
      </c>
      <c r="K25" s="74">
        <v>0</v>
      </c>
      <c r="L25" s="74">
        <v>0</v>
      </c>
      <c r="M25" s="74">
        <v>-847</v>
      </c>
    </row>
    <row r="26" spans="1:13">
      <c r="A26" s="6">
        <v>1973</v>
      </c>
      <c r="B26" s="74">
        <v>8266</v>
      </c>
      <c r="C26" s="74">
        <v>8213</v>
      </c>
      <c r="D26" s="74">
        <v>8013</v>
      </c>
      <c r="E26" s="74">
        <v>200</v>
      </c>
      <c r="F26" s="74">
        <v>53</v>
      </c>
      <c r="G26" s="74">
        <v>0</v>
      </c>
      <c r="H26" s="74">
        <v>7891</v>
      </c>
      <c r="I26" s="74">
        <v>7642</v>
      </c>
      <c r="J26" s="74">
        <v>249</v>
      </c>
      <c r="K26" s="74">
        <v>0</v>
      </c>
      <c r="L26" s="74">
        <v>0</v>
      </c>
      <c r="M26" s="74">
        <v>375</v>
      </c>
    </row>
    <row r="27" spans="1:13">
      <c r="A27" s="6">
        <v>1974</v>
      </c>
      <c r="B27" s="74">
        <v>9484</v>
      </c>
      <c r="C27" s="74">
        <v>9446</v>
      </c>
      <c r="D27" s="74">
        <v>9246</v>
      </c>
      <c r="E27" s="74">
        <v>200</v>
      </c>
      <c r="F27" s="74">
        <v>38</v>
      </c>
      <c r="G27" s="74">
        <v>0</v>
      </c>
      <c r="H27" s="74">
        <v>7927</v>
      </c>
      <c r="I27" s="74">
        <v>7699</v>
      </c>
      <c r="J27" s="74">
        <v>227</v>
      </c>
      <c r="K27" s="74">
        <v>0</v>
      </c>
      <c r="L27" s="74">
        <v>1</v>
      </c>
      <c r="M27" s="74">
        <v>1557</v>
      </c>
    </row>
    <row r="28" spans="1:13">
      <c r="A28" s="6">
        <v>1975</v>
      </c>
      <c r="B28" s="74">
        <v>9562</v>
      </c>
      <c r="C28" s="74">
        <v>9509</v>
      </c>
      <c r="D28" s="74">
        <v>9309</v>
      </c>
      <c r="E28" s="74">
        <v>200</v>
      </c>
      <c r="F28" s="74">
        <v>53</v>
      </c>
      <c r="G28" s="74">
        <v>0</v>
      </c>
      <c r="H28" s="74">
        <v>7838</v>
      </c>
      <c r="I28" s="74">
        <v>7638</v>
      </c>
      <c r="J28" s="74">
        <v>200</v>
      </c>
      <c r="K28" s="74">
        <v>0</v>
      </c>
      <c r="L28" s="74">
        <v>0</v>
      </c>
      <c r="M28" s="74">
        <v>1724</v>
      </c>
    </row>
    <row r="29" spans="1:13">
      <c r="A29" s="6">
        <v>1976</v>
      </c>
      <c r="B29" s="74">
        <v>10044</v>
      </c>
      <c r="C29" s="74">
        <v>10005</v>
      </c>
      <c r="D29" s="74">
        <v>9805</v>
      </c>
      <c r="E29" s="74">
        <v>200</v>
      </c>
      <c r="F29" s="74">
        <v>39</v>
      </c>
      <c r="G29" s="74">
        <v>0</v>
      </c>
      <c r="H29" s="74">
        <v>8945</v>
      </c>
      <c r="I29" s="74">
        <v>8709</v>
      </c>
      <c r="J29" s="74">
        <v>236</v>
      </c>
      <c r="K29" s="74">
        <v>0</v>
      </c>
      <c r="L29" s="74">
        <v>0</v>
      </c>
      <c r="M29" s="74">
        <v>1099</v>
      </c>
    </row>
    <row r="30" spans="1:13">
      <c r="A30" s="6">
        <v>1977</v>
      </c>
      <c r="B30" s="74">
        <v>11204</v>
      </c>
      <c r="C30" s="74">
        <v>11158</v>
      </c>
      <c r="D30" s="74">
        <v>10958</v>
      </c>
      <c r="E30" s="74">
        <v>200</v>
      </c>
      <c r="F30" s="74">
        <v>46</v>
      </c>
      <c r="G30" s="74">
        <v>0</v>
      </c>
      <c r="H30" s="74">
        <v>9664</v>
      </c>
      <c r="I30" s="74">
        <v>9452</v>
      </c>
      <c r="J30" s="74">
        <v>212</v>
      </c>
      <c r="K30" s="74">
        <v>0</v>
      </c>
      <c r="L30" s="74">
        <v>0</v>
      </c>
      <c r="M30" s="74">
        <v>1539</v>
      </c>
    </row>
    <row r="31" spans="1:13">
      <c r="A31" s="6">
        <v>1978</v>
      </c>
      <c r="B31" s="74">
        <v>11465</v>
      </c>
      <c r="C31" s="74">
        <v>11439</v>
      </c>
      <c r="D31" s="74">
        <v>11239</v>
      </c>
      <c r="E31" s="74">
        <v>200</v>
      </c>
      <c r="F31" s="74">
        <v>26</v>
      </c>
      <c r="G31" s="74">
        <v>0</v>
      </c>
      <c r="H31" s="74">
        <v>10370</v>
      </c>
      <c r="I31" s="74">
        <v>10178</v>
      </c>
      <c r="J31" s="74">
        <v>191</v>
      </c>
      <c r="K31" s="74">
        <v>0</v>
      </c>
      <c r="L31" s="74">
        <v>1</v>
      </c>
      <c r="M31" s="74">
        <v>1185</v>
      </c>
    </row>
    <row r="32" spans="1:13">
      <c r="A32" s="6">
        <v>1979</v>
      </c>
      <c r="B32" s="74">
        <v>12884</v>
      </c>
      <c r="C32" s="74">
        <v>12793</v>
      </c>
      <c r="D32" s="74">
        <v>12593</v>
      </c>
      <c r="E32" s="74">
        <v>200</v>
      </c>
      <c r="F32" s="74">
        <v>62</v>
      </c>
      <c r="G32" s="74">
        <v>29</v>
      </c>
      <c r="H32" s="74">
        <v>11829</v>
      </c>
      <c r="I32" s="74">
        <v>11548</v>
      </c>
      <c r="J32" s="74">
        <v>230</v>
      </c>
      <c r="K32" s="74">
        <v>0</v>
      </c>
      <c r="L32" s="74">
        <v>51</v>
      </c>
      <c r="M32" s="74">
        <v>1055</v>
      </c>
    </row>
    <row r="33" spans="1:13">
      <c r="A33" s="6">
        <v>1980</v>
      </c>
      <c r="B33" s="74">
        <v>14258</v>
      </c>
      <c r="C33" s="74">
        <v>13940</v>
      </c>
      <c r="D33" s="74">
        <v>13740</v>
      </c>
      <c r="E33" s="74">
        <v>200</v>
      </c>
      <c r="F33" s="74">
        <v>56</v>
      </c>
      <c r="G33" s="74">
        <v>262</v>
      </c>
      <c r="H33" s="74">
        <v>12032</v>
      </c>
      <c r="I33" s="74">
        <v>11793</v>
      </c>
      <c r="J33" s="74">
        <v>239</v>
      </c>
      <c r="K33" s="74">
        <v>0</v>
      </c>
      <c r="L33" s="74">
        <v>0</v>
      </c>
      <c r="M33" s="74">
        <v>2226</v>
      </c>
    </row>
    <row r="34" spans="1:13">
      <c r="A34" s="6">
        <v>1981</v>
      </c>
      <c r="B34" s="74">
        <v>15421</v>
      </c>
      <c r="C34" s="74">
        <v>14866</v>
      </c>
      <c r="D34" s="74">
        <v>14666</v>
      </c>
      <c r="E34" s="74">
        <v>200</v>
      </c>
      <c r="F34" s="74">
        <v>34</v>
      </c>
      <c r="G34" s="74">
        <v>521</v>
      </c>
      <c r="H34" s="74">
        <v>12168</v>
      </c>
      <c r="I34" s="74">
        <v>11884</v>
      </c>
      <c r="J34" s="74">
        <v>229</v>
      </c>
      <c r="K34" s="74">
        <v>0</v>
      </c>
      <c r="L34" s="74">
        <v>55</v>
      </c>
      <c r="M34" s="74">
        <v>3253</v>
      </c>
    </row>
    <row r="35" spans="1:13">
      <c r="A35" s="6">
        <v>1982</v>
      </c>
      <c r="B35" s="74">
        <v>16803</v>
      </c>
      <c r="C35" s="74">
        <v>16117</v>
      </c>
      <c r="D35" s="74">
        <v>15917</v>
      </c>
      <c r="E35" s="74">
        <v>200</v>
      </c>
      <c r="F35" s="74">
        <v>45</v>
      </c>
      <c r="G35" s="74">
        <v>641</v>
      </c>
      <c r="H35" s="74">
        <v>13766</v>
      </c>
      <c r="I35" s="74">
        <v>13343</v>
      </c>
      <c r="J35" s="74">
        <v>421</v>
      </c>
      <c r="K35" s="74">
        <v>0</v>
      </c>
      <c r="L35" s="74">
        <v>2</v>
      </c>
      <c r="M35" s="74">
        <v>3037</v>
      </c>
    </row>
    <row r="36" spans="1:13">
      <c r="A36" s="6">
        <v>1983</v>
      </c>
      <c r="B36" s="74">
        <v>17030</v>
      </c>
      <c r="C36" s="74">
        <v>16494</v>
      </c>
      <c r="D36" s="74">
        <v>16294</v>
      </c>
      <c r="E36" s="74">
        <v>200</v>
      </c>
      <c r="F36" s="74">
        <v>39</v>
      </c>
      <c r="G36" s="74">
        <v>497</v>
      </c>
      <c r="H36" s="74">
        <v>13443</v>
      </c>
      <c r="I36" s="74">
        <v>13068</v>
      </c>
      <c r="J36" s="74">
        <v>344</v>
      </c>
      <c r="K36" s="74">
        <v>0</v>
      </c>
      <c r="L36" s="74">
        <v>31</v>
      </c>
      <c r="M36" s="74">
        <v>3587</v>
      </c>
    </row>
    <row r="37" spans="1:13">
      <c r="A37" s="6">
        <v>1984</v>
      </c>
      <c r="B37" s="74">
        <v>18383</v>
      </c>
      <c r="C37" s="74">
        <v>17697</v>
      </c>
      <c r="D37" s="74">
        <v>17497</v>
      </c>
      <c r="E37" s="74">
        <v>200</v>
      </c>
      <c r="F37" s="74">
        <v>42</v>
      </c>
      <c r="G37" s="74">
        <v>644</v>
      </c>
      <c r="H37" s="74">
        <v>14608</v>
      </c>
      <c r="I37" s="74">
        <v>14102</v>
      </c>
      <c r="J37" s="74">
        <v>476</v>
      </c>
      <c r="K37" s="74">
        <v>0</v>
      </c>
      <c r="L37" s="74">
        <v>29</v>
      </c>
      <c r="M37" s="74">
        <v>3775</v>
      </c>
    </row>
    <row r="38" spans="1:13">
      <c r="A38" s="6">
        <v>1985</v>
      </c>
      <c r="B38" s="74">
        <v>19680</v>
      </c>
      <c r="C38" s="74">
        <v>18754</v>
      </c>
      <c r="D38" s="74">
        <v>18554</v>
      </c>
      <c r="E38" s="74">
        <v>200</v>
      </c>
      <c r="F38" s="74">
        <v>27</v>
      </c>
      <c r="G38" s="74">
        <v>899</v>
      </c>
      <c r="H38" s="74">
        <v>14507</v>
      </c>
      <c r="I38" s="74">
        <v>14100</v>
      </c>
      <c r="J38" s="74">
        <v>405</v>
      </c>
      <c r="K38" s="74">
        <v>0</v>
      </c>
      <c r="L38" s="74">
        <v>2</v>
      </c>
      <c r="M38" s="74">
        <v>5173</v>
      </c>
    </row>
    <row r="39" spans="1:13">
      <c r="A39" s="6">
        <v>1986</v>
      </c>
      <c r="B39" s="74">
        <v>21436</v>
      </c>
      <c r="C39" s="74">
        <v>20463</v>
      </c>
      <c r="D39" s="74">
        <v>20263</v>
      </c>
      <c r="E39" s="74">
        <v>200</v>
      </c>
      <c r="F39" s="74">
        <v>40</v>
      </c>
      <c r="G39" s="74">
        <v>933</v>
      </c>
      <c r="H39" s="74">
        <v>17284</v>
      </c>
      <c r="I39" s="74">
        <v>16910</v>
      </c>
      <c r="J39" s="74">
        <v>374</v>
      </c>
      <c r="K39" s="74">
        <v>0</v>
      </c>
      <c r="L39" s="74">
        <v>0</v>
      </c>
      <c r="M39" s="74">
        <v>4152</v>
      </c>
    </row>
    <row r="40" spans="1:13">
      <c r="A40" s="6">
        <v>1987</v>
      </c>
      <c r="B40" s="74">
        <v>21952</v>
      </c>
      <c r="C40" s="74">
        <v>21218</v>
      </c>
      <c r="D40" s="74">
        <v>21018</v>
      </c>
      <c r="E40" s="74">
        <v>200</v>
      </c>
      <c r="F40" s="74">
        <v>30</v>
      </c>
      <c r="G40" s="74">
        <v>704</v>
      </c>
      <c r="H40" s="74">
        <v>18631</v>
      </c>
      <c r="I40" s="74">
        <v>16309</v>
      </c>
      <c r="J40" s="74">
        <v>329</v>
      </c>
      <c r="K40" s="74">
        <v>0</v>
      </c>
      <c r="L40" s="74">
        <v>1993</v>
      </c>
      <c r="M40" s="74">
        <v>3321</v>
      </c>
    </row>
    <row r="41" spans="1:13">
      <c r="A41" s="6">
        <v>1988</v>
      </c>
      <c r="B41" s="74">
        <v>25436</v>
      </c>
      <c r="C41" s="74">
        <v>23801</v>
      </c>
      <c r="D41" s="74">
        <v>23601</v>
      </c>
      <c r="E41" s="74">
        <v>200</v>
      </c>
      <c r="F41" s="74">
        <v>48</v>
      </c>
      <c r="G41" s="74">
        <v>1587</v>
      </c>
      <c r="H41" s="74">
        <v>18191</v>
      </c>
      <c r="I41" s="74">
        <v>17781</v>
      </c>
      <c r="J41" s="74">
        <v>399</v>
      </c>
      <c r="K41" s="74">
        <v>0</v>
      </c>
      <c r="L41" s="74">
        <v>11</v>
      </c>
      <c r="M41" s="74">
        <v>7245</v>
      </c>
    </row>
    <row r="42" spans="1:13">
      <c r="A42" s="6">
        <v>1989</v>
      </c>
      <c r="B42" s="74">
        <v>27194</v>
      </c>
      <c r="C42" s="74">
        <v>25490</v>
      </c>
      <c r="D42" s="74">
        <v>25290</v>
      </c>
      <c r="E42" s="74">
        <v>200</v>
      </c>
      <c r="F42" s="74">
        <v>76</v>
      </c>
      <c r="G42" s="74">
        <v>1628</v>
      </c>
      <c r="H42" s="74">
        <v>21111</v>
      </c>
      <c r="I42" s="74">
        <v>20405</v>
      </c>
      <c r="J42" s="74">
        <v>499</v>
      </c>
      <c r="K42" s="74">
        <v>0</v>
      </c>
      <c r="L42" s="74">
        <v>207</v>
      </c>
      <c r="M42" s="74">
        <v>6083</v>
      </c>
    </row>
    <row r="43" spans="1:13">
      <c r="A43" s="6">
        <v>1990</v>
      </c>
      <c r="B43" s="74">
        <v>28861</v>
      </c>
      <c r="C43" s="74">
        <v>27533</v>
      </c>
      <c r="D43" s="74">
        <v>27333</v>
      </c>
      <c r="E43" s="74">
        <v>200</v>
      </c>
      <c r="F43" s="74">
        <v>62</v>
      </c>
      <c r="G43" s="74">
        <v>1266</v>
      </c>
      <c r="H43" s="74">
        <v>23385</v>
      </c>
      <c r="I43" s="74">
        <v>20903</v>
      </c>
      <c r="J43" s="74">
        <v>600</v>
      </c>
      <c r="K43" s="74">
        <v>0</v>
      </c>
      <c r="L43" s="74">
        <v>1882</v>
      </c>
      <c r="M43" s="74">
        <v>5476</v>
      </c>
    </row>
    <row r="44" spans="1:13">
      <c r="A44" s="6">
        <v>1991</v>
      </c>
      <c r="B44" s="74">
        <v>32607</v>
      </c>
      <c r="C44" s="74">
        <v>29335</v>
      </c>
      <c r="D44" s="74">
        <v>29135</v>
      </c>
      <c r="E44" s="74">
        <v>200</v>
      </c>
      <c r="F44" s="74">
        <v>102</v>
      </c>
      <c r="G44" s="74">
        <v>3170</v>
      </c>
      <c r="H44" s="74">
        <v>25860</v>
      </c>
      <c r="I44" s="74">
        <v>25078</v>
      </c>
      <c r="J44" s="74">
        <v>760</v>
      </c>
      <c r="K44" s="74">
        <v>0</v>
      </c>
      <c r="L44" s="74">
        <v>22</v>
      </c>
      <c r="M44" s="74">
        <v>6747</v>
      </c>
    </row>
    <row r="45" spans="1:13">
      <c r="A45" s="6">
        <v>1992</v>
      </c>
      <c r="B45" s="74">
        <v>34847</v>
      </c>
      <c r="C45" s="74">
        <v>30372</v>
      </c>
      <c r="D45" s="74">
        <v>30372</v>
      </c>
      <c r="E45" s="74">
        <v>0</v>
      </c>
      <c r="F45" s="74">
        <v>102</v>
      </c>
      <c r="G45" s="74">
        <v>4373</v>
      </c>
      <c r="H45" s="74">
        <v>29976</v>
      </c>
      <c r="I45" s="74">
        <v>29129</v>
      </c>
      <c r="J45" s="74">
        <v>839</v>
      </c>
      <c r="K45" s="74">
        <v>0</v>
      </c>
      <c r="L45" s="74">
        <v>8</v>
      </c>
      <c r="M45" s="74">
        <v>4871</v>
      </c>
    </row>
    <row r="46" spans="1:13">
      <c r="A46" s="6">
        <v>1993</v>
      </c>
      <c r="B46" s="74">
        <v>35444</v>
      </c>
      <c r="C46" s="74">
        <v>31579</v>
      </c>
      <c r="D46" s="74">
        <v>31579</v>
      </c>
      <c r="E46" s="74">
        <v>0</v>
      </c>
      <c r="F46" s="74">
        <v>116</v>
      </c>
      <c r="G46" s="74">
        <v>3749</v>
      </c>
      <c r="H46" s="74">
        <v>29944</v>
      </c>
      <c r="I46" s="74">
        <v>29079</v>
      </c>
      <c r="J46" s="74">
        <v>824</v>
      </c>
      <c r="K46" s="74">
        <v>0</v>
      </c>
      <c r="L46" s="74">
        <v>41</v>
      </c>
      <c r="M46" s="74">
        <v>5501</v>
      </c>
    </row>
    <row r="47" spans="1:13">
      <c r="A47" s="6">
        <v>1994</v>
      </c>
      <c r="B47" s="74">
        <v>36312</v>
      </c>
      <c r="C47" s="74">
        <v>32577</v>
      </c>
      <c r="D47" s="74">
        <v>32577</v>
      </c>
      <c r="E47" s="74">
        <v>0</v>
      </c>
      <c r="F47" s="74">
        <v>91</v>
      </c>
      <c r="G47" s="74">
        <v>3644</v>
      </c>
      <c r="H47" s="74">
        <v>32379</v>
      </c>
      <c r="I47" s="74">
        <v>30658</v>
      </c>
      <c r="J47" s="74">
        <v>837</v>
      </c>
      <c r="K47" s="74">
        <v>0</v>
      </c>
      <c r="L47" s="74">
        <v>884</v>
      </c>
      <c r="M47" s="74">
        <v>3933</v>
      </c>
    </row>
    <row r="48" spans="1:13">
      <c r="A48" s="6">
        <v>1995</v>
      </c>
      <c r="B48" s="74">
        <v>34778</v>
      </c>
      <c r="C48" s="74">
        <v>31189</v>
      </c>
      <c r="D48" s="74">
        <v>31189</v>
      </c>
      <c r="E48" s="74">
        <v>0</v>
      </c>
      <c r="F48" s="74">
        <v>161</v>
      </c>
      <c r="G48" s="74">
        <v>3428</v>
      </c>
      <c r="H48" s="74">
        <v>33655</v>
      </c>
      <c r="I48" s="74">
        <v>32756</v>
      </c>
      <c r="J48" s="74">
        <v>890</v>
      </c>
      <c r="K48" s="74">
        <v>0</v>
      </c>
      <c r="L48" s="74">
        <v>9</v>
      </c>
      <c r="M48" s="74">
        <v>1123</v>
      </c>
    </row>
    <row r="49" spans="1:13">
      <c r="A49" s="6">
        <v>1996</v>
      </c>
      <c r="B49" s="74">
        <v>35440</v>
      </c>
      <c r="C49" s="74">
        <v>30848</v>
      </c>
      <c r="D49" s="74">
        <v>30848</v>
      </c>
      <c r="E49" s="74">
        <v>0</v>
      </c>
      <c r="F49" s="74">
        <v>656</v>
      </c>
      <c r="G49" s="74">
        <v>3936</v>
      </c>
      <c r="H49" s="74">
        <v>33547</v>
      </c>
      <c r="I49" s="74">
        <v>32610</v>
      </c>
      <c r="J49" s="74">
        <v>895</v>
      </c>
      <c r="K49" s="74">
        <v>0</v>
      </c>
      <c r="L49" s="74">
        <v>42</v>
      </c>
      <c r="M49" s="74">
        <v>1893</v>
      </c>
    </row>
    <row r="50" spans="1:13">
      <c r="A50" s="6">
        <v>1997</v>
      </c>
      <c r="B50" s="74">
        <v>39741</v>
      </c>
      <c r="C50" s="74">
        <v>32332</v>
      </c>
      <c r="D50" s="74">
        <v>32332</v>
      </c>
      <c r="E50" s="74">
        <v>0</v>
      </c>
      <c r="F50" s="74">
        <v>707</v>
      </c>
      <c r="G50" s="74">
        <v>6702</v>
      </c>
      <c r="H50" s="74">
        <v>36417</v>
      </c>
      <c r="I50" s="74">
        <v>35183</v>
      </c>
      <c r="J50" s="74">
        <v>1191</v>
      </c>
      <c r="K50" s="74">
        <v>0</v>
      </c>
      <c r="L50" s="74">
        <v>43</v>
      </c>
      <c r="M50" s="74">
        <v>3324</v>
      </c>
    </row>
    <row r="51" spans="1:13">
      <c r="A51" s="6">
        <v>1998</v>
      </c>
      <c r="B51" s="74">
        <v>41234</v>
      </c>
      <c r="C51" s="74">
        <v>34576</v>
      </c>
      <c r="D51" s="74">
        <v>34576</v>
      </c>
      <c r="E51" s="74">
        <v>0</v>
      </c>
      <c r="F51" s="74">
        <v>601</v>
      </c>
      <c r="G51" s="74">
        <v>6057</v>
      </c>
      <c r="H51" s="74">
        <v>37055</v>
      </c>
      <c r="I51" s="74">
        <v>35595</v>
      </c>
      <c r="J51" s="74">
        <v>1429</v>
      </c>
      <c r="K51" s="74">
        <v>0</v>
      </c>
      <c r="L51" s="74">
        <v>31</v>
      </c>
      <c r="M51" s="74">
        <v>4179</v>
      </c>
    </row>
    <row r="52" spans="1:13">
      <c r="A52" s="6">
        <v>1999</v>
      </c>
      <c r="B52" s="74">
        <v>44132</v>
      </c>
      <c r="C52" s="74">
        <v>40330</v>
      </c>
      <c r="D52" s="74">
        <v>40330</v>
      </c>
      <c r="E52" s="74">
        <v>0</v>
      </c>
      <c r="F52" s="74">
        <v>226</v>
      </c>
      <c r="G52" s="74">
        <v>3576</v>
      </c>
      <c r="H52" s="74">
        <v>38347</v>
      </c>
      <c r="I52" s="74">
        <v>36842</v>
      </c>
      <c r="J52" s="74">
        <v>1290</v>
      </c>
      <c r="K52" s="74">
        <v>175</v>
      </c>
      <c r="L52" s="74">
        <v>40</v>
      </c>
      <c r="M52" s="74">
        <v>5785</v>
      </c>
    </row>
    <row r="53" spans="1:13">
      <c r="A53" s="6">
        <v>2000</v>
      </c>
      <c r="B53" s="74">
        <v>43856</v>
      </c>
      <c r="C53" s="74">
        <v>39260</v>
      </c>
      <c r="D53" s="74">
        <v>39260</v>
      </c>
      <c r="E53" s="74">
        <v>0</v>
      </c>
      <c r="F53" s="74">
        <v>408</v>
      </c>
      <c r="G53" s="74">
        <v>4188</v>
      </c>
      <c r="H53" s="74">
        <v>42928</v>
      </c>
      <c r="I53" s="74">
        <v>39466</v>
      </c>
      <c r="J53" s="74">
        <v>1612</v>
      </c>
      <c r="K53" s="74">
        <v>733</v>
      </c>
      <c r="L53" s="74">
        <v>1117</v>
      </c>
      <c r="M53" s="74">
        <f>B53-H53</f>
        <v>928</v>
      </c>
    </row>
    <row r="54" spans="1:13">
      <c r="A54" s="6">
        <v>2001</v>
      </c>
      <c r="B54" s="74">
        <v>43589</v>
      </c>
      <c r="C54" s="74">
        <v>41785</v>
      </c>
      <c r="D54" s="74">
        <v>41785</v>
      </c>
      <c r="E54" s="74">
        <v>0</v>
      </c>
      <c r="F54" s="74">
        <v>290</v>
      </c>
      <c r="G54" s="74">
        <v>1514</v>
      </c>
      <c r="H54" s="74">
        <v>47456</v>
      </c>
      <c r="I54" s="74">
        <v>44646</v>
      </c>
      <c r="J54" s="74">
        <v>1644</v>
      </c>
      <c r="K54" s="74">
        <v>1110</v>
      </c>
      <c r="L54" s="74">
        <v>56</v>
      </c>
      <c r="M54" s="74">
        <f t="shared" ref="M54:M74" si="0">B54-H54</f>
        <v>-3867</v>
      </c>
    </row>
    <row r="55" spans="1:13">
      <c r="A55" s="6">
        <v>2002</v>
      </c>
      <c r="B55" s="74">
        <v>39196</v>
      </c>
      <c r="C55" s="74">
        <v>43322</v>
      </c>
      <c r="D55" s="74">
        <v>43322</v>
      </c>
      <c r="E55" s="74">
        <v>0</v>
      </c>
      <c r="F55" s="74">
        <v>628</v>
      </c>
      <c r="G55" s="74">
        <v>-4754</v>
      </c>
      <c r="H55" s="74">
        <v>48567</v>
      </c>
      <c r="I55" s="74">
        <v>45672</v>
      </c>
      <c r="J55" s="74">
        <v>1724</v>
      </c>
      <c r="K55" s="74">
        <v>1141</v>
      </c>
      <c r="L55" s="74">
        <v>30</v>
      </c>
      <c r="M55" s="74">
        <f t="shared" si="0"/>
        <v>-9371</v>
      </c>
    </row>
    <row r="56" spans="1:13">
      <c r="A56" s="6">
        <v>2003</v>
      </c>
      <c r="B56" s="74">
        <v>47897</v>
      </c>
      <c r="C56" s="74">
        <v>42416</v>
      </c>
      <c r="D56" s="74">
        <v>42416</v>
      </c>
      <c r="E56" s="74">
        <v>0</v>
      </c>
      <c r="F56" s="74">
        <v>718</v>
      </c>
      <c r="G56" s="74">
        <v>4763</v>
      </c>
      <c r="H56" s="74">
        <v>47591</v>
      </c>
      <c r="I56" s="74">
        <v>44097</v>
      </c>
      <c r="J56" s="74">
        <v>1717</v>
      </c>
      <c r="K56" s="74">
        <v>1202</v>
      </c>
      <c r="L56" s="74">
        <v>575</v>
      </c>
      <c r="M56" s="74">
        <f t="shared" si="0"/>
        <v>306</v>
      </c>
    </row>
    <row r="57" spans="1:13">
      <c r="A57" s="6">
        <v>2004</v>
      </c>
      <c r="B57" s="74">
        <v>46968</v>
      </c>
      <c r="C57" s="74">
        <v>43765</v>
      </c>
      <c r="D57" s="74">
        <v>43765</v>
      </c>
      <c r="E57" s="74">
        <v>0</v>
      </c>
      <c r="F57" s="74">
        <v>664</v>
      </c>
      <c r="G57" s="74">
        <v>2539</v>
      </c>
      <c r="H57" s="74">
        <v>47069</v>
      </c>
      <c r="I57" s="74">
        <v>43936</v>
      </c>
      <c r="J57" s="74">
        <v>1739</v>
      </c>
      <c r="K57" s="74">
        <v>1282</v>
      </c>
      <c r="L57" s="74">
        <v>112</v>
      </c>
      <c r="M57" s="74">
        <f t="shared" si="0"/>
        <v>-101</v>
      </c>
    </row>
    <row r="58" spans="1:13">
      <c r="A58" s="6">
        <v>2005</v>
      </c>
      <c r="B58" s="74">
        <v>54967</v>
      </c>
      <c r="C58" s="74">
        <v>46199</v>
      </c>
      <c r="D58" s="74">
        <v>46199</v>
      </c>
      <c r="E58" s="74">
        <v>0</v>
      </c>
      <c r="F58" s="74">
        <v>439</v>
      </c>
      <c r="G58" s="74">
        <v>8329</v>
      </c>
      <c r="H58" s="74">
        <v>49364</v>
      </c>
      <c r="I58" s="74">
        <v>44031</v>
      </c>
      <c r="J58" s="74">
        <v>1847</v>
      </c>
      <c r="K58" s="74">
        <v>1307</v>
      </c>
      <c r="L58" s="74">
        <v>2179</v>
      </c>
      <c r="M58" s="74">
        <f t="shared" si="0"/>
        <v>5603</v>
      </c>
    </row>
    <row r="59" spans="1:13">
      <c r="A59" s="6">
        <v>2006</v>
      </c>
      <c r="B59" s="74">
        <v>53491</v>
      </c>
      <c r="C59" s="74">
        <v>48989</v>
      </c>
      <c r="D59" s="74">
        <v>48989</v>
      </c>
      <c r="E59" s="74">
        <v>0</v>
      </c>
      <c r="F59" s="74">
        <v>434</v>
      </c>
      <c r="G59" s="74">
        <v>4068</v>
      </c>
      <c r="H59" s="74">
        <v>48437</v>
      </c>
      <c r="I59" s="74">
        <v>44306</v>
      </c>
      <c r="J59" s="74">
        <v>1739</v>
      </c>
      <c r="K59" s="74">
        <v>1320</v>
      </c>
      <c r="L59" s="74">
        <v>1072</v>
      </c>
      <c r="M59" s="74">
        <f t="shared" si="0"/>
        <v>5054</v>
      </c>
    </row>
    <row r="60" spans="1:13">
      <c r="A60" s="6">
        <v>2007</v>
      </c>
      <c r="B60" s="74">
        <v>52474</v>
      </c>
      <c r="C60" s="74">
        <v>51797</v>
      </c>
      <c r="D60" s="74">
        <v>51797</v>
      </c>
      <c r="E60" s="74">
        <v>0</v>
      </c>
      <c r="F60" s="74">
        <v>397</v>
      </c>
      <c r="G60" s="74">
        <v>280</v>
      </c>
      <c r="H60" s="74">
        <v>50398</v>
      </c>
      <c r="I60" s="74">
        <v>46769</v>
      </c>
      <c r="J60" s="74">
        <v>1934</v>
      </c>
      <c r="K60" s="74">
        <v>1663</v>
      </c>
      <c r="L60" s="74">
        <v>32</v>
      </c>
      <c r="M60" s="74">
        <f t="shared" si="0"/>
        <v>2076</v>
      </c>
    </row>
    <row r="61" spans="1:13" s="8" customFormat="1">
      <c r="A61" s="8">
        <v>2008</v>
      </c>
      <c r="B61" s="74">
        <v>44772</v>
      </c>
      <c r="C61" s="74">
        <v>54819</v>
      </c>
      <c r="D61" s="74">
        <v>54819</v>
      </c>
      <c r="E61" s="74">
        <v>0</v>
      </c>
      <c r="F61" s="74">
        <v>416</v>
      </c>
      <c r="G61" s="74">
        <v>-10463</v>
      </c>
      <c r="H61" s="74">
        <v>50627</v>
      </c>
      <c r="I61" s="74">
        <v>46977</v>
      </c>
      <c r="J61" s="74">
        <v>1958</v>
      </c>
      <c r="K61" s="74">
        <v>1650</v>
      </c>
      <c r="L61" s="74">
        <v>42</v>
      </c>
      <c r="M61" s="74">
        <f t="shared" si="0"/>
        <v>-5855</v>
      </c>
    </row>
    <row r="62" spans="1:13" s="8" customFormat="1">
      <c r="A62" s="8">
        <v>2009</v>
      </c>
      <c r="B62" s="74">
        <v>68123</v>
      </c>
      <c r="C62" s="74">
        <v>57736</v>
      </c>
      <c r="D62" s="74">
        <v>57736</v>
      </c>
      <c r="E62" s="74">
        <v>0</v>
      </c>
      <c r="F62" s="74">
        <v>555</v>
      </c>
      <c r="G62" s="74">
        <v>9832</v>
      </c>
      <c r="H62" s="74">
        <v>49993</v>
      </c>
      <c r="I62" s="74">
        <v>46077</v>
      </c>
      <c r="J62" s="74">
        <v>2216</v>
      </c>
      <c r="K62" s="74">
        <v>1671</v>
      </c>
      <c r="L62" s="74">
        <v>29</v>
      </c>
      <c r="M62" s="74">
        <f t="shared" si="0"/>
        <v>18130</v>
      </c>
    </row>
    <row r="63" spans="1:13" s="8" customFormat="1">
      <c r="A63" s="8">
        <v>2010</v>
      </c>
      <c r="B63" s="74">
        <v>60374</v>
      </c>
      <c r="C63" s="74">
        <v>56749</v>
      </c>
      <c r="D63" s="74">
        <v>56749</v>
      </c>
      <c r="E63" s="74">
        <v>0</v>
      </c>
      <c r="F63" s="74">
        <v>390</v>
      </c>
      <c r="G63" s="74">
        <v>3235</v>
      </c>
      <c r="H63" s="74">
        <v>49095</v>
      </c>
      <c r="I63" s="74">
        <v>45338</v>
      </c>
      <c r="J63" s="74">
        <v>2154</v>
      </c>
      <c r="K63" s="74">
        <v>1571</v>
      </c>
      <c r="L63" s="74">
        <v>32</v>
      </c>
      <c r="M63" s="74">
        <f t="shared" si="0"/>
        <v>11279</v>
      </c>
    </row>
    <row r="64" spans="1:13" s="8" customFormat="1">
      <c r="A64" s="8">
        <v>2011</v>
      </c>
      <c r="B64" s="74">
        <v>58032</v>
      </c>
      <c r="C64" s="74">
        <v>55819</v>
      </c>
      <c r="D64" s="74">
        <v>55819</v>
      </c>
      <c r="E64" s="74">
        <v>0</v>
      </c>
      <c r="F64" s="74">
        <v>402</v>
      </c>
      <c r="G64" s="74">
        <v>1811</v>
      </c>
      <c r="H64" s="74">
        <v>49809</v>
      </c>
      <c r="I64" s="74">
        <v>46015</v>
      </c>
      <c r="J64" s="74">
        <v>2217</v>
      </c>
      <c r="K64" s="74">
        <v>1521</v>
      </c>
      <c r="L64" s="74">
        <v>56</v>
      </c>
      <c r="M64" s="74">
        <f t="shared" si="0"/>
        <v>8223</v>
      </c>
    </row>
    <row r="65" spans="1:13" s="8" customFormat="1">
      <c r="A65" s="8">
        <v>2012</v>
      </c>
      <c r="B65" s="74">
        <v>60677</v>
      </c>
      <c r="C65" s="74">
        <v>52685</v>
      </c>
      <c r="D65" s="74">
        <v>52685</v>
      </c>
      <c r="E65" s="74">
        <v>0</v>
      </c>
      <c r="F65" s="74">
        <v>581</v>
      </c>
      <c r="G65" s="74">
        <v>7411</v>
      </c>
      <c r="H65" s="74">
        <v>51005</v>
      </c>
      <c r="I65" s="74">
        <v>47250</v>
      </c>
      <c r="J65" s="74">
        <v>2154</v>
      </c>
      <c r="K65" s="74">
        <v>1540</v>
      </c>
      <c r="L65" s="74">
        <v>61</v>
      </c>
      <c r="M65" s="74">
        <f t="shared" si="0"/>
        <v>9672</v>
      </c>
    </row>
    <row r="66" spans="1:13" s="8" customFormat="1">
      <c r="A66" s="8">
        <v>2013</v>
      </c>
      <c r="B66" s="74">
        <v>60113</v>
      </c>
      <c r="C66" s="74">
        <v>53117</v>
      </c>
      <c r="D66" s="74">
        <v>53117</v>
      </c>
      <c r="E66" s="74">
        <v>0</v>
      </c>
      <c r="F66" s="74">
        <v>662</v>
      </c>
      <c r="G66" s="74">
        <v>6334</v>
      </c>
      <c r="H66" s="74">
        <v>51704</v>
      </c>
      <c r="I66" s="74">
        <v>47835</v>
      </c>
      <c r="J66" s="74">
        <v>2270</v>
      </c>
      <c r="K66" s="74">
        <v>1520</v>
      </c>
      <c r="L66" s="74">
        <v>79</v>
      </c>
      <c r="M66" s="74">
        <f t="shared" si="0"/>
        <v>8409</v>
      </c>
    </row>
    <row r="67" spans="1:13" s="8" customFormat="1">
      <c r="A67" s="8">
        <v>2014</v>
      </c>
      <c r="B67" s="74">
        <v>63873</v>
      </c>
      <c r="C67" s="74">
        <v>55177</v>
      </c>
      <c r="D67" s="74">
        <v>55177</v>
      </c>
      <c r="E67" s="74">
        <v>0</v>
      </c>
      <c r="F67" s="74">
        <v>442</v>
      </c>
      <c r="G67" s="74">
        <v>8254</v>
      </c>
      <c r="H67" s="74">
        <v>51065</v>
      </c>
      <c r="I67" s="74">
        <v>47303</v>
      </c>
      <c r="J67" s="74">
        <v>2288</v>
      </c>
      <c r="K67" s="74">
        <v>1403</v>
      </c>
      <c r="L67" s="74">
        <v>71</v>
      </c>
      <c r="M67" s="74">
        <f t="shared" si="0"/>
        <v>12808</v>
      </c>
    </row>
    <row r="68" spans="1:13" s="8" customFormat="1">
      <c r="A68" s="8">
        <v>2015</v>
      </c>
      <c r="B68" s="74">
        <v>54139</v>
      </c>
      <c r="C68" s="74">
        <v>55373</v>
      </c>
      <c r="D68" s="74">
        <v>55373</v>
      </c>
      <c r="E68" s="74">
        <v>0</v>
      </c>
      <c r="F68" s="74">
        <v>423</v>
      </c>
      <c r="G68" s="74">
        <v>-1657</v>
      </c>
      <c r="H68" s="74">
        <v>52556</v>
      </c>
      <c r="I68" s="74">
        <v>48601</v>
      </c>
      <c r="J68" s="74">
        <v>2473</v>
      </c>
      <c r="K68" s="74">
        <v>1366</v>
      </c>
      <c r="L68" s="74">
        <v>116</v>
      </c>
      <c r="M68" s="74">
        <f t="shared" si="0"/>
        <v>1583</v>
      </c>
    </row>
    <row r="69" spans="1:13" s="8" customFormat="1">
      <c r="A69" s="8">
        <v>2016</v>
      </c>
      <c r="B69" s="74">
        <v>65640</v>
      </c>
      <c r="C69" s="74">
        <v>56887</v>
      </c>
      <c r="D69" s="74">
        <v>56887</v>
      </c>
      <c r="E69" s="74">
        <v>0</v>
      </c>
      <c r="F69" s="74">
        <v>512</v>
      </c>
      <c r="G69" s="74">
        <v>8241</v>
      </c>
      <c r="H69" s="74">
        <v>52271</v>
      </c>
      <c r="I69" s="74">
        <v>48277</v>
      </c>
      <c r="J69" s="74">
        <v>2505</v>
      </c>
      <c r="K69" s="74">
        <v>1393</v>
      </c>
      <c r="L69" s="74">
        <v>96</v>
      </c>
      <c r="M69" s="74">
        <f t="shared" si="0"/>
        <v>13369</v>
      </c>
    </row>
    <row r="70" spans="1:13" s="8" customFormat="1">
      <c r="A70" s="8">
        <v>2017</v>
      </c>
      <c r="B70" s="74">
        <v>67320</v>
      </c>
      <c r="C70" s="74">
        <v>57304</v>
      </c>
      <c r="D70" s="74">
        <v>57304</v>
      </c>
      <c r="E70" s="74">
        <v>0</v>
      </c>
      <c r="F70" s="74">
        <v>438</v>
      </c>
      <c r="G70" s="74">
        <v>9578</v>
      </c>
      <c r="H70" s="74">
        <v>51838</v>
      </c>
      <c r="I70" s="74">
        <v>48039</v>
      </c>
      <c r="J70" s="74">
        <v>2442</v>
      </c>
      <c r="K70" s="74">
        <v>1314</v>
      </c>
      <c r="L70" s="74">
        <v>43</v>
      </c>
      <c r="M70" s="74">
        <f t="shared" si="0"/>
        <v>15482</v>
      </c>
    </row>
    <row r="71" spans="1:13" s="8" customFormat="1">
      <c r="A71" s="8">
        <v>2018</v>
      </c>
      <c r="B71" s="74">
        <v>52550</v>
      </c>
      <c r="C71" s="74">
        <v>58904</v>
      </c>
      <c r="D71" s="74">
        <v>58904</v>
      </c>
      <c r="E71" s="74">
        <v>0</v>
      </c>
      <c r="F71" s="74">
        <v>342</v>
      </c>
      <c r="G71" s="74">
        <v>-6696</v>
      </c>
      <c r="H71" s="74">
        <v>52198</v>
      </c>
      <c r="I71" s="74">
        <v>48114</v>
      </c>
      <c r="J71" s="74">
        <v>2601</v>
      </c>
      <c r="K71" s="74">
        <v>1396</v>
      </c>
      <c r="L71" s="74">
        <v>87</v>
      </c>
      <c r="M71" s="74">
        <f t="shared" si="0"/>
        <v>352</v>
      </c>
    </row>
    <row r="72" spans="1:13" s="8" customFormat="1">
      <c r="A72" s="8">
        <v>2019</v>
      </c>
      <c r="B72" s="74">
        <v>77774</v>
      </c>
      <c r="C72" s="74">
        <v>62792</v>
      </c>
      <c r="D72" s="74">
        <v>62792</v>
      </c>
      <c r="E72" s="74">
        <v>0</v>
      </c>
      <c r="F72" s="74">
        <v>16</v>
      </c>
      <c r="G72" s="74">
        <v>14966</v>
      </c>
      <c r="H72" s="74">
        <v>51808</v>
      </c>
      <c r="I72" s="74">
        <v>47953</v>
      </c>
      <c r="J72" s="74">
        <v>2446</v>
      </c>
      <c r="K72" s="74">
        <v>1378</v>
      </c>
      <c r="L72" s="74">
        <v>31</v>
      </c>
      <c r="M72" s="74">
        <f t="shared" si="0"/>
        <v>25966</v>
      </c>
    </row>
    <row r="73" spans="1:13" s="8" customFormat="1">
      <c r="A73" s="8">
        <v>2020</v>
      </c>
      <c r="B73" s="74">
        <v>69003</v>
      </c>
      <c r="C73" s="74">
        <v>63462</v>
      </c>
      <c r="D73" s="74">
        <v>63462</v>
      </c>
      <c r="E73" s="74">
        <v>0</v>
      </c>
      <c r="F73" s="74">
        <v>0</v>
      </c>
      <c r="G73" s="74">
        <v>5541</v>
      </c>
      <c r="H73" s="74">
        <v>53220</v>
      </c>
      <c r="I73" s="74">
        <v>49081</v>
      </c>
      <c r="J73" s="74">
        <v>2573</v>
      </c>
      <c r="K73" s="74">
        <v>1451</v>
      </c>
      <c r="L73" s="74">
        <v>115</v>
      </c>
      <c r="M73" s="74">
        <f t="shared" si="0"/>
        <v>15783</v>
      </c>
    </row>
    <row r="74" spans="1:13" s="8" customFormat="1">
      <c r="A74" s="8">
        <v>2021</v>
      </c>
      <c r="B74" s="74">
        <v>77484</v>
      </c>
      <c r="C74" s="74">
        <v>64073</v>
      </c>
      <c r="D74" s="74">
        <v>64073</v>
      </c>
      <c r="E74" s="74">
        <v>0</v>
      </c>
      <c r="F74" s="74">
        <v>0</v>
      </c>
      <c r="G74" s="74">
        <v>13411</v>
      </c>
      <c r="H74" s="74">
        <v>48569</v>
      </c>
      <c r="I74" s="74">
        <v>44714</v>
      </c>
      <c r="J74" s="74">
        <v>2394</v>
      </c>
      <c r="K74" s="74">
        <v>1384</v>
      </c>
      <c r="L74" s="74">
        <v>77</v>
      </c>
      <c r="M74" s="74">
        <f t="shared" si="0"/>
        <v>28915</v>
      </c>
    </row>
    <row r="75" spans="1:13" s="8" customFormat="1">
      <c r="A75" s="8">
        <v>2022</v>
      </c>
      <c r="B75" s="74">
        <v>36045</v>
      </c>
      <c r="C75" s="74">
        <v>63751</v>
      </c>
      <c r="D75" s="74">
        <v>63751</v>
      </c>
      <c r="E75" s="74">
        <v>0</v>
      </c>
      <c r="F75" s="74">
        <v>0</v>
      </c>
      <c r="G75" s="74">
        <v>-27706</v>
      </c>
      <c r="H75" s="74">
        <v>49821</v>
      </c>
      <c r="I75" s="74">
        <v>45990</v>
      </c>
      <c r="J75" s="74">
        <v>2342</v>
      </c>
      <c r="K75" s="74">
        <v>1430</v>
      </c>
      <c r="L75" s="74">
        <v>59</v>
      </c>
      <c r="M75" s="74">
        <v>-13776</v>
      </c>
    </row>
    <row r="76" spans="1:13" s="55" customFormat="1" ht="12.75" customHeight="1">
      <c r="I76" s="116"/>
    </row>
    <row r="77" spans="1:13" s="1" customFormat="1">
      <c r="A77" s="67" t="s">
        <v>601</v>
      </c>
      <c r="B77" s="68"/>
      <c r="C77" s="69"/>
      <c r="E77" s="70"/>
      <c r="G77" s="71"/>
    </row>
    <row r="78" spans="1:13" s="1" customFormat="1"/>
    <row r="79" spans="1:13" s="1" customFormat="1">
      <c r="A79" s="72" t="s">
        <v>602</v>
      </c>
      <c r="C79" s="63"/>
    </row>
    <row r="80" spans="1:13" s="1" customFormat="1">
      <c r="A80" s="1" t="s">
        <v>4</v>
      </c>
      <c r="E80" s="52"/>
    </row>
    <row r="82" spans="2:9" ht="12.75" customHeight="1">
      <c r="B82" s="50"/>
    </row>
    <row r="83" spans="2:9" ht="12.75" customHeight="1">
      <c r="B83" s="50"/>
    </row>
    <row r="84" spans="2:9" ht="12.75" customHeight="1">
      <c r="B84" s="50"/>
    </row>
    <row r="85" spans="2:9" ht="12.75" customHeight="1">
      <c r="B85" s="50"/>
    </row>
    <row r="86" spans="2:9" ht="12.75" customHeight="1">
      <c r="B86" s="50"/>
    </row>
    <row r="87" spans="2:9" ht="12.75" customHeight="1">
      <c r="B87" s="50"/>
    </row>
    <row r="88" spans="2:9" ht="12.75" customHeight="1">
      <c r="B88" s="50"/>
    </row>
    <row r="89" spans="2:9" ht="12.75" customHeight="1">
      <c r="B89" s="50"/>
      <c r="I89" s="6" t="s">
        <v>152</v>
      </c>
    </row>
    <row r="90" spans="2:9" ht="12.75" customHeight="1">
      <c r="B90" s="50"/>
    </row>
    <row r="91" spans="2:9" ht="12.75" customHeight="1">
      <c r="B91" s="50"/>
    </row>
    <row r="92" spans="2:9" ht="12.75" customHeight="1">
      <c r="B92" s="50"/>
    </row>
    <row r="93" spans="2:9" ht="12.75" customHeight="1">
      <c r="B93" s="50"/>
    </row>
  </sheetData>
  <phoneticPr fontId="4" type="noConversion"/>
  <hyperlinks>
    <hyperlink ref="A4" location="Inhalt!A1" display="&lt;&lt;&lt; Inhalt" xr:uid="{20CED616-7D85-42F2-A09F-2CB4F5CC3BDB}"/>
    <hyperlink ref="A77" location="Metadaten!A1" display="Metadaten &lt;&lt;&lt;" xr:uid="{473D6705-F703-4E8D-8F3D-61D1FA5CC401}"/>
  </hyperlinks>
  <pageMargins left="0.78740157499999996" right="0.78740157499999996" top="0.984251969" bottom="0.984251969" header="0.4921259845" footer="0.4921259845"/>
  <pageSetup paperSize="9" scale="6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J46"/>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6" style="6" customWidth="1"/>
    <col min="2" max="2" width="16.85546875" style="6" bestFit="1" customWidth="1"/>
    <col min="3" max="3" width="17.28515625" style="6" bestFit="1" customWidth="1"/>
    <col min="4" max="4" width="19" style="6" bestFit="1" customWidth="1"/>
    <col min="5" max="5" width="25.7109375" style="6" bestFit="1" customWidth="1"/>
    <col min="6" max="6" width="38.140625" style="6" bestFit="1" customWidth="1"/>
    <col min="7" max="16384" width="11.42578125" style="6"/>
  </cols>
  <sheetData>
    <row r="1" spans="1:10" s="55" customFormat="1" ht="15.75">
      <c r="A1" s="53" t="s">
        <v>338</v>
      </c>
    </row>
    <row r="2" spans="1:10" s="55" customFormat="1" ht="12.75" customHeight="1">
      <c r="A2" s="55" t="s">
        <v>743</v>
      </c>
    </row>
    <row r="3" spans="1:10" s="55" customFormat="1"/>
    <row r="4" spans="1:10" s="55" customFormat="1">
      <c r="A4" s="62" t="s">
        <v>599</v>
      </c>
    </row>
    <row r="5" spans="1:10" s="55" customFormat="1">
      <c r="A5" s="63"/>
    </row>
    <row r="6" spans="1:10" s="55" customFormat="1">
      <c r="A6" s="64" t="s">
        <v>608</v>
      </c>
    </row>
    <row r="7" spans="1:10" s="55" customFormat="1"/>
    <row r="8" spans="1:10" s="3" customFormat="1">
      <c r="A8" s="3" t="s">
        <v>0</v>
      </c>
      <c r="B8" s="3" t="s">
        <v>95</v>
      </c>
      <c r="C8" s="3" t="s">
        <v>362</v>
      </c>
      <c r="D8" s="3" t="s">
        <v>363</v>
      </c>
      <c r="E8" s="3" t="s">
        <v>366</v>
      </c>
      <c r="F8" s="3" t="s">
        <v>484</v>
      </c>
    </row>
    <row r="9" spans="1:10" s="3" customFormat="1">
      <c r="B9" s="3" t="s">
        <v>12</v>
      </c>
    </row>
    <row r="10" spans="1:10">
      <c r="A10" s="6">
        <v>1996</v>
      </c>
      <c r="B10" s="76">
        <v>138.9</v>
      </c>
      <c r="C10" s="76">
        <v>76.7</v>
      </c>
      <c r="D10" s="76">
        <v>62.2</v>
      </c>
      <c r="E10" s="76" t="s">
        <v>9</v>
      </c>
      <c r="F10" s="76">
        <v>1480.7</v>
      </c>
      <c r="G10" s="20"/>
      <c r="H10" s="48"/>
      <c r="I10" s="48"/>
      <c r="J10" s="48"/>
    </row>
    <row r="11" spans="1:10">
      <c r="A11" s="6">
        <v>1997</v>
      </c>
      <c r="B11" s="76">
        <v>146</v>
      </c>
      <c r="C11" s="76">
        <v>81.099999999999994</v>
      </c>
      <c r="D11" s="76">
        <v>64.900000000000006</v>
      </c>
      <c r="E11" s="76" t="s">
        <v>9</v>
      </c>
      <c r="F11" s="76">
        <v>1700.5</v>
      </c>
      <c r="G11" s="20"/>
      <c r="H11" s="48"/>
      <c r="I11" s="48"/>
    </row>
    <row r="12" spans="1:10">
      <c r="A12" s="6">
        <v>1998</v>
      </c>
      <c r="B12" s="76">
        <v>166.6</v>
      </c>
      <c r="C12" s="76">
        <v>87.9</v>
      </c>
      <c r="D12" s="76">
        <v>78.7</v>
      </c>
      <c r="E12" s="76" t="s">
        <v>9</v>
      </c>
      <c r="F12" s="76">
        <v>1912.5</v>
      </c>
      <c r="G12" s="20"/>
      <c r="H12" s="48"/>
      <c r="I12" s="48"/>
    </row>
    <row r="13" spans="1:10">
      <c r="A13" s="6">
        <v>1999</v>
      </c>
      <c r="B13" s="76">
        <v>158</v>
      </c>
      <c r="C13" s="76">
        <v>87.9</v>
      </c>
      <c r="D13" s="76">
        <v>70.099999999999994</v>
      </c>
      <c r="E13" s="76" t="s">
        <v>9</v>
      </c>
      <c r="F13" s="76">
        <v>2109</v>
      </c>
      <c r="G13" s="20"/>
      <c r="H13" s="48"/>
      <c r="I13" s="48"/>
    </row>
    <row r="14" spans="1:10">
      <c r="A14" s="6">
        <v>2000</v>
      </c>
      <c r="B14" s="76">
        <v>180.9</v>
      </c>
      <c r="C14" s="76">
        <v>102.1</v>
      </c>
      <c r="D14" s="76">
        <v>78.8</v>
      </c>
      <c r="E14" s="76" t="s">
        <v>9</v>
      </c>
      <c r="F14" s="76">
        <v>2330.9</v>
      </c>
      <c r="G14" s="20"/>
      <c r="H14" s="48"/>
      <c r="I14" s="48"/>
    </row>
    <row r="15" spans="1:10">
      <c r="A15" s="6">
        <v>2001</v>
      </c>
      <c r="B15" s="76">
        <v>191.2</v>
      </c>
      <c r="C15" s="76">
        <v>108.8</v>
      </c>
      <c r="D15" s="76">
        <v>82.4</v>
      </c>
      <c r="E15" s="76" t="s">
        <v>9</v>
      </c>
      <c r="F15" s="76">
        <v>2414.6999999999998</v>
      </c>
      <c r="G15" s="20"/>
      <c r="H15" s="48"/>
      <c r="I15" s="48"/>
    </row>
    <row r="16" spans="1:10">
      <c r="A16" s="6">
        <v>2002</v>
      </c>
      <c r="B16" s="76">
        <v>200.3</v>
      </c>
      <c r="C16" s="76">
        <v>114.7</v>
      </c>
      <c r="D16" s="76">
        <v>85.6</v>
      </c>
      <c r="E16" s="76" t="s">
        <v>9</v>
      </c>
      <c r="F16" s="76">
        <v>2277.5</v>
      </c>
      <c r="G16" s="20"/>
      <c r="H16" s="48"/>
      <c r="I16" s="48"/>
    </row>
    <row r="17" spans="1:9">
      <c r="A17" s="6">
        <v>2003</v>
      </c>
      <c r="B17" s="76">
        <v>200.1</v>
      </c>
      <c r="C17" s="76">
        <v>114</v>
      </c>
      <c r="D17" s="76">
        <v>86.1</v>
      </c>
      <c r="E17" s="76" t="s">
        <v>9</v>
      </c>
      <c r="F17" s="76">
        <v>2621.1999999999998</v>
      </c>
      <c r="G17" s="20"/>
      <c r="H17" s="48"/>
      <c r="I17" s="48"/>
    </row>
    <row r="18" spans="1:9">
      <c r="A18" s="6">
        <v>2004</v>
      </c>
      <c r="B18" s="76">
        <v>208.4</v>
      </c>
      <c r="C18" s="76">
        <v>117.4</v>
      </c>
      <c r="D18" s="76">
        <v>91</v>
      </c>
      <c r="E18" s="76" t="s">
        <v>9</v>
      </c>
      <c r="F18" s="76">
        <v>2814</v>
      </c>
      <c r="G18" s="20"/>
      <c r="H18" s="48"/>
      <c r="I18" s="48"/>
    </row>
    <row r="19" spans="1:9">
      <c r="A19" s="6">
        <v>2005</v>
      </c>
      <c r="B19" s="76">
        <v>227</v>
      </c>
      <c r="C19" s="76">
        <v>123.7</v>
      </c>
      <c r="D19" s="76">
        <v>103.3</v>
      </c>
      <c r="E19" s="76" t="s">
        <v>9</v>
      </c>
      <c r="F19" s="76">
        <v>3133.5</v>
      </c>
      <c r="G19" s="20"/>
      <c r="H19" s="48"/>
      <c r="I19" s="48"/>
    </row>
    <row r="20" spans="1:9">
      <c r="A20" s="6">
        <v>2006</v>
      </c>
      <c r="B20" s="76">
        <v>241.4</v>
      </c>
      <c r="C20" s="76">
        <v>134.30000000000001</v>
      </c>
      <c r="D20" s="76">
        <v>107.1</v>
      </c>
      <c r="E20" s="76" t="s">
        <v>9</v>
      </c>
      <c r="F20" s="76">
        <v>3450</v>
      </c>
      <c r="G20" s="20"/>
    </row>
    <row r="21" spans="1:9">
      <c r="A21" s="6">
        <v>2007</v>
      </c>
      <c r="B21" s="76">
        <v>288.60000000000002</v>
      </c>
      <c r="C21" s="76">
        <v>146.19999999999999</v>
      </c>
      <c r="D21" s="76">
        <v>113.9</v>
      </c>
      <c r="E21" s="76">
        <v>28.5</v>
      </c>
      <c r="F21" s="76">
        <v>3625.6</v>
      </c>
      <c r="G21" s="20"/>
    </row>
    <row r="22" spans="1:9">
      <c r="A22" s="6">
        <v>2008</v>
      </c>
      <c r="B22" s="77">
        <v>319.3</v>
      </c>
      <c r="C22" s="78">
        <v>159.1</v>
      </c>
      <c r="D22" s="77">
        <v>125.4</v>
      </c>
      <c r="E22" s="76">
        <v>34.799999999999997</v>
      </c>
      <c r="F22" s="77">
        <v>3399.6</v>
      </c>
      <c r="G22" s="20"/>
    </row>
    <row r="23" spans="1:9">
      <c r="A23" s="6">
        <v>2009</v>
      </c>
      <c r="B23" s="77">
        <v>333.9</v>
      </c>
      <c r="C23" s="77">
        <v>168.1</v>
      </c>
      <c r="D23" s="77">
        <v>131.80000000000001</v>
      </c>
      <c r="E23" s="76">
        <v>34</v>
      </c>
      <c r="F23" s="77">
        <v>3875</v>
      </c>
      <c r="G23" s="20"/>
    </row>
    <row r="24" spans="1:9">
      <c r="A24" s="6">
        <v>2010</v>
      </c>
      <c r="B24" s="77">
        <v>324.39999999999998</v>
      </c>
      <c r="C24" s="77">
        <v>171.3</v>
      </c>
      <c r="D24" s="77">
        <v>132.69999999999999</v>
      </c>
      <c r="E24" s="76">
        <v>20.399999999999999</v>
      </c>
      <c r="F24" s="77">
        <v>4118</v>
      </c>
      <c r="G24" s="20"/>
    </row>
    <row r="25" spans="1:9">
      <c r="A25" s="6">
        <v>2011</v>
      </c>
      <c r="B25" s="77">
        <v>347.1</v>
      </c>
      <c r="C25" s="77">
        <v>179.3</v>
      </c>
      <c r="D25" s="77">
        <v>137.1</v>
      </c>
      <c r="E25" s="76">
        <v>30.7</v>
      </c>
      <c r="F25" s="77">
        <v>4349.1000000000004</v>
      </c>
      <c r="G25" s="20"/>
    </row>
    <row r="26" spans="1:9">
      <c r="A26" s="6">
        <v>2012</v>
      </c>
      <c r="B26" s="77">
        <v>384.9</v>
      </c>
      <c r="C26" s="77">
        <v>181.3</v>
      </c>
      <c r="D26" s="77">
        <v>143.30000000000001</v>
      </c>
      <c r="E26" s="76">
        <v>60.3</v>
      </c>
      <c r="F26" s="77">
        <v>4698</v>
      </c>
      <c r="G26" s="20"/>
    </row>
    <row r="27" spans="1:9">
      <c r="A27" s="6">
        <v>2013</v>
      </c>
      <c r="B27" s="77">
        <v>365.4</v>
      </c>
      <c r="C27" s="77">
        <v>185.9</v>
      </c>
      <c r="D27" s="77">
        <v>147.19999999999999</v>
      </c>
      <c r="E27" s="76">
        <v>32.299999999999997</v>
      </c>
      <c r="F27" s="77">
        <v>4967.6000000000004</v>
      </c>
      <c r="G27" s="20"/>
    </row>
    <row r="28" spans="1:9">
      <c r="A28" s="6">
        <v>2014</v>
      </c>
      <c r="B28" s="77">
        <v>558.1</v>
      </c>
      <c r="C28" s="77">
        <v>175.9</v>
      </c>
      <c r="D28" s="77">
        <v>138.6</v>
      </c>
      <c r="E28" s="76">
        <v>243.6</v>
      </c>
      <c r="F28" s="77">
        <v>5280.2</v>
      </c>
      <c r="G28" s="20"/>
    </row>
    <row r="29" spans="1:9">
      <c r="A29" s="6">
        <v>2015</v>
      </c>
      <c r="B29" s="77">
        <v>378.6</v>
      </c>
      <c r="C29" s="77">
        <v>195.4</v>
      </c>
      <c r="D29" s="77">
        <v>153.19999999999999</v>
      </c>
      <c r="E29" s="76">
        <v>30</v>
      </c>
      <c r="F29" s="77">
        <v>5486.9</v>
      </c>
      <c r="G29" s="20"/>
    </row>
    <row r="30" spans="1:9">
      <c r="A30" s="6">
        <v>2016</v>
      </c>
      <c r="B30" s="77">
        <v>384.2</v>
      </c>
      <c r="C30" s="77">
        <v>196.3</v>
      </c>
      <c r="D30" s="77">
        <v>153.6</v>
      </c>
      <c r="E30" s="76">
        <v>34.299999999999997</v>
      </c>
      <c r="F30" s="77">
        <v>5643</v>
      </c>
      <c r="G30" s="20"/>
    </row>
    <row r="31" spans="1:9">
      <c r="A31" s="6">
        <v>2017</v>
      </c>
      <c r="B31" s="77">
        <v>440.5</v>
      </c>
      <c r="C31" s="77">
        <v>203</v>
      </c>
      <c r="D31" s="77">
        <v>158.80000000000001</v>
      </c>
      <c r="E31" s="76">
        <v>78.8</v>
      </c>
      <c r="F31" s="77">
        <v>6030</v>
      </c>
      <c r="G31" s="20"/>
    </row>
    <row r="32" spans="1:9">
      <c r="A32" s="6">
        <v>2018</v>
      </c>
      <c r="B32" s="77">
        <v>433.9</v>
      </c>
      <c r="C32" s="77">
        <v>220.9</v>
      </c>
      <c r="D32" s="77">
        <v>174</v>
      </c>
      <c r="E32" s="77">
        <v>39</v>
      </c>
      <c r="F32" s="77">
        <v>6260</v>
      </c>
      <c r="G32" s="20"/>
    </row>
    <row r="33" spans="1:7">
      <c r="A33" s="6">
        <v>2019</v>
      </c>
      <c r="B33" s="77">
        <v>433.3</v>
      </c>
      <c r="C33" s="77">
        <v>229.3</v>
      </c>
      <c r="D33" s="77">
        <v>179</v>
      </c>
      <c r="E33" s="77">
        <v>25</v>
      </c>
      <c r="F33" s="77">
        <v>6571.9</v>
      </c>
      <c r="G33" s="20"/>
    </row>
    <row r="34" spans="1:7">
      <c r="A34" s="6">
        <v>2020</v>
      </c>
      <c r="B34" s="77">
        <v>444</v>
      </c>
      <c r="C34" s="77">
        <v>235.3</v>
      </c>
      <c r="D34" s="77">
        <v>182</v>
      </c>
      <c r="E34" s="77">
        <v>26.7</v>
      </c>
      <c r="F34" s="77">
        <v>6926</v>
      </c>
      <c r="G34" s="20"/>
    </row>
    <row r="35" spans="1:7">
      <c r="A35" s="6">
        <v>2021</v>
      </c>
      <c r="B35" s="77">
        <v>473</v>
      </c>
      <c r="C35" s="77">
        <v>246</v>
      </c>
      <c r="D35" s="77">
        <v>189.2</v>
      </c>
      <c r="E35" s="77">
        <v>37.799999999999997</v>
      </c>
      <c r="F35" s="77">
        <v>6570</v>
      </c>
      <c r="G35" s="20"/>
    </row>
    <row r="36" spans="1:7">
      <c r="A36" s="6">
        <v>2022</v>
      </c>
      <c r="B36" s="77">
        <v>494.6</v>
      </c>
      <c r="C36" s="77">
        <v>257.2</v>
      </c>
      <c r="D36" s="77">
        <v>197.8</v>
      </c>
      <c r="E36" s="77">
        <v>39.6</v>
      </c>
      <c r="F36" s="77">
        <v>6590</v>
      </c>
      <c r="G36" s="20"/>
    </row>
    <row r="37" spans="1:7" s="55" customFormat="1" ht="12.75" customHeight="1"/>
    <row r="38" spans="1:7" s="1" customFormat="1">
      <c r="A38" s="67" t="s">
        <v>601</v>
      </c>
      <c r="B38" s="68"/>
      <c r="C38" s="69"/>
      <c r="E38" s="70"/>
      <c r="G38" s="71"/>
    </row>
    <row r="39" spans="1:7" s="1" customFormat="1"/>
    <row r="40" spans="1:7" s="1" customFormat="1">
      <c r="A40" s="72" t="s">
        <v>602</v>
      </c>
      <c r="C40" s="63"/>
    </row>
    <row r="41" spans="1:7" ht="12.75" customHeight="1">
      <c r="A41" s="6" t="s">
        <v>124</v>
      </c>
    </row>
    <row r="43" spans="1:7" s="75" customFormat="1" ht="12.75" customHeight="1">
      <c r="A43" s="75" t="s">
        <v>10</v>
      </c>
    </row>
    <row r="44" spans="1:7" ht="12.75" customHeight="1">
      <c r="A44" s="6" t="s">
        <v>357</v>
      </c>
    </row>
    <row r="45" spans="1:7" ht="12.75" customHeight="1">
      <c r="A45" s="6" t="s">
        <v>364</v>
      </c>
    </row>
    <row r="46" spans="1:7" ht="12.75" customHeight="1">
      <c r="A46" s="6" t="s">
        <v>498</v>
      </c>
    </row>
  </sheetData>
  <phoneticPr fontId="4" type="noConversion"/>
  <hyperlinks>
    <hyperlink ref="A4" location="Inhalt!A1" display="&lt;&lt;&lt; Inhalt" xr:uid="{CD63A3B2-37D9-43E8-8C37-AA11DE9E5589}"/>
    <hyperlink ref="A38" location="Metadaten!A1" display="Metadaten &lt;&lt;&lt;" xr:uid="{2BED5B4B-3DDC-4723-B92C-F7BA9A3083F4}"/>
  </hyperlinks>
  <pageMargins left="0.78740157499999996" right="0.78740157499999996" top="0.984251969" bottom="0.984251969" header="0.4921259845" footer="0.4921259845"/>
  <pageSetup paperSize="9" scale="6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K40"/>
  <sheetViews>
    <sheetView workbookViewId="0">
      <pane ySplit="10" topLeftCell="A11" activePane="bottomLeft" state="frozen"/>
      <selection sqref="A1:XFD1048576"/>
      <selection pane="bottomLeft" activeCell="A4" sqref="A4"/>
    </sheetView>
  </sheetViews>
  <sheetFormatPr baseColWidth="10" defaultColWidth="9.5703125" defaultRowHeight="12.75" customHeight="1"/>
  <cols>
    <col min="1" max="1" width="7.5703125" style="6" customWidth="1"/>
    <col min="2" max="2" width="10.140625" style="6" bestFit="1" customWidth="1"/>
    <col min="3" max="3" width="7.85546875" style="6" bestFit="1" customWidth="1"/>
    <col min="4" max="4" width="20.42578125" style="6" bestFit="1" customWidth="1"/>
    <col min="5" max="5" width="7" style="6" bestFit="1" customWidth="1"/>
    <col min="6" max="6" width="10.28515625" style="6" bestFit="1" customWidth="1"/>
    <col min="7" max="7" width="14.42578125" style="6" bestFit="1" customWidth="1"/>
    <col min="8" max="8" width="8.7109375" style="6" customWidth="1"/>
    <col min="9" max="9" width="12.85546875" style="6" bestFit="1" customWidth="1"/>
    <col min="10" max="10" width="17.140625" style="6" bestFit="1" customWidth="1"/>
    <col min="11" max="11" width="7.5703125" style="6" bestFit="1" customWidth="1"/>
    <col min="12" max="16384" width="9.5703125" style="6"/>
  </cols>
  <sheetData>
    <row r="1" spans="1:11" s="55" customFormat="1" ht="15.75">
      <c r="A1" s="53" t="s">
        <v>339</v>
      </c>
    </row>
    <row r="2" spans="1:11" s="55" customFormat="1" ht="12.75" customHeight="1">
      <c r="A2" s="55" t="s">
        <v>396</v>
      </c>
    </row>
    <row r="3" spans="1:11" s="55" customFormat="1"/>
    <row r="4" spans="1:11" s="55" customFormat="1">
      <c r="A4" s="62" t="s">
        <v>599</v>
      </c>
    </row>
    <row r="5" spans="1:11" s="55" customFormat="1">
      <c r="A5" s="63"/>
    </row>
    <row r="6" spans="1:11" s="55" customFormat="1">
      <c r="A6" s="64" t="s">
        <v>610</v>
      </c>
    </row>
    <row r="7" spans="1:11" s="55" customFormat="1"/>
    <row r="8" spans="1:11" s="3" customFormat="1">
      <c r="B8" s="3" t="s">
        <v>82</v>
      </c>
      <c r="C8" s="3" t="s">
        <v>13</v>
      </c>
      <c r="D8" s="3" t="s">
        <v>92</v>
      </c>
      <c r="E8" s="3" t="s">
        <v>14</v>
      </c>
      <c r="H8" s="3" t="s">
        <v>15</v>
      </c>
      <c r="K8" s="3" t="s">
        <v>18</v>
      </c>
    </row>
    <row r="9" spans="1:11" s="3" customFormat="1">
      <c r="E9" s="3" t="s">
        <v>20</v>
      </c>
      <c r="F9" s="3" t="s">
        <v>87</v>
      </c>
      <c r="G9" s="3" t="s">
        <v>88</v>
      </c>
      <c r="H9" s="3" t="s">
        <v>20</v>
      </c>
      <c r="I9" s="3" t="s">
        <v>93</v>
      </c>
      <c r="J9" s="3" t="s">
        <v>94</v>
      </c>
    </row>
    <row r="10" spans="1:11" s="3" customFormat="1">
      <c r="A10" s="3" t="s">
        <v>0</v>
      </c>
      <c r="D10" s="3" t="s">
        <v>12</v>
      </c>
      <c r="H10" s="3" t="s">
        <v>16</v>
      </c>
      <c r="I10" s="3" t="s">
        <v>16</v>
      </c>
      <c r="J10" s="3" t="s">
        <v>16</v>
      </c>
      <c r="K10" s="3" t="s">
        <v>16</v>
      </c>
    </row>
    <row r="11" spans="1:11">
      <c r="A11" s="6">
        <v>1970</v>
      </c>
      <c r="B11" s="74">
        <v>8</v>
      </c>
      <c r="C11" s="74">
        <v>662</v>
      </c>
      <c r="D11" s="74">
        <v>118.6</v>
      </c>
      <c r="E11" s="74">
        <v>2298</v>
      </c>
      <c r="F11" s="74">
        <v>1376</v>
      </c>
      <c r="G11" s="74">
        <v>922</v>
      </c>
      <c r="H11" s="77">
        <v>3.68</v>
      </c>
      <c r="I11" s="77">
        <v>1.93</v>
      </c>
      <c r="J11" s="77">
        <v>1.75</v>
      </c>
      <c r="K11" s="77">
        <v>5.28</v>
      </c>
    </row>
    <row r="12" spans="1:11">
      <c r="A12" s="6">
        <v>1971</v>
      </c>
      <c r="B12" s="74">
        <v>8</v>
      </c>
      <c r="C12" s="74">
        <v>734</v>
      </c>
      <c r="D12" s="74">
        <v>139.5</v>
      </c>
      <c r="E12" s="74">
        <v>2173</v>
      </c>
      <c r="F12" s="74">
        <v>1371</v>
      </c>
      <c r="G12" s="74">
        <v>802</v>
      </c>
      <c r="H12" s="77">
        <v>5.92</v>
      </c>
      <c r="I12" s="77">
        <v>3.46</v>
      </c>
      <c r="J12" s="77">
        <v>2.46</v>
      </c>
      <c r="K12" s="77">
        <v>6.36</v>
      </c>
    </row>
    <row r="13" spans="1:11">
      <c r="A13" s="6">
        <v>1972</v>
      </c>
      <c r="B13" s="74">
        <v>10</v>
      </c>
      <c r="C13" s="74">
        <v>857</v>
      </c>
      <c r="D13" s="74">
        <v>183.47</v>
      </c>
      <c r="E13" s="74">
        <v>2790</v>
      </c>
      <c r="F13" s="74">
        <v>1687</v>
      </c>
      <c r="G13" s="74">
        <v>1103</v>
      </c>
      <c r="H13" s="77">
        <v>6.03</v>
      </c>
      <c r="I13" s="77">
        <v>2.57</v>
      </c>
      <c r="J13" s="77">
        <v>3.46</v>
      </c>
      <c r="K13" s="77">
        <v>8.18</v>
      </c>
    </row>
    <row r="14" spans="1:11">
      <c r="A14" s="6">
        <v>1973</v>
      </c>
      <c r="B14" s="74">
        <v>10</v>
      </c>
      <c r="C14" s="74">
        <v>910</v>
      </c>
      <c r="D14" s="74">
        <v>214.47</v>
      </c>
      <c r="E14" s="74">
        <v>2808</v>
      </c>
      <c r="F14" s="74">
        <v>1653</v>
      </c>
      <c r="G14" s="74">
        <v>1155</v>
      </c>
      <c r="H14" s="77">
        <v>7.4</v>
      </c>
      <c r="I14" s="77">
        <v>3.02</v>
      </c>
      <c r="J14" s="77">
        <v>4.38</v>
      </c>
      <c r="K14" s="77">
        <v>9.0500000000000007</v>
      </c>
    </row>
    <row r="15" spans="1:11">
      <c r="A15" s="6">
        <v>1974</v>
      </c>
      <c r="B15" s="74">
        <v>10</v>
      </c>
      <c r="C15" s="74">
        <v>945</v>
      </c>
      <c r="D15" s="74">
        <v>257.51</v>
      </c>
      <c r="E15" s="74">
        <v>3195</v>
      </c>
      <c r="F15" s="74">
        <v>1671</v>
      </c>
      <c r="G15" s="74">
        <v>1524</v>
      </c>
      <c r="H15" s="77">
        <v>8.2200000000000006</v>
      </c>
      <c r="I15" s="77">
        <v>3.04</v>
      </c>
      <c r="J15" s="77">
        <v>5.18</v>
      </c>
      <c r="K15" s="77">
        <v>10.98</v>
      </c>
    </row>
    <row r="16" spans="1:11">
      <c r="A16" s="6">
        <v>1975</v>
      </c>
      <c r="B16" s="74">
        <v>12</v>
      </c>
      <c r="C16" s="74">
        <v>960</v>
      </c>
      <c r="D16" s="74">
        <v>266.56</v>
      </c>
      <c r="E16" s="74">
        <v>2295</v>
      </c>
      <c r="F16" s="74">
        <v>1169</v>
      </c>
      <c r="G16" s="74">
        <v>1126</v>
      </c>
      <c r="H16" s="77">
        <v>5.45</v>
      </c>
      <c r="I16" s="77">
        <v>2.2999999999999998</v>
      </c>
      <c r="J16" s="77">
        <v>3.15</v>
      </c>
      <c r="K16" s="77">
        <v>10.95</v>
      </c>
    </row>
    <row r="17" spans="1:11">
      <c r="A17" s="6">
        <v>1976</v>
      </c>
      <c r="B17" s="74">
        <v>12</v>
      </c>
      <c r="C17" s="74">
        <v>964</v>
      </c>
      <c r="D17" s="74">
        <v>274.12</v>
      </c>
      <c r="E17" s="74">
        <v>2443</v>
      </c>
      <c r="F17" s="74">
        <v>1157</v>
      </c>
      <c r="G17" s="74">
        <v>1286</v>
      </c>
      <c r="H17" s="77">
        <v>6.82</v>
      </c>
      <c r="I17" s="77">
        <v>2.44</v>
      </c>
      <c r="J17" s="77">
        <v>4.38</v>
      </c>
      <c r="K17" s="77">
        <v>10.88</v>
      </c>
    </row>
    <row r="18" spans="1:11">
      <c r="A18" s="6">
        <v>1977</v>
      </c>
      <c r="B18" s="74">
        <v>12</v>
      </c>
      <c r="C18" s="74">
        <v>1025</v>
      </c>
      <c r="D18" s="74">
        <v>295.41000000000003</v>
      </c>
      <c r="E18" s="74">
        <v>2118</v>
      </c>
      <c r="F18" s="74">
        <v>1100</v>
      </c>
      <c r="G18" s="74">
        <v>1018</v>
      </c>
      <c r="H18" s="77">
        <v>7.69</v>
      </c>
      <c r="I18" s="77">
        <v>2.9</v>
      </c>
      <c r="J18" s="77">
        <v>4.79</v>
      </c>
      <c r="K18" s="77">
        <v>11.39</v>
      </c>
    </row>
    <row r="19" spans="1:11">
      <c r="A19" s="6">
        <v>1978</v>
      </c>
      <c r="B19" s="74">
        <v>12</v>
      </c>
      <c r="C19" s="74">
        <v>1069</v>
      </c>
      <c r="D19" s="74">
        <v>316.49</v>
      </c>
      <c r="E19" s="74">
        <v>2416</v>
      </c>
      <c r="F19" s="74">
        <v>1217</v>
      </c>
      <c r="G19" s="74">
        <v>1199</v>
      </c>
      <c r="H19" s="77">
        <v>5.57</v>
      </c>
      <c r="I19" s="77">
        <v>2.1</v>
      </c>
      <c r="J19" s="77">
        <v>3.47</v>
      </c>
      <c r="K19" s="77">
        <v>12.03</v>
      </c>
    </row>
    <row r="20" spans="1:11">
      <c r="A20" s="6">
        <v>1979</v>
      </c>
      <c r="B20" s="74">
        <v>13</v>
      </c>
      <c r="C20" s="74">
        <v>1109</v>
      </c>
      <c r="D20" s="74">
        <v>346.5</v>
      </c>
      <c r="E20" s="74">
        <v>2912</v>
      </c>
      <c r="F20" s="74">
        <v>1438</v>
      </c>
      <c r="G20" s="74">
        <v>1474</v>
      </c>
      <c r="H20" s="77">
        <v>6.52</v>
      </c>
      <c r="I20" s="77">
        <v>2.4700000000000002</v>
      </c>
      <c r="J20" s="77">
        <v>4.04</v>
      </c>
      <c r="K20" s="77">
        <v>14.02</v>
      </c>
    </row>
    <row r="21" spans="1:11">
      <c r="A21" s="6">
        <v>1980</v>
      </c>
      <c r="B21" s="74">
        <v>13</v>
      </c>
      <c r="C21" s="74">
        <v>1167</v>
      </c>
      <c r="D21" s="74">
        <v>383.81</v>
      </c>
      <c r="E21" s="74">
        <v>3381</v>
      </c>
      <c r="F21" s="74">
        <v>1593</v>
      </c>
      <c r="G21" s="74">
        <v>1788</v>
      </c>
      <c r="H21" s="77">
        <v>9.69</v>
      </c>
      <c r="I21" s="77">
        <v>3.29</v>
      </c>
      <c r="J21" s="77">
        <v>6.4</v>
      </c>
      <c r="K21" s="77">
        <v>11.9</v>
      </c>
    </row>
    <row r="22" spans="1:11">
      <c r="A22" s="6">
        <v>1981</v>
      </c>
      <c r="B22" s="74">
        <v>13</v>
      </c>
      <c r="C22" s="74">
        <v>1208</v>
      </c>
      <c r="D22" s="74">
        <v>417.41</v>
      </c>
      <c r="E22" s="74">
        <v>3276</v>
      </c>
      <c r="F22" s="74">
        <v>1589</v>
      </c>
      <c r="G22" s="74">
        <v>1687</v>
      </c>
      <c r="H22" s="77">
        <v>6.19</v>
      </c>
      <c r="I22" s="77">
        <v>2.5099999999999998</v>
      </c>
      <c r="J22" s="77">
        <v>3.68</v>
      </c>
      <c r="K22" s="77">
        <v>9.41</v>
      </c>
    </row>
    <row r="23" spans="1:11">
      <c r="A23" s="32">
        <v>1982</v>
      </c>
      <c r="B23" s="74">
        <v>13</v>
      </c>
      <c r="C23" s="74">
        <v>1294</v>
      </c>
      <c r="D23" s="74">
        <v>453.65</v>
      </c>
      <c r="E23" s="74">
        <v>3338</v>
      </c>
      <c r="F23" s="74">
        <v>1528</v>
      </c>
      <c r="G23" s="74">
        <v>1810</v>
      </c>
      <c r="H23" s="77">
        <v>6.63</v>
      </c>
      <c r="I23" s="77">
        <v>2.56</v>
      </c>
      <c r="J23" s="77">
        <v>4.07</v>
      </c>
      <c r="K23" s="77">
        <v>9.3000000000000007</v>
      </c>
    </row>
    <row r="24" spans="1:11">
      <c r="A24" s="6">
        <v>1983</v>
      </c>
      <c r="B24" s="74">
        <v>13</v>
      </c>
      <c r="C24" s="74">
        <v>1300</v>
      </c>
      <c r="D24" s="74">
        <v>485.18</v>
      </c>
      <c r="E24" s="74">
        <v>3863</v>
      </c>
      <c r="F24" s="74">
        <v>1654</v>
      </c>
      <c r="G24" s="74">
        <v>2209</v>
      </c>
      <c r="H24" s="77">
        <v>6.13</v>
      </c>
      <c r="I24" s="77">
        <v>2.34</v>
      </c>
      <c r="J24" s="77">
        <v>3.79</v>
      </c>
      <c r="K24" s="77">
        <v>9.8000000000000007</v>
      </c>
    </row>
    <row r="25" spans="1:11">
      <c r="A25" s="6">
        <v>1984</v>
      </c>
      <c r="B25" s="74">
        <v>13</v>
      </c>
      <c r="C25" s="74">
        <v>1345</v>
      </c>
      <c r="D25" s="74">
        <v>512.41</v>
      </c>
      <c r="E25" s="74">
        <v>4113</v>
      </c>
      <c r="F25" s="74">
        <v>1738</v>
      </c>
      <c r="G25" s="74">
        <v>2375</v>
      </c>
      <c r="H25" s="77">
        <v>7.03</v>
      </c>
      <c r="I25" s="77">
        <v>2.6</v>
      </c>
      <c r="J25" s="77">
        <v>4.43</v>
      </c>
      <c r="K25" s="77">
        <v>10.72</v>
      </c>
    </row>
    <row r="26" spans="1:11">
      <c r="A26" s="6">
        <v>1985</v>
      </c>
      <c r="B26" s="74">
        <v>13</v>
      </c>
      <c r="C26" s="74">
        <v>1410</v>
      </c>
      <c r="D26" s="74">
        <v>552.54999999999995</v>
      </c>
      <c r="E26" s="74">
        <v>4288</v>
      </c>
      <c r="F26" s="74">
        <v>1902</v>
      </c>
      <c r="G26" s="74">
        <v>2386</v>
      </c>
      <c r="H26" s="77">
        <v>7.18</v>
      </c>
      <c r="I26" s="77">
        <v>2.62</v>
      </c>
      <c r="J26" s="77">
        <v>4.5599999999999996</v>
      </c>
      <c r="K26" s="77">
        <v>11.48</v>
      </c>
    </row>
    <row r="27" spans="1:11">
      <c r="A27" s="6">
        <v>1986</v>
      </c>
      <c r="B27" s="74">
        <v>13</v>
      </c>
      <c r="C27" s="74">
        <v>1472</v>
      </c>
      <c r="D27" s="74">
        <v>613.9</v>
      </c>
      <c r="E27" s="74">
        <v>4485</v>
      </c>
      <c r="F27" s="74">
        <v>2093</v>
      </c>
      <c r="G27" s="74">
        <v>2392</v>
      </c>
      <c r="H27" s="77" t="s">
        <v>9</v>
      </c>
      <c r="I27" s="77" t="s">
        <v>9</v>
      </c>
      <c r="J27" s="77" t="s">
        <v>9</v>
      </c>
      <c r="K27" s="77" t="s">
        <v>17</v>
      </c>
    </row>
    <row r="28" spans="1:11">
      <c r="A28" s="6">
        <v>1987</v>
      </c>
      <c r="B28" s="74">
        <v>13</v>
      </c>
      <c r="C28" s="74">
        <v>1611</v>
      </c>
      <c r="D28" s="74">
        <v>663.8</v>
      </c>
      <c r="E28" s="74">
        <v>4843</v>
      </c>
      <c r="F28" s="74">
        <v>2232</v>
      </c>
      <c r="G28" s="74">
        <v>2611</v>
      </c>
      <c r="H28" s="77" t="s">
        <v>9</v>
      </c>
      <c r="I28" s="77" t="s">
        <v>9</v>
      </c>
      <c r="J28" s="77" t="s">
        <v>9</v>
      </c>
      <c r="K28" s="77" t="s">
        <v>17</v>
      </c>
    </row>
    <row r="29" spans="1:11">
      <c r="A29" s="6">
        <v>1988</v>
      </c>
      <c r="B29" s="74">
        <v>13</v>
      </c>
      <c r="C29" s="74">
        <v>1690</v>
      </c>
      <c r="D29" s="74">
        <v>718.8</v>
      </c>
      <c r="E29" s="74">
        <v>4814</v>
      </c>
      <c r="F29" s="74">
        <v>2108</v>
      </c>
      <c r="G29" s="74">
        <v>2706</v>
      </c>
      <c r="H29" s="77" t="s">
        <v>9</v>
      </c>
      <c r="I29" s="77" t="s">
        <v>9</v>
      </c>
      <c r="J29" s="77" t="s">
        <v>9</v>
      </c>
      <c r="K29" s="77" t="s">
        <v>17</v>
      </c>
    </row>
    <row r="30" spans="1:11" s="55" customFormat="1" ht="12.75" customHeight="1"/>
    <row r="31" spans="1:11" s="1" customFormat="1">
      <c r="A31" s="67" t="s">
        <v>601</v>
      </c>
      <c r="B31" s="68"/>
      <c r="C31" s="69"/>
      <c r="E31" s="70"/>
      <c r="G31" s="71"/>
    </row>
    <row r="32" spans="1:11" s="1" customFormat="1"/>
    <row r="33" spans="1:3" s="1" customFormat="1">
      <c r="A33" s="72" t="s">
        <v>602</v>
      </c>
      <c r="C33" s="63"/>
    </row>
    <row r="34" spans="1:3" s="1" customFormat="1">
      <c r="A34" s="1" t="s">
        <v>380</v>
      </c>
    </row>
    <row r="38" spans="1:3" ht="12.75" customHeight="1">
      <c r="A38" s="18"/>
    </row>
    <row r="39" spans="1:3" ht="12.75" customHeight="1">
      <c r="A39" s="18"/>
    </row>
    <row r="40" spans="1:3" ht="12.75" customHeight="1">
      <c r="A40" s="18"/>
    </row>
  </sheetData>
  <phoneticPr fontId="4" type="noConversion"/>
  <hyperlinks>
    <hyperlink ref="A4" location="Inhalt!A1" display="&lt;&lt;&lt; Inhalt" xr:uid="{50F5B77E-21BE-4F22-B124-76465634D0B1}"/>
    <hyperlink ref="A31" location="Metadaten!A1" display="Metadaten &lt;&lt;&lt;" xr:uid="{2E37A31B-AB3B-40D0-9CE6-BA3C6B3B4552}"/>
  </hyperlinks>
  <pageMargins left="0.78740157499999996" right="0.78740157499999996" top="0.984251969" bottom="0.984251969" header="0.4921259845" footer="0.4921259845"/>
  <pageSetup paperSize="9" scale="5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pageSetUpPr fitToPage="1"/>
  </sheetPr>
  <dimension ref="A1:L63"/>
  <sheetViews>
    <sheetView workbookViewId="0">
      <pane ySplit="9" topLeftCell="A10" activePane="bottomLeft" state="frozen"/>
      <selection sqref="A1:XFD1048576"/>
      <selection pane="bottomLeft" activeCell="A4" sqref="A4"/>
    </sheetView>
  </sheetViews>
  <sheetFormatPr baseColWidth="10" defaultRowHeight="12.75"/>
  <cols>
    <col min="1" max="1" width="5.7109375" style="6" customWidth="1"/>
    <col min="2" max="2" width="6.85546875" style="6" customWidth="1"/>
    <col min="3" max="3" width="23.7109375" style="6" bestFit="1" customWidth="1"/>
    <col min="4" max="4" width="12.140625" style="6" bestFit="1" customWidth="1"/>
    <col min="5" max="5" width="15.85546875" style="6" bestFit="1" customWidth="1"/>
    <col min="6" max="6" width="6.42578125" style="6" customWidth="1"/>
    <col min="7" max="7" width="20.28515625" style="6" bestFit="1" customWidth="1"/>
    <col min="8" max="8" width="24.28515625" style="6" bestFit="1" customWidth="1"/>
    <col min="9" max="9" width="17.42578125" style="6" bestFit="1" customWidth="1"/>
    <col min="10" max="10" width="22.42578125" style="6" bestFit="1" customWidth="1"/>
    <col min="11" max="11" width="7.42578125" style="6" customWidth="1"/>
    <col min="12" max="12" width="14.140625" style="6" customWidth="1"/>
    <col min="13" max="16384" width="11.42578125" style="6"/>
  </cols>
  <sheetData>
    <row r="1" spans="1:12" s="55" customFormat="1" ht="15.75">
      <c r="A1" s="53" t="s">
        <v>341</v>
      </c>
    </row>
    <row r="2" spans="1:12" s="55" customFormat="1" ht="12.75" customHeight="1">
      <c r="A2" s="55" t="s">
        <v>753</v>
      </c>
    </row>
    <row r="3" spans="1:12" s="55" customFormat="1"/>
    <row r="4" spans="1:12" s="55" customFormat="1">
      <c r="A4" s="62" t="s">
        <v>599</v>
      </c>
    </row>
    <row r="5" spans="1:12" s="55" customFormat="1">
      <c r="A5" s="63"/>
    </row>
    <row r="6" spans="1:12" s="55" customFormat="1">
      <c r="A6" s="64" t="s">
        <v>612</v>
      </c>
    </row>
    <row r="7" spans="1:12" s="55" customFormat="1"/>
    <row r="8" spans="1:12" s="3" customFormat="1">
      <c r="A8" s="3" t="s">
        <v>0</v>
      </c>
      <c r="B8" s="3" t="s">
        <v>390</v>
      </c>
      <c r="F8" s="3" t="s">
        <v>391</v>
      </c>
    </row>
    <row r="9" spans="1:12" s="3" customFormat="1">
      <c r="B9" s="3" t="s">
        <v>3</v>
      </c>
      <c r="C9" s="3" t="s">
        <v>130</v>
      </c>
      <c r="D9" s="3" t="s">
        <v>73</v>
      </c>
      <c r="E9" s="3" t="s">
        <v>90</v>
      </c>
      <c r="F9" s="3" t="s">
        <v>3</v>
      </c>
      <c r="G9" s="3" t="s">
        <v>89</v>
      </c>
      <c r="H9" s="3" t="s">
        <v>91</v>
      </c>
      <c r="I9" s="3" t="s">
        <v>113</v>
      </c>
      <c r="J9" s="3" t="s">
        <v>111</v>
      </c>
    </row>
    <row r="10" spans="1:12">
      <c r="A10" s="6">
        <v>1983</v>
      </c>
      <c r="B10" s="74">
        <v>10534.367</v>
      </c>
      <c r="C10" s="74">
        <v>9072.3639999999996</v>
      </c>
      <c r="D10" s="74">
        <v>1337.1859999999999</v>
      </c>
      <c r="E10" s="74">
        <v>124.81699999999999</v>
      </c>
      <c r="F10" s="74">
        <v>9859.7080000000005</v>
      </c>
      <c r="G10" s="74">
        <v>7438.3509999999997</v>
      </c>
      <c r="H10" s="74">
        <v>419.60899999999998</v>
      </c>
      <c r="I10" s="74">
        <v>2001.748</v>
      </c>
      <c r="J10" s="74" t="s">
        <v>19</v>
      </c>
      <c r="K10" s="8"/>
      <c r="L10" s="8"/>
    </row>
    <row r="11" spans="1:12">
      <c r="A11" s="6">
        <v>1984</v>
      </c>
      <c r="B11" s="74">
        <v>11477.976000000001</v>
      </c>
      <c r="C11" s="74">
        <v>9947.6929999999993</v>
      </c>
      <c r="D11" s="74">
        <v>1375.3579999999999</v>
      </c>
      <c r="E11" s="74">
        <v>154.92500000000001</v>
      </c>
      <c r="F11" s="74">
        <v>13177.102999999999</v>
      </c>
      <c r="G11" s="74">
        <v>10552.933000000001</v>
      </c>
      <c r="H11" s="74">
        <v>437.74599999999998</v>
      </c>
      <c r="I11" s="74">
        <v>2186.424</v>
      </c>
      <c r="J11" s="74" t="s">
        <v>19</v>
      </c>
    </row>
    <row r="12" spans="1:12">
      <c r="A12" s="6">
        <v>1985</v>
      </c>
      <c r="B12" s="74">
        <v>12270.005999999999</v>
      </c>
      <c r="C12" s="74">
        <v>10652.127</v>
      </c>
      <c r="D12" s="74">
        <v>1424.876</v>
      </c>
      <c r="E12" s="74">
        <v>193.00299999999999</v>
      </c>
      <c r="F12" s="74">
        <v>12367.109</v>
      </c>
      <c r="G12" s="74">
        <v>9589.6290000000008</v>
      </c>
      <c r="H12" s="74">
        <v>426.005</v>
      </c>
      <c r="I12" s="74">
        <v>2351.4749999999999</v>
      </c>
      <c r="J12" s="74" t="s">
        <v>19</v>
      </c>
    </row>
    <row r="13" spans="1:12">
      <c r="A13" s="6">
        <v>1986</v>
      </c>
      <c r="B13" s="74">
        <v>13768.179</v>
      </c>
      <c r="C13" s="74">
        <v>11956.638999999999</v>
      </c>
      <c r="D13" s="74">
        <v>1502.89</v>
      </c>
      <c r="E13" s="74">
        <v>308.64999999999998</v>
      </c>
      <c r="F13" s="74">
        <v>15021.661</v>
      </c>
      <c r="G13" s="74">
        <v>12012.77</v>
      </c>
      <c r="H13" s="74">
        <v>427.71300000000002</v>
      </c>
      <c r="I13" s="74">
        <v>2581.1779999999999</v>
      </c>
      <c r="J13" s="74" t="s">
        <v>19</v>
      </c>
    </row>
    <row r="14" spans="1:12">
      <c r="A14" s="6">
        <v>1987</v>
      </c>
      <c r="B14" s="74">
        <v>14202.184999999999</v>
      </c>
      <c r="C14" s="74">
        <v>12306.365</v>
      </c>
      <c r="D14" s="74">
        <v>1730.146</v>
      </c>
      <c r="E14" s="74">
        <v>165.67400000000001</v>
      </c>
      <c r="F14" s="74">
        <v>19031.681</v>
      </c>
      <c r="G14" s="74">
        <v>15781.218999999999</v>
      </c>
      <c r="H14" s="74">
        <v>593.49199999999996</v>
      </c>
      <c r="I14" s="74">
        <v>2656.97</v>
      </c>
      <c r="J14" s="74" t="s">
        <v>19</v>
      </c>
    </row>
    <row r="15" spans="1:12">
      <c r="A15" s="6">
        <v>1988</v>
      </c>
      <c r="B15" s="74">
        <v>15164.153</v>
      </c>
      <c r="C15" s="74">
        <v>12902.934999999999</v>
      </c>
      <c r="D15" s="74">
        <v>1987.6690000000001</v>
      </c>
      <c r="E15" s="74">
        <v>273.54899999999998</v>
      </c>
      <c r="F15" s="74">
        <v>16694.510999999999</v>
      </c>
      <c r="G15" s="74">
        <v>13412.541999999999</v>
      </c>
      <c r="H15" s="74">
        <v>500.572</v>
      </c>
      <c r="I15" s="74">
        <v>2781.3969999999999</v>
      </c>
      <c r="J15" s="74" t="s">
        <v>19</v>
      </c>
    </row>
    <row r="16" spans="1:12">
      <c r="A16" s="6">
        <v>1989</v>
      </c>
      <c r="B16" s="74">
        <v>14594.905000000001</v>
      </c>
      <c r="C16" s="74">
        <v>12047.268</v>
      </c>
      <c r="D16" s="74">
        <v>2255.828</v>
      </c>
      <c r="E16" s="74">
        <v>291.80900000000003</v>
      </c>
      <c r="F16" s="74">
        <v>17670.313999999998</v>
      </c>
      <c r="G16" s="74">
        <v>14720.522999999999</v>
      </c>
      <c r="H16" s="74">
        <v>477.32400000000001</v>
      </c>
      <c r="I16" s="74">
        <v>2472.4670000000001</v>
      </c>
      <c r="J16" s="74" t="s">
        <v>19</v>
      </c>
    </row>
    <row r="17" spans="1:10">
      <c r="A17" s="6">
        <v>1990</v>
      </c>
      <c r="B17" s="74">
        <v>15750.325999999999</v>
      </c>
      <c r="C17" s="74">
        <v>12815.829</v>
      </c>
      <c r="D17" s="74">
        <v>2491.453</v>
      </c>
      <c r="E17" s="74">
        <v>443.04399999999998</v>
      </c>
      <c r="F17" s="74">
        <v>17868.235000000001</v>
      </c>
      <c r="G17" s="74">
        <v>14770.710999999999</v>
      </c>
      <c r="H17" s="74">
        <v>465.23700000000002</v>
      </c>
      <c r="I17" s="74">
        <v>2632.2869999999998</v>
      </c>
      <c r="J17" s="74" t="s">
        <v>19</v>
      </c>
    </row>
    <row r="18" spans="1:10">
      <c r="A18" s="6">
        <v>1991</v>
      </c>
      <c r="B18" s="74">
        <v>16753.131000000001</v>
      </c>
      <c r="C18" s="74">
        <v>13566.857</v>
      </c>
      <c r="D18" s="74">
        <v>2657.6</v>
      </c>
      <c r="E18" s="74">
        <v>528.67399999999998</v>
      </c>
      <c r="F18" s="74">
        <v>18046.233</v>
      </c>
      <c r="G18" s="74">
        <v>14639.11</v>
      </c>
      <c r="H18" s="74">
        <v>618.96100000000001</v>
      </c>
      <c r="I18" s="74">
        <v>2788.1619999999998</v>
      </c>
      <c r="J18" s="74" t="s">
        <v>19</v>
      </c>
    </row>
    <row r="19" spans="1:10">
      <c r="A19" s="6">
        <v>1992</v>
      </c>
      <c r="B19" s="74">
        <v>21433.13</v>
      </c>
      <c r="C19" s="74">
        <v>17625.88</v>
      </c>
      <c r="D19" s="74">
        <v>3142.1579999999999</v>
      </c>
      <c r="E19" s="74">
        <v>665.09199999999998</v>
      </c>
      <c r="F19" s="74">
        <v>21194.413</v>
      </c>
      <c r="G19" s="74">
        <v>16729.947</v>
      </c>
      <c r="H19" s="74">
        <v>850.79300000000001</v>
      </c>
      <c r="I19" s="74">
        <v>3613.6729999999998</v>
      </c>
      <c r="J19" s="74" t="s">
        <v>19</v>
      </c>
    </row>
    <row r="20" spans="1:10">
      <c r="A20" s="6">
        <v>1993</v>
      </c>
      <c r="B20" s="74">
        <v>20681.294000000002</v>
      </c>
      <c r="C20" s="74">
        <v>17886.719000000001</v>
      </c>
      <c r="D20" s="74">
        <v>1979.0889999999999</v>
      </c>
      <c r="E20" s="74">
        <v>815.48599999999999</v>
      </c>
      <c r="F20" s="74">
        <v>17467.677</v>
      </c>
      <c r="G20" s="74">
        <v>12815.037</v>
      </c>
      <c r="H20" s="74">
        <v>980.36099999999999</v>
      </c>
      <c r="I20" s="74">
        <v>3672.279</v>
      </c>
      <c r="J20" s="74" t="s">
        <v>19</v>
      </c>
    </row>
    <row r="21" spans="1:10">
      <c r="A21" s="6">
        <v>1994</v>
      </c>
      <c r="B21" s="74">
        <v>22358.752</v>
      </c>
      <c r="C21" s="74">
        <v>18911.954000000002</v>
      </c>
      <c r="D21" s="74">
        <v>2072.172</v>
      </c>
      <c r="E21" s="74">
        <v>1374.626</v>
      </c>
      <c r="F21" s="74">
        <v>20681.331999999999</v>
      </c>
      <c r="G21" s="74">
        <v>15806.963</v>
      </c>
      <c r="H21" s="74">
        <v>995.44299999999998</v>
      </c>
      <c r="I21" s="74">
        <v>3878.9259999999999</v>
      </c>
      <c r="J21" s="74" t="s">
        <v>19</v>
      </c>
    </row>
    <row r="22" spans="1:10">
      <c r="A22" s="6">
        <v>1995</v>
      </c>
      <c r="B22" s="74">
        <v>27792.353999999999</v>
      </c>
      <c r="C22" s="74">
        <v>24616</v>
      </c>
      <c r="D22" s="74">
        <v>2268.5</v>
      </c>
      <c r="E22" s="74">
        <v>908.25800000000004</v>
      </c>
      <c r="F22" s="74">
        <v>25987.548999999999</v>
      </c>
      <c r="G22" s="74">
        <v>20110.460999999999</v>
      </c>
      <c r="H22" s="74">
        <v>939.44600000000003</v>
      </c>
      <c r="I22" s="74">
        <v>4937.6419999999998</v>
      </c>
      <c r="J22" s="74" t="s">
        <v>19</v>
      </c>
    </row>
    <row r="23" spans="1:10">
      <c r="A23" s="6">
        <v>1996</v>
      </c>
      <c r="B23" s="74">
        <v>29816.899000000001</v>
      </c>
      <c r="C23" s="74">
        <v>25556.993999999999</v>
      </c>
      <c r="D23" s="74">
        <v>2418.8389999999999</v>
      </c>
      <c r="E23" s="74">
        <v>1841.066</v>
      </c>
      <c r="F23" s="74">
        <v>26699.46</v>
      </c>
      <c r="G23" s="74">
        <v>20496.3</v>
      </c>
      <c r="H23" s="74">
        <v>1097.4739999999999</v>
      </c>
      <c r="I23" s="74">
        <v>5105.6859999999997</v>
      </c>
      <c r="J23" s="74" t="s">
        <v>19</v>
      </c>
    </row>
    <row r="24" spans="1:10">
      <c r="A24" s="6">
        <v>1997</v>
      </c>
      <c r="B24" s="74">
        <v>29969.921999999999</v>
      </c>
      <c r="C24" s="74">
        <v>26280.517</v>
      </c>
      <c r="D24" s="74">
        <v>2636.9560000000001</v>
      </c>
      <c r="E24" s="74">
        <v>1052.4490000000001</v>
      </c>
      <c r="F24" s="74">
        <v>28455.003000000001</v>
      </c>
      <c r="G24" s="74">
        <v>22079.237000000001</v>
      </c>
      <c r="H24" s="74">
        <v>1121.354</v>
      </c>
      <c r="I24" s="74">
        <v>5254.4120000000003</v>
      </c>
      <c r="J24" s="74" t="s">
        <v>19</v>
      </c>
    </row>
    <row r="25" spans="1:10">
      <c r="A25" s="6">
        <v>1998</v>
      </c>
      <c r="B25" s="74">
        <v>26672.98</v>
      </c>
      <c r="C25" s="74">
        <v>22516.35</v>
      </c>
      <c r="D25" s="74">
        <v>2900.8589999999999</v>
      </c>
      <c r="E25" s="74">
        <v>1255.771</v>
      </c>
      <c r="F25" s="74">
        <v>35122.275999999998</v>
      </c>
      <c r="G25" s="74">
        <v>29346.937000000002</v>
      </c>
      <c r="H25" s="74">
        <v>992.79600000000005</v>
      </c>
      <c r="I25" s="74">
        <v>4782.5429999999997</v>
      </c>
      <c r="J25" s="74" t="s">
        <v>19</v>
      </c>
    </row>
    <row r="26" spans="1:10">
      <c r="A26" s="6">
        <v>1999</v>
      </c>
      <c r="B26" s="74">
        <v>28398.107</v>
      </c>
      <c r="C26" s="74">
        <v>23875.398000000001</v>
      </c>
      <c r="D26" s="74">
        <v>3045.9</v>
      </c>
      <c r="E26" s="74">
        <v>1476.809</v>
      </c>
      <c r="F26" s="74">
        <v>33231.940999999999</v>
      </c>
      <c r="G26" s="74">
        <v>25092.828000000001</v>
      </c>
      <c r="H26" s="74">
        <v>3066.453</v>
      </c>
      <c r="I26" s="74">
        <v>5072.66</v>
      </c>
      <c r="J26" s="74" t="s">
        <v>19</v>
      </c>
    </row>
    <row r="27" spans="1:10">
      <c r="A27" s="6">
        <v>2000</v>
      </c>
      <c r="B27" s="74">
        <v>31165.166000000001</v>
      </c>
      <c r="C27" s="74">
        <v>26406.562999999998</v>
      </c>
      <c r="D27" s="74">
        <v>3067.59</v>
      </c>
      <c r="E27" s="74">
        <v>1691.0129999999999</v>
      </c>
      <c r="F27" s="74">
        <v>37715.572</v>
      </c>
      <c r="G27" s="74">
        <v>31301.517</v>
      </c>
      <c r="H27" s="74">
        <v>802.02599999999995</v>
      </c>
      <c r="I27" s="74">
        <v>5612.0290000000005</v>
      </c>
      <c r="J27" s="74" t="s">
        <v>19</v>
      </c>
    </row>
    <row r="28" spans="1:10">
      <c r="A28" s="6">
        <v>2001</v>
      </c>
      <c r="B28" s="74">
        <v>44311.146000000001</v>
      </c>
      <c r="C28" s="74">
        <v>40443.050000000003</v>
      </c>
      <c r="D28" s="74">
        <v>3069.5949999999998</v>
      </c>
      <c r="E28" s="74">
        <v>798.50099999999998</v>
      </c>
      <c r="F28" s="74">
        <v>29635.774000000001</v>
      </c>
      <c r="G28" s="74">
        <v>21870.923999999999</v>
      </c>
      <c r="H28" s="74">
        <v>931.95500000000004</v>
      </c>
      <c r="I28" s="74">
        <v>6832.8950000000004</v>
      </c>
      <c r="J28" s="74" t="s">
        <v>19</v>
      </c>
    </row>
    <row r="29" spans="1:10">
      <c r="A29" s="6">
        <v>2002</v>
      </c>
      <c r="B29" s="74">
        <v>46783.033000000003</v>
      </c>
      <c r="C29" s="74">
        <v>42219.762000000002</v>
      </c>
      <c r="D29" s="74">
        <v>2923.913</v>
      </c>
      <c r="E29" s="74">
        <v>1639.3579999999999</v>
      </c>
      <c r="F29" s="74">
        <v>45342.148000000001</v>
      </c>
      <c r="G29" s="74">
        <v>37365.432999999997</v>
      </c>
      <c r="H29" s="74">
        <v>876.38900000000001</v>
      </c>
      <c r="I29" s="74">
        <v>7100.326</v>
      </c>
      <c r="J29" s="74" t="s">
        <v>19</v>
      </c>
    </row>
    <row r="30" spans="1:10">
      <c r="A30" s="6">
        <v>2003</v>
      </c>
      <c r="B30" s="74">
        <v>46228.417999999998</v>
      </c>
      <c r="C30" s="74">
        <v>41156.232000000004</v>
      </c>
      <c r="D30" s="74">
        <v>3028.0459999999998</v>
      </c>
      <c r="E30" s="74">
        <v>2044.14</v>
      </c>
      <c r="F30" s="74">
        <v>45831.285000000003</v>
      </c>
      <c r="G30" s="74">
        <v>38298.213000000003</v>
      </c>
      <c r="H30" s="74">
        <v>927.07600000000002</v>
      </c>
      <c r="I30" s="74">
        <v>6605.9960000000001</v>
      </c>
      <c r="J30" s="74" t="s">
        <v>19</v>
      </c>
    </row>
    <row r="31" spans="1:10">
      <c r="A31" s="6">
        <v>2004</v>
      </c>
      <c r="B31" s="74">
        <v>36327.582999999999</v>
      </c>
      <c r="C31" s="74">
        <v>31935.963</v>
      </c>
      <c r="D31" s="74">
        <v>2862.7440000000001</v>
      </c>
      <c r="E31" s="74">
        <v>1528.876</v>
      </c>
      <c r="F31" s="74">
        <v>40630.586000000003</v>
      </c>
      <c r="G31" s="74">
        <v>33181.794000000002</v>
      </c>
      <c r="H31" s="74">
        <v>867.27499999999998</v>
      </c>
      <c r="I31" s="74">
        <v>6038.6049999999996</v>
      </c>
      <c r="J31" s="74">
        <v>542.91200000000003</v>
      </c>
    </row>
    <row r="32" spans="1:10" s="24" customFormat="1">
      <c r="A32" s="24">
        <v>2005</v>
      </c>
      <c r="B32" s="74">
        <v>37910.118999999999</v>
      </c>
      <c r="C32" s="74">
        <v>32924.675999999999</v>
      </c>
      <c r="D32" s="74">
        <v>2657.9760000000001</v>
      </c>
      <c r="E32" s="74">
        <v>2327.4670000000001</v>
      </c>
      <c r="F32" s="74">
        <v>43875.868000000002</v>
      </c>
      <c r="G32" s="74">
        <v>36137.180999999997</v>
      </c>
      <c r="H32" s="74">
        <v>986.79300000000001</v>
      </c>
      <c r="I32" s="74">
        <v>6192.1750000000002</v>
      </c>
      <c r="J32" s="74">
        <v>559.71900000000005</v>
      </c>
    </row>
    <row r="33" spans="1:10" s="24" customFormat="1">
      <c r="A33" s="24">
        <v>2006</v>
      </c>
      <c r="B33" s="74">
        <v>38928</v>
      </c>
      <c r="C33" s="74">
        <v>33528</v>
      </c>
      <c r="D33" s="74">
        <v>2389</v>
      </c>
      <c r="E33" s="74">
        <v>3012</v>
      </c>
      <c r="F33" s="74">
        <v>35247</v>
      </c>
      <c r="G33" s="74">
        <v>27449</v>
      </c>
      <c r="H33" s="74">
        <v>971</v>
      </c>
      <c r="I33" s="74">
        <v>6256</v>
      </c>
      <c r="J33" s="74">
        <v>571</v>
      </c>
    </row>
    <row r="34" spans="1:10" s="24" customFormat="1">
      <c r="A34" s="24">
        <v>2007</v>
      </c>
      <c r="B34" s="74">
        <v>46418</v>
      </c>
      <c r="C34" s="74">
        <v>42869</v>
      </c>
      <c r="D34" s="74">
        <v>2243</v>
      </c>
      <c r="E34" s="74">
        <v>1306</v>
      </c>
      <c r="F34" s="74">
        <f>SUM(G34:J34)</f>
        <v>37786</v>
      </c>
      <c r="G34" s="74">
        <v>28712</v>
      </c>
      <c r="H34" s="74">
        <v>916</v>
      </c>
      <c r="I34" s="74">
        <v>7301</v>
      </c>
      <c r="J34" s="74">
        <v>857</v>
      </c>
    </row>
    <row r="35" spans="1:10" s="24" customFormat="1">
      <c r="A35" s="24">
        <v>2008</v>
      </c>
      <c r="B35" s="74">
        <v>50374</v>
      </c>
      <c r="C35" s="74">
        <v>46189</v>
      </c>
      <c r="D35" s="74">
        <v>2340</v>
      </c>
      <c r="E35" s="74">
        <v>1845</v>
      </c>
      <c r="F35" s="74">
        <v>43236</v>
      </c>
      <c r="G35" s="74">
        <v>33541</v>
      </c>
      <c r="H35" s="74">
        <v>916</v>
      </c>
      <c r="I35" s="74">
        <v>7855</v>
      </c>
      <c r="J35" s="74">
        <v>924</v>
      </c>
    </row>
    <row r="36" spans="1:10" s="24" customFormat="1">
      <c r="A36" s="24">
        <v>2009</v>
      </c>
      <c r="B36" s="74">
        <v>51151</v>
      </c>
      <c r="C36" s="74">
        <v>46641</v>
      </c>
      <c r="D36" s="74">
        <v>2262</v>
      </c>
      <c r="E36" s="74">
        <v>2247</v>
      </c>
      <c r="F36" s="74">
        <v>41392</v>
      </c>
      <c r="G36" s="74">
        <v>31353</v>
      </c>
      <c r="H36" s="74">
        <v>1236</v>
      </c>
      <c r="I36" s="74">
        <v>7870</v>
      </c>
      <c r="J36" s="74">
        <v>933</v>
      </c>
    </row>
    <row r="37" spans="1:10" s="24" customFormat="1">
      <c r="A37" s="24">
        <v>2010</v>
      </c>
      <c r="B37" s="74">
        <v>54045</v>
      </c>
      <c r="C37" s="74">
        <v>48581</v>
      </c>
      <c r="D37" s="74">
        <v>1815</v>
      </c>
      <c r="E37" s="74">
        <v>3649</v>
      </c>
      <c r="F37" s="74">
        <v>40664</v>
      </c>
      <c r="G37" s="74">
        <v>30529</v>
      </c>
      <c r="H37" s="74">
        <v>1193</v>
      </c>
      <c r="I37" s="74">
        <v>7971</v>
      </c>
      <c r="J37" s="74">
        <v>972</v>
      </c>
    </row>
    <row r="38" spans="1:10" s="24" customFormat="1">
      <c r="A38" s="24">
        <v>2011</v>
      </c>
      <c r="B38" s="74">
        <v>53351</v>
      </c>
      <c r="C38" s="74">
        <v>50364</v>
      </c>
      <c r="D38" s="74">
        <v>1241</v>
      </c>
      <c r="E38" s="74">
        <v>1747</v>
      </c>
      <c r="F38" s="74">
        <v>25593</v>
      </c>
      <c r="G38" s="74">
        <v>15196</v>
      </c>
      <c r="H38" s="74">
        <v>1188</v>
      </c>
      <c r="I38" s="74">
        <v>8202</v>
      </c>
      <c r="J38" s="74">
        <v>1007</v>
      </c>
    </row>
    <row r="39" spans="1:10" s="24" customFormat="1">
      <c r="A39" s="24">
        <v>2012</v>
      </c>
      <c r="B39" s="74">
        <v>55184</v>
      </c>
      <c r="C39" s="74">
        <v>50903</v>
      </c>
      <c r="D39" s="74">
        <v>557</v>
      </c>
      <c r="E39" s="74">
        <v>3724</v>
      </c>
      <c r="F39" s="74">
        <f>SUM(G39:J39)</f>
        <v>34399</v>
      </c>
      <c r="G39" s="74">
        <v>24005</v>
      </c>
      <c r="H39" s="74">
        <v>1125</v>
      </c>
      <c r="I39" s="74">
        <v>8251</v>
      </c>
      <c r="J39" s="74">
        <v>1018</v>
      </c>
    </row>
    <row r="40" spans="1:10" s="24" customFormat="1">
      <c r="A40" s="24">
        <v>2013</v>
      </c>
      <c r="B40" s="74">
        <v>52979</v>
      </c>
      <c r="C40" s="74">
        <v>51687</v>
      </c>
      <c r="D40" s="74">
        <v>193</v>
      </c>
      <c r="E40" s="74">
        <v>1099</v>
      </c>
      <c r="F40" s="74">
        <v>40023</v>
      </c>
      <c r="G40" s="74">
        <v>25388</v>
      </c>
      <c r="H40" s="74">
        <v>1114</v>
      </c>
      <c r="I40" s="74">
        <v>7319</v>
      </c>
      <c r="J40" s="74">
        <v>6202</v>
      </c>
    </row>
    <row r="41" spans="1:10" s="24" customFormat="1" ht="12.75" customHeight="1">
      <c r="A41" s="24">
        <v>2014</v>
      </c>
      <c r="B41" s="74">
        <v>62710.548000000003</v>
      </c>
      <c r="C41" s="74">
        <v>47963.411</v>
      </c>
      <c r="D41" s="74">
        <v>10792.436</v>
      </c>
      <c r="E41" s="74">
        <v>3954.701</v>
      </c>
      <c r="F41" s="74">
        <v>55249.705000000002</v>
      </c>
      <c r="G41" s="74">
        <v>46482.305999999997</v>
      </c>
      <c r="H41" s="74">
        <v>1156.597</v>
      </c>
      <c r="I41" s="74">
        <v>6652.5659999999998</v>
      </c>
      <c r="J41" s="74">
        <f>958236/1000</f>
        <v>958.23599999999999</v>
      </c>
    </row>
    <row r="42" spans="1:10" s="24" customFormat="1" ht="12.75" customHeight="1">
      <c r="A42" s="24">
        <v>2015</v>
      </c>
      <c r="B42" s="74">
        <v>50960.794999999998</v>
      </c>
      <c r="C42" s="74">
        <v>48441.563999999998</v>
      </c>
      <c r="D42" s="74">
        <v>-36.756</v>
      </c>
      <c r="E42" s="74">
        <v>2555.9870000000001</v>
      </c>
      <c r="F42" s="74">
        <v>32052.204000000002</v>
      </c>
      <c r="G42" s="74">
        <v>23301.43</v>
      </c>
      <c r="H42" s="74">
        <v>1095.3109999999999</v>
      </c>
      <c r="I42" s="74">
        <v>6686.6329999999998</v>
      </c>
      <c r="J42" s="74">
        <v>968.83</v>
      </c>
    </row>
    <row r="43" spans="1:10" s="24" customFormat="1" ht="12.75" customHeight="1">
      <c r="A43" s="24">
        <v>2016</v>
      </c>
      <c r="B43" s="74">
        <v>48447.052100000001</v>
      </c>
      <c r="C43" s="74">
        <v>48269.703000000001</v>
      </c>
      <c r="D43" s="74">
        <v>-670.92</v>
      </c>
      <c r="E43" s="74">
        <v>848.26909999999998</v>
      </c>
      <c r="F43" s="74">
        <v>39959.827317240241</v>
      </c>
      <c r="G43" s="74">
        <v>31358.962337240242</v>
      </c>
      <c r="H43" s="74">
        <v>1050.8699799999999</v>
      </c>
      <c r="I43" s="74">
        <v>6584.6049999999996</v>
      </c>
      <c r="J43" s="74">
        <v>965.39</v>
      </c>
    </row>
    <row r="44" spans="1:10" s="24" customFormat="1" ht="12.75" customHeight="1">
      <c r="A44" s="24">
        <v>2017</v>
      </c>
      <c r="B44" s="74">
        <f>43248898.85/1000</f>
        <v>43248.898850000005</v>
      </c>
      <c r="C44" s="74">
        <f>43133268.85/1000</f>
        <v>43133.26885</v>
      </c>
      <c r="D44" s="74">
        <f>-1303027/1000</f>
        <v>-1303.027</v>
      </c>
      <c r="E44" s="74">
        <f>1418657/1000</f>
        <v>1418.6569999999999</v>
      </c>
      <c r="F44" s="74">
        <f>35639773.5102598/1000</f>
        <v>35639.773510259802</v>
      </c>
      <c r="G44" s="74">
        <f>27561090.0302598/1000</f>
        <v>27561.090030259798</v>
      </c>
      <c r="H44" s="74">
        <f>1046648.03/1000</f>
        <v>1046.6480300000001</v>
      </c>
      <c r="I44" s="74">
        <f>6600700.45/1000</f>
        <v>6600.7004500000003</v>
      </c>
      <c r="J44" s="74">
        <f>431335/1000</f>
        <v>431.33499999999998</v>
      </c>
    </row>
    <row r="45" spans="1:10" s="24" customFormat="1" ht="12.75" customHeight="1">
      <c r="A45" s="24">
        <v>2018</v>
      </c>
      <c r="B45" s="74">
        <f>44525596/1000</f>
        <v>44525.595999999998</v>
      </c>
      <c r="C45" s="74">
        <f>44305595/1000</f>
        <v>44305.595000000001</v>
      </c>
      <c r="D45" s="74">
        <f>(-1955763-250000)/1000</f>
        <v>-2205.7629999999999</v>
      </c>
      <c r="E45" s="74">
        <f>2425764/1000</f>
        <v>2425.7640000000001</v>
      </c>
      <c r="F45" s="74">
        <f>33055166.1368515/1000</f>
        <v>33055.166136851498</v>
      </c>
      <c r="G45" s="74">
        <f>24845803.1068515/1000</f>
        <v>24845.803106851501</v>
      </c>
      <c r="H45" s="74">
        <f>1027379.03/1000</f>
        <v>1027.3790300000001</v>
      </c>
      <c r="I45" s="74">
        <f>6738927/1000</f>
        <v>6738.9269999999997</v>
      </c>
      <c r="J45" s="74">
        <f>443057/1000</f>
        <v>443.05700000000002</v>
      </c>
    </row>
    <row r="46" spans="1:10" s="24" customFormat="1" ht="12.75" customHeight="1">
      <c r="A46" s="24">
        <v>2019</v>
      </c>
      <c r="B46" s="74">
        <f>45397006.61/1000</f>
        <v>45397.006609999997</v>
      </c>
      <c r="C46" s="74">
        <f>45979992.59/1000</f>
        <v>45979.992590000002</v>
      </c>
      <c r="D46" s="74">
        <f>-2590298/1000</f>
        <v>-2590.2979999999998</v>
      </c>
      <c r="E46" s="74">
        <f>2007312.02/1000</f>
        <v>2007.3120200000001</v>
      </c>
      <c r="F46" s="74">
        <f>39434731.8794971/1000</f>
        <v>39434.731879497107</v>
      </c>
      <c r="G46" s="74">
        <f>29450352.8994971/1000</f>
        <v>29450.352899497098</v>
      </c>
      <c r="H46" s="74">
        <f>1003096.64/1000</f>
        <v>1003.09664</v>
      </c>
      <c r="I46" s="74">
        <f>6955471.34/1000</f>
        <v>6955.4713400000001</v>
      </c>
      <c r="J46" s="74">
        <f>2025811/1000</f>
        <v>2025.8109999999999</v>
      </c>
    </row>
    <row r="47" spans="1:10" s="24" customFormat="1" ht="12.75" customHeight="1">
      <c r="A47" s="24">
        <v>2020</v>
      </c>
      <c r="B47" s="74">
        <f>48246891.85/1000</f>
        <v>48246.89185</v>
      </c>
      <c r="C47" s="74">
        <f>43578071/1000</f>
        <v>43578.071000000004</v>
      </c>
      <c r="D47" s="74">
        <f>-1645778/1000</f>
        <v>-1645.778</v>
      </c>
      <c r="E47" s="74">
        <f>(701164.85+5613434)/1000</f>
        <v>6314.5988499999994</v>
      </c>
      <c r="F47" s="74">
        <f>55723616.2034673/1000</f>
        <v>55723.616203467303</v>
      </c>
      <c r="G47" s="74">
        <f>47980718.6034673/1000</f>
        <v>47980.7186034673</v>
      </c>
      <c r="H47" s="74">
        <f>959754.6/1000</f>
        <v>959.75459999999998</v>
      </c>
      <c r="I47" s="74">
        <f>6347362/1000</f>
        <v>6347.3620000000001</v>
      </c>
      <c r="J47" s="74">
        <f>435781/1000</f>
        <v>435.78100000000001</v>
      </c>
    </row>
    <row r="48" spans="1:10" s="24" customFormat="1" ht="12.75" customHeight="1">
      <c r="A48" s="24">
        <v>2021</v>
      </c>
      <c r="B48" s="74">
        <v>43399.407500000001</v>
      </c>
      <c r="C48" s="74">
        <v>43867.137600000002</v>
      </c>
      <c r="D48" s="74">
        <v>-2157.4479999999999</v>
      </c>
      <c r="E48" s="74">
        <v>1689.7178999999999</v>
      </c>
      <c r="F48" s="74">
        <v>45198.871364756502</v>
      </c>
      <c r="G48" s="74">
        <v>37460.0653986779</v>
      </c>
      <c r="H48" s="74">
        <v>919.65170000000001</v>
      </c>
      <c r="I48" s="74">
        <v>6353.3102660786099</v>
      </c>
      <c r="J48" s="74">
        <v>465.84399999999999</v>
      </c>
    </row>
    <row r="49" spans="1:10" s="24" customFormat="1" ht="12.75" customHeight="1">
      <c r="A49" s="24">
        <v>2022</v>
      </c>
      <c r="B49" s="74">
        <v>43966.583460000023</v>
      </c>
      <c r="C49" s="74">
        <v>45049.104610000024</v>
      </c>
      <c r="D49" s="74">
        <v>-2070.7739999999999</v>
      </c>
      <c r="E49" s="74">
        <v>988.25285000000008</v>
      </c>
      <c r="F49" s="74">
        <v>53100.976231745801</v>
      </c>
      <c r="G49" s="74">
        <v>45198.154429596514</v>
      </c>
      <c r="H49" s="74">
        <v>928.43594999999993</v>
      </c>
      <c r="I49" s="74">
        <v>6523.8938521492901</v>
      </c>
      <c r="J49" s="74">
        <v>450.49200000000002</v>
      </c>
    </row>
    <row r="50" spans="1:10" s="55" customFormat="1" ht="12.75" customHeight="1"/>
    <row r="51" spans="1:10" s="1" customFormat="1">
      <c r="A51" s="67" t="s">
        <v>601</v>
      </c>
      <c r="B51" s="68"/>
      <c r="C51" s="69"/>
      <c r="E51" s="70"/>
      <c r="G51" s="71"/>
    </row>
    <row r="52" spans="1:10" s="1" customFormat="1">
      <c r="A52" s="67"/>
      <c r="B52" s="68"/>
      <c r="C52" s="69"/>
      <c r="E52" s="70"/>
      <c r="G52" s="71"/>
    </row>
    <row r="53" spans="1:10" s="1" customFormat="1">
      <c r="A53" s="72" t="s">
        <v>602</v>
      </c>
      <c r="C53" s="63"/>
    </row>
    <row r="54" spans="1:10" ht="12.75" customHeight="1">
      <c r="A54" s="6" t="s">
        <v>125</v>
      </c>
      <c r="C54" s="14"/>
    </row>
    <row r="55" spans="1:10" ht="12.75" customHeight="1">
      <c r="C55" s="14"/>
    </row>
    <row r="56" spans="1:10" s="75" customFormat="1">
      <c r="A56" s="75" t="s">
        <v>10</v>
      </c>
    </row>
    <row r="57" spans="1:10" ht="12.75" customHeight="1">
      <c r="A57" s="6" t="s">
        <v>549</v>
      </c>
      <c r="B57" s="2"/>
      <c r="C57" s="2"/>
      <c r="D57" s="2"/>
      <c r="E57" s="2"/>
      <c r="F57" s="2"/>
      <c r="G57" s="2"/>
      <c r="H57" s="2"/>
      <c r="I57" s="2"/>
      <c r="J57" s="2"/>
    </row>
    <row r="58" spans="1:10" ht="12.75" customHeight="1">
      <c r="A58" s="6" t="s">
        <v>550</v>
      </c>
      <c r="B58" s="2"/>
      <c r="C58" s="2"/>
      <c r="D58" s="2"/>
      <c r="E58" s="2"/>
      <c r="F58" s="2"/>
      <c r="G58" s="2"/>
      <c r="H58" s="2"/>
      <c r="I58" s="2"/>
      <c r="J58" s="2"/>
    </row>
    <row r="59" spans="1:10" ht="12.75" customHeight="1">
      <c r="A59" s="6" t="s">
        <v>551</v>
      </c>
      <c r="B59" s="2"/>
      <c r="C59" s="2"/>
      <c r="D59" s="2"/>
      <c r="E59" s="2"/>
      <c r="F59" s="2"/>
      <c r="G59" s="2"/>
      <c r="H59" s="2"/>
      <c r="I59" s="2"/>
      <c r="J59" s="2"/>
    </row>
    <row r="63" spans="1:10">
      <c r="G63" s="6" t="s">
        <v>152</v>
      </c>
    </row>
  </sheetData>
  <phoneticPr fontId="4" type="noConversion"/>
  <hyperlinks>
    <hyperlink ref="A4" location="Inhalt!A1" display="&lt;&lt;&lt; Inhalt" xr:uid="{5A9FEFDF-A32B-4F4D-B526-F141AD8256E6}"/>
    <hyperlink ref="A51" location="Metadaten!A1" display="Metadaten &lt;&lt;&lt;" xr:uid="{64C1C14E-D75B-491E-9D73-BEE6953EA8FC}"/>
  </hyperlinks>
  <pageMargins left="0.78740157499999996" right="0.78740157499999996" top="0.984251969" bottom="0.984251969" header="0.4921259845" footer="0.4921259845"/>
  <pageSetup paperSize="9" scale="3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pageSetUpPr fitToPage="1"/>
  </sheetPr>
  <dimension ref="A1:J46"/>
  <sheetViews>
    <sheetView workbookViewId="0">
      <pane ySplit="10" topLeftCell="A11" activePane="bottomLeft" state="frozen"/>
      <selection sqref="A1:XFD1048576"/>
      <selection pane="bottomLeft" activeCell="A4" sqref="A4"/>
    </sheetView>
  </sheetViews>
  <sheetFormatPr baseColWidth="10" defaultColWidth="12.42578125" defaultRowHeight="12.75" customHeight="1"/>
  <cols>
    <col min="1" max="1" width="6.85546875" style="6" customWidth="1"/>
    <col min="2" max="2" width="10.140625" style="6" bestFit="1" customWidth="1"/>
    <col min="3" max="3" width="7" style="6" bestFit="1" customWidth="1"/>
    <col min="4" max="4" width="16.5703125" style="6" bestFit="1" customWidth="1"/>
    <col min="5" max="5" width="12.5703125" style="6" bestFit="1" customWidth="1"/>
    <col min="6" max="6" width="10.28515625" style="6" bestFit="1" customWidth="1"/>
    <col min="7" max="7" width="14.42578125" style="6" bestFit="1" customWidth="1"/>
    <col min="8" max="8" width="19.85546875" style="6" bestFit="1" customWidth="1"/>
    <col min="9" max="9" width="17" style="6" bestFit="1" customWidth="1"/>
    <col min="10" max="10" width="20.28515625" style="6" bestFit="1" customWidth="1"/>
    <col min="11" max="16384" width="12.42578125" style="6"/>
  </cols>
  <sheetData>
    <row r="1" spans="1:10" s="55" customFormat="1" ht="15.75">
      <c r="A1" s="53" t="s">
        <v>342</v>
      </c>
    </row>
    <row r="2" spans="1:10" s="55" customFormat="1" ht="12.75" customHeight="1">
      <c r="A2" s="55" t="s">
        <v>705</v>
      </c>
    </row>
    <row r="3" spans="1:10" s="55" customFormat="1"/>
    <row r="4" spans="1:10" s="55" customFormat="1">
      <c r="A4" s="62" t="s">
        <v>599</v>
      </c>
    </row>
    <row r="5" spans="1:10" s="55" customFormat="1">
      <c r="A5" s="63"/>
    </row>
    <row r="6" spans="1:10" s="55" customFormat="1">
      <c r="A6" s="64" t="s">
        <v>615</v>
      </c>
      <c r="I6" s="3"/>
    </row>
    <row r="7" spans="1:10" s="55" customFormat="1"/>
    <row r="8" spans="1:10" s="3" customFormat="1">
      <c r="B8" s="3" t="s">
        <v>82</v>
      </c>
      <c r="C8" s="3" t="s">
        <v>14</v>
      </c>
      <c r="I8" s="3" t="s">
        <v>697</v>
      </c>
    </row>
    <row r="9" spans="1:10" s="3" customFormat="1">
      <c r="C9" s="3" t="s">
        <v>20</v>
      </c>
      <c r="D9" s="3" t="s">
        <v>381</v>
      </c>
      <c r="I9" s="3" t="s">
        <v>696</v>
      </c>
    </row>
    <row r="10" spans="1:10" s="3" customFormat="1">
      <c r="A10" s="3" t="s">
        <v>0</v>
      </c>
      <c r="D10" s="3" t="s">
        <v>115</v>
      </c>
      <c r="E10" s="3" t="s">
        <v>116</v>
      </c>
      <c r="F10" s="3" t="s">
        <v>87</v>
      </c>
      <c r="G10" s="3" t="s">
        <v>88</v>
      </c>
      <c r="H10" s="3" t="s">
        <v>70</v>
      </c>
      <c r="I10" s="3" t="s">
        <v>84</v>
      </c>
      <c r="J10" s="3" t="s">
        <v>89</v>
      </c>
    </row>
    <row r="11" spans="1:10" s="49" customFormat="1">
      <c r="A11" s="24">
        <v>1997</v>
      </c>
      <c r="B11" s="74">
        <v>12</v>
      </c>
      <c r="C11" s="74">
        <v>5014</v>
      </c>
      <c r="D11" s="74">
        <v>37</v>
      </c>
      <c r="E11" s="74">
        <v>5</v>
      </c>
      <c r="F11" s="74">
        <v>2008</v>
      </c>
      <c r="G11" s="74">
        <v>2982</v>
      </c>
      <c r="H11" s="74">
        <v>24</v>
      </c>
      <c r="I11" s="74">
        <v>936</v>
      </c>
      <c r="J11" s="74">
        <v>999</v>
      </c>
    </row>
    <row r="12" spans="1:10" s="49" customFormat="1">
      <c r="A12" s="24">
        <v>1998</v>
      </c>
      <c r="B12" s="74">
        <v>12</v>
      </c>
      <c r="C12" s="74">
        <v>5305</v>
      </c>
      <c r="D12" s="74">
        <v>46</v>
      </c>
      <c r="E12" s="74">
        <v>0</v>
      </c>
      <c r="F12" s="74">
        <v>2090</v>
      </c>
      <c r="G12" s="74">
        <v>3189</v>
      </c>
      <c r="H12" s="74">
        <v>26</v>
      </c>
      <c r="I12" s="74">
        <v>776</v>
      </c>
      <c r="J12" s="74">
        <v>1311</v>
      </c>
    </row>
    <row r="13" spans="1:10" s="49" customFormat="1">
      <c r="A13" s="24">
        <v>1999</v>
      </c>
      <c r="B13" s="74">
        <v>12</v>
      </c>
      <c r="C13" s="74">
        <v>5574</v>
      </c>
      <c r="D13" s="74">
        <v>45</v>
      </c>
      <c r="E13" s="74">
        <v>3</v>
      </c>
      <c r="F13" s="74">
        <v>2147</v>
      </c>
      <c r="G13" s="74">
        <v>3400</v>
      </c>
      <c r="H13" s="74">
        <v>27</v>
      </c>
      <c r="I13" s="74">
        <v>780</v>
      </c>
      <c r="J13" s="74">
        <v>1082</v>
      </c>
    </row>
    <row r="14" spans="1:10" s="49" customFormat="1">
      <c r="A14" s="24">
        <v>2000</v>
      </c>
      <c r="B14" s="74">
        <v>12</v>
      </c>
      <c r="C14" s="74">
        <v>5756</v>
      </c>
      <c r="D14" s="74">
        <v>49</v>
      </c>
      <c r="E14" s="74">
        <v>4</v>
      </c>
      <c r="F14" s="74">
        <v>2132</v>
      </c>
      <c r="G14" s="74">
        <v>3599</v>
      </c>
      <c r="H14" s="74">
        <v>25</v>
      </c>
      <c r="I14" s="74">
        <v>823</v>
      </c>
      <c r="J14" s="74">
        <v>1269</v>
      </c>
    </row>
    <row r="15" spans="1:10" s="49" customFormat="1">
      <c r="A15" s="24">
        <v>2001</v>
      </c>
      <c r="B15" s="74">
        <v>12</v>
      </c>
      <c r="C15" s="74">
        <v>5824</v>
      </c>
      <c r="D15" s="74">
        <v>19</v>
      </c>
      <c r="E15" s="74">
        <v>2</v>
      </c>
      <c r="F15" s="74">
        <v>2246</v>
      </c>
      <c r="G15" s="74">
        <v>3567</v>
      </c>
      <c r="H15" s="74">
        <v>11</v>
      </c>
      <c r="I15" s="74">
        <v>1170</v>
      </c>
      <c r="J15" s="74">
        <v>830</v>
      </c>
    </row>
    <row r="16" spans="1:10" s="49" customFormat="1">
      <c r="A16" s="24">
        <v>2002</v>
      </c>
      <c r="B16" s="74">
        <v>10</v>
      </c>
      <c r="C16" s="74">
        <v>6141</v>
      </c>
      <c r="D16" s="74">
        <v>31</v>
      </c>
      <c r="E16" s="74">
        <v>4</v>
      </c>
      <c r="F16" s="74">
        <v>2256</v>
      </c>
      <c r="G16" s="74">
        <v>3881</v>
      </c>
      <c r="H16" s="74">
        <v>4</v>
      </c>
      <c r="I16" s="74">
        <v>1234</v>
      </c>
      <c r="J16" s="74">
        <v>1417</v>
      </c>
    </row>
    <row r="17" spans="1:10" s="49" customFormat="1">
      <c r="A17" s="24">
        <v>2003</v>
      </c>
      <c r="B17" s="74">
        <v>10</v>
      </c>
      <c r="C17" s="74">
        <v>6394</v>
      </c>
      <c r="D17" s="74">
        <v>33</v>
      </c>
      <c r="E17" s="74">
        <v>1</v>
      </c>
      <c r="F17" s="74">
        <v>2127</v>
      </c>
      <c r="G17" s="74">
        <v>4259</v>
      </c>
      <c r="H17" s="74">
        <v>8</v>
      </c>
      <c r="I17" s="74">
        <v>1187</v>
      </c>
      <c r="J17" s="74">
        <v>1473</v>
      </c>
    </row>
    <row r="18" spans="1:10" s="49" customFormat="1">
      <c r="A18" s="24">
        <v>2004</v>
      </c>
      <c r="B18" s="74">
        <v>9</v>
      </c>
      <c r="C18" s="74">
        <v>6436</v>
      </c>
      <c r="D18" s="74">
        <v>35</v>
      </c>
      <c r="E18" s="74">
        <v>3</v>
      </c>
      <c r="F18" s="74">
        <v>2129</v>
      </c>
      <c r="G18" s="74">
        <v>4298</v>
      </c>
      <c r="H18" s="74">
        <v>9</v>
      </c>
      <c r="I18" s="74">
        <v>923</v>
      </c>
      <c r="J18" s="74">
        <v>1247</v>
      </c>
    </row>
    <row r="19" spans="1:10" s="49" customFormat="1">
      <c r="A19" s="24">
        <v>2005</v>
      </c>
      <c r="B19" s="74">
        <v>9</v>
      </c>
      <c r="C19" s="74">
        <v>6408</v>
      </c>
      <c r="D19" s="74">
        <v>50</v>
      </c>
      <c r="E19" s="74">
        <v>6</v>
      </c>
      <c r="F19" s="74">
        <v>1939</v>
      </c>
      <c r="G19" s="74">
        <v>4462</v>
      </c>
      <c r="H19" s="74">
        <v>7</v>
      </c>
      <c r="I19" s="74">
        <v>934</v>
      </c>
      <c r="J19" s="74">
        <v>1366</v>
      </c>
    </row>
    <row r="20" spans="1:10" s="49" customFormat="1">
      <c r="A20" s="24">
        <v>2006</v>
      </c>
      <c r="B20" s="74">
        <v>8</v>
      </c>
      <c r="C20" s="74">
        <v>6668</v>
      </c>
      <c r="D20" s="74">
        <v>45</v>
      </c>
      <c r="E20" s="74">
        <v>5</v>
      </c>
      <c r="F20" s="74">
        <v>2083</v>
      </c>
      <c r="G20" s="74">
        <v>4578</v>
      </c>
      <c r="H20" s="74">
        <v>7</v>
      </c>
      <c r="I20" s="74">
        <v>924</v>
      </c>
      <c r="J20" s="74">
        <v>989</v>
      </c>
    </row>
    <row r="21" spans="1:10" s="49" customFormat="1">
      <c r="A21" s="24">
        <v>2007</v>
      </c>
      <c r="B21" s="74">
        <v>7</v>
      </c>
      <c r="C21" s="74">
        <v>6932</v>
      </c>
      <c r="D21" s="74">
        <v>30</v>
      </c>
      <c r="E21" s="74">
        <v>4</v>
      </c>
      <c r="F21" s="74">
        <v>2351</v>
      </c>
      <c r="G21" s="74">
        <v>4575</v>
      </c>
      <c r="H21" s="74">
        <v>6</v>
      </c>
      <c r="I21" s="74">
        <f>479+663</f>
        <v>1142</v>
      </c>
      <c r="J21" s="74">
        <v>992</v>
      </c>
    </row>
    <row r="22" spans="1:10" s="49" customFormat="1">
      <c r="A22" s="24">
        <v>2008</v>
      </c>
      <c r="B22" s="74">
        <v>7</v>
      </c>
      <c r="C22" s="74">
        <v>7087</v>
      </c>
      <c r="D22" s="74">
        <v>27</v>
      </c>
      <c r="E22" s="74">
        <v>3</v>
      </c>
      <c r="F22" s="74">
        <v>2155</v>
      </c>
      <c r="G22" s="74">
        <v>4926</v>
      </c>
      <c r="H22" s="74">
        <v>6</v>
      </c>
      <c r="I22" s="74">
        <v>1198</v>
      </c>
      <c r="J22" s="74">
        <v>1130</v>
      </c>
    </row>
    <row r="23" spans="1:10" s="49" customFormat="1">
      <c r="A23" s="24">
        <v>2009</v>
      </c>
      <c r="B23" s="74">
        <v>7</v>
      </c>
      <c r="C23" s="74">
        <v>7031</v>
      </c>
      <c r="D23" s="74">
        <v>29</v>
      </c>
      <c r="E23" s="74">
        <v>4</v>
      </c>
      <c r="F23" s="74">
        <v>1947</v>
      </c>
      <c r="G23" s="74">
        <v>5082</v>
      </c>
      <c r="H23" s="74">
        <v>2</v>
      </c>
      <c r="I23" s="74">
        <v>1231</v>
      </c>
      <c r="J23" s="74">
        <v>1079</v>
      </c>
    </row>
    <row r="24" spans="1:10" s="49" customFormat="1">
      <c r="A24" s="24">
        <v>2010</v>
      </c>
      <c r="B24" s="74">
        <v>7</v>
      </c>
      <c r="C24" s="74">
        <v>6813</v>
      </c>
      <c r="D24" s="74">
        <v>30</v>
      </c>
      <c r="E24" s="74">
        <v>3</v>
      </c>
      <c r="F24" s="74">
        <v>1840</v>
      </c>
      <c r="G24" s="74">
        <v>4967</v>
      </c>
      <c r="H24" s="74">
        <v>6</v>
      </c>
      <c r="I24" s="74">
        <v>1260</v>
      </c>
      <c r="J24" s="74">
        <v>1024</v>
      </c>
    </row>
    <row r="25" spans="1:10" s="49" customFormat="1">
      <c r="A25" s="24">
        <v>2011</v>
      </c>
      <c r="B25" s="74">
        <v>7</v>
      </c>
      <c r="C25" s="74">
        <v>6745</v>
      </c>
      <c r="D25" s="74">
        <v>30</v>
      </c>
      <c r="E25" s="74">
        <v>2</v>
      </c>
      <c r="F25" s="74">
        <v>1884</v>
      </c>
      <c r="G25" s="74">
        <v>4850</v>
      </c>
      <c r="H25" s="74">
        <v>11</v>
      </c>
      <c r="I25" s="74">
        <v>1277</v>
      </c>
      <c r="J25" s="74">
        <v>495</v>
      </c>
    </row>
    <row r="26" spans="1:10" s="49" customFormat="1">
      <c r="A26" s="24">
        <v>2012</v>
      </c>
      <c r="B26" s="74">
        <v>7</v>
      </c>
      <c r="C26" s="74">
        <v>6355</v>
      </c>
      <c r="D26" s="74">
        <v>34</v>
      </c>
      <c r="E26" s="74">
        <v>5</v>
      </c>
      <c r="F26" s="74">
        <v>1889</v>
      </c>
      <c r="G26" s="74">
        <v>4460</v>
      </c>
      <c r="H26" s="74">
        <v>6</v>
      </c>
      <c r="I26" s="74">
        <v>1652</v>
      </c>
      <c r="J26" s="74">
        <v>776</v>
      </c>
    </row>
    <row r="27" spans="1:10" s="49" customFormat="1">
      <c r="A27" s="24">
        <v>2013</v>
      </c>
      <c r="B27" s="74">
        <v>7</v>
      </c>
      <c r="C27" s="74">
        <v>6459</v>
      </c>
      <c r="D27" s="74">
        <v>22</v>
      </c>
      <c r="E27" s="74">
        <v>1</v>
      </c>
      <c r="F27" s="74">
        <v>1953</v>
      </c>
      <c r="G27" s="74">
        <v>4499</v>
      </c>
      <c r="H27" s="74">
        <v>7</v>
      </c>
      <c r="I27" s="74">
        <v>1664</v>
      </c>
      <c r="J27" s="74">
        <v>816</v>
      </c>
    </row>
    <row r="28" spans="1:10" s="49" customFormat="1">
      <c r="A28" s="24">
        <v>2014</v>
      </c>
      <c r="B28" s="74">
        <v>8</v>
      </c>
      <c r="C28" s="74">
        <v>6298</v>
      </c>
      <c r="D28" s="74">
        <v>17</v>
      </c>
      <c r="E28" s="74">
        <v>2</v>
      </c>
      <c r="F28" s="74">
        <v>1872</v>
      </c>
      <c r="G28" s="74">
        <v>4417</v>
      </c>
      <c r="H28" s="74">
        <v>9</v>
      </c>
      <c r="I28" s="74">
        <v>1527</v>
      </c>
      <c r="J28" s="74">
        <v>1486</v>
      </c>
    </row>
    <row r="29" spans="1:10" s="49" customFormat="1">
      <c r="A29" s="24">
        <v>2015</v>
      </c>
      <c r="B29" s="74">
        <v>8</v>
      </c>
      <c r="C29" s="74">
        <v>6193</v>
      </c>
      <c r="D29" s="74">
        <v>19</v>
      </c>
      <c r="E29" s="74">
        <v>0</v>
      </c>
      <c r="F29" s="74">
        <v>1874</v>
      </c>
      <c r="G29" s="74">
        <v>4310</v>
      </c>
      <c r="H29" s="74">
        <v>9</v>
      </c>
      <c r="I29" s="74">
        <v>1540</v>
      </c>
      <c r="J29" s="74">
        <v>741.96512513510334</v>
      </c>
    </row>
    <row r="30" spans="1:10" s="49" customFormat="1">
      <c r="A30" s="24">
        <v>2016</v>
      </c>
      <c r="B30" s="74">
        <v>8</v>
      </c>
      <c r="C30" s="74">
        <v>6267</v>
      </c>
      <c r="D30" s="74">
        <v>13</v>
      </c>
      <c r="E30" s="74">
        <v>4</v>
      </c>
      <c r="F30" s="74">
        <v>1881</v>
      </c>
      <c r="G30" s="74">
        <v>4382</v>
      </c>
      <c r="H30" s="74">
        <v>4</v>
      </c>
      <c r="I30" s="74">
        <v>1509.3793465895624</v>
      </c>
      <c r="J30" s="74">
        <v>976.34623939087101</v>
      </c>
    </row>
    <row r="31" spans="1:10" s="49" customFormat="1">
      <c r="A31" s="24">
        <v>2017</v>
      </c>
      <c r="B31" s="74">
        <v>8</v>
      </c>
      <c r="C31" s="74">
        <v>6400</v>
      </c>
      <c r="D31" s="74">
        <v>7</v>
      </c>
      <c r="E31" s="74">
        <v>3</v>
      </c>
      <c r="F31" s="74">
        <v>2007</v>
      </c>
      <c r="G31" s="74">
        <v>4382</v>
      </c>
      <c r="H31" s="74">
        <v>11</v>
      </c>
      <c r="I31" s="74">
        <v>1307.8414910452766</v>
      </c>
      <c r="J31" s="74">
        <v>842.21683572031861</v>
      </c>
    </row>
    <row r="32" spans="1:10" s="49" customFormat="1">
      <c r="A32" s="24">
        <v>2018</v>
      </c>
      <c r="B32" s="74">
        <v>8</v>
      </c>
      <c r="C32" s="74">
        <v>6526</v>
      </c>
      <c r="D32" s="74">
        <v>5</v>
      </c>
      <c r="E32" s="74">
        <v>1</v>
      </c>
      <c r="F32" s="74">
        <v>1900</v>
      </c>
      <c r="G32" s="74">
        <v>4615</v>
      </c>
      <c r="H32" s="74">
        <v>11</v>
      </c>
      <c r="I32" s="74">
        <v>1315.7033734880135</v>
      </c>
      <c r="J32" s="74">
        <v>736.47014271769319</v>
      </c>
    </row>
    <row r="33" spans="1:10" s="49" customFormat="1">
      <c r="A33" s="24">
        <v>2019</v>
      </c>
      <c r="B33" s="74">
        <v>9</v>
      </c>
      <c r="C33" s="74">
        <v>6671</v>
      </c>
      <c r="D33" s="74">
        <v>8</v>
      </c>
      <c r="E33" s="74">
        <v>2</v>
      </c>
      <c r="F33" s="74">
        <v>1943</v>
      </c>
      <c r="G33" s="74">
        <v>4716</v>
      </c>
      <c r="H33" s="74">
        <v>12</v>
      </c>
      <c r="I33" s="74">
        <v>1335.0261996008833</v>
      </c>
      <c r="J33" s="74">
        <v>857.10562141459729</v>
      </c>
    </row>
    <row r="34" spans="1:10" s="49" customFormat="1">
      <c r="A34" s="24">
        <v>2020</v>
      </c>
      <c r="B34" s="74">
        <v>9</v>
      </c>
      <c r="C34" s="74">
        <v>6083</v>
      </c>
      <c r="D34" s="74">
        <v>12</v>
      </c>
      <c r="E34" s="74">
        <v>1</v>
      </c>
      <c r="F34" s="74">
        <v>1698</v>
      </c>
      <c r="G34" s="74">
        <v>4377</v>
      </c>
      <c r="H34" s="74">
        <v>8</v>
      </c>
      <c r="I34" s="74">
        <v>1274.9612237092019</v>
      </c>
      <c r="J34" s="74">
        <v>1407.7895220311425</v>
      </c>
    </row>
    <row r="35" spans="1:10" s="49" customFormat="1">
      <c r="A35" s="24">
        <v>2021</v>
      </c>
      <c r="B35" s="74">
        <v>9</v>
      </c>
      <c r="C35" s="74">
        <v>6292</v>
      </c>
      <c r="D35" s="74">
        <v>13</v>
      </c>
      <c r="E35" s="74">
        <v>0</v>
      </c>
      <c r="F35" s="74">
        <v>1865</v>
      </c>
      <c r="G35" s="74">
        <v>4414</v>
      </c>
      <c r="H35" s="74">
        <v>13</v>
      </c>
      <c r="I35" s="74">
        <v>1254</v>
      </c>
      <c r="J35" s="74">
        <v>1073</v>
      </c>
    </row>
    <row r="36" spans="1:10" s="49" customFormat="1">
      <c r="A36" s="24">
        <v>2022</v>
      </c>
      <c r="B36" s="74">
        <v>9</v>
      </c>
      <c r="C36" s="74">
        <v>6733</v>
      </c>
      <c r="D36" s="74">
        <v>7</v>
      </c>
      <c r="E36" s="74">
        <v>3</v>
      </c>
      <c r="F36" s="74">
        <v>1901</v>
      </c>
      <c r="G36" s="74">
        <v>4822</v>
      </c>
      <c r="H36" s="74">
        <v>10</v>
      </c>
      <c r="I36" s="74">
        <v>1251.5558243641831</v>
      </c>
      <c r="J36" s="74">
        <v>1258.5692203560002</v>
      </c>
    </row>
    <row r="37" spans="1:10" s="55" customFormat="1" ht="12.75" customHeight="1"/>
    <row r="38" spans="1:10" s="1" customFormat="1">
      <c r="A38" s="67" t="s">
        <v>601</v>
      </c>
      <c r="B38" s="68"/>
      <c r="C38" s="69"/>
      <c r="E38" s="70"/>
      <c r="G38" s="71"/>
    </row>
    <row r="39" spans="1:10" s="1" customFormat="1"/>
    <row r="40" spans="1:10" s="1" customFormat="1">
      <c r="A40" s="72" t="s">
        <v>602</v>
      </c>
      <c r="C40" s="63"/>
    </row>
    <row r="41" spans="1:10" ht="12.75" customHeight="1">
      <c r="A41" s="6" t="s">
        <v>125</v>
      </c>
      <c r="C41" s="14"/>
    </row>
    <row r="46" spans="1:10" ht="12.75" customHeight="1">
      <c r="D46" s="6" t="s">
        <v>152</v>
      </c>
    </row>
  </sheetData>
  <phoneticPr fontId="4" type="noConversion"/>
  <hyperlinks>
    <hyperlink ref="A38" location="Metadaten!A1" display="Metadaten &lt;&lt;&lt;" xr:uid="{06336B70-B0A7-42C5-84EA-464ADF5BD17C}"/>
    <hyperlink ref="A4" location="Inhalt!A1" display="&lt;&lt;&lt; Inhalt" xr:uid="{F5CB2A9E-BE00-4A1A-B793-704F12A106FC}"/>
  </hyperlinks>
  <pageMargins left="0.78740157499999996" right="0.78740157499999996" top="0.984251969" bottom="0.984251969" header="0.4921259845" footer="0.4921259845"/>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31</vt:i4>
      </vt:variant>
      <vt:variant>
        <vt:lpstr>Benannte Bereiche</vt:lpstr>
      </vt:variant>
      <vt:variant>
        <vt:i4>1</vt:i4>
      </vt:variant>
    </vt:vector>
  </HeadingPairs>
  <TitlesOfParts>
    <vt:vector size="32" baseType="lpstr">
      <vt:lpstr>Metadaten</vt:lpstr>
      <vt:lpstr>Inhalt</vt:lpstr>
      <vt:lpstr>6.1_01</vt:lpstr>
      <vt:lpstr>6.1_02</vt:lpstr>
      <vt:lpstr>6.1_03</vt:lpstr>
      <vt:lpstr>6.1_04</vt:lpstr>
      <vt:lpstr>6.1_05</vt:lpstr>
      <vt:lpstr>6.1_06</vt:lpstr>
      <vt:lpstr>6.1_07</vt:lpstr>
      <vt:lpstr>6.1_08</vt:lpstr>
      <vt:lpstr>6.1_09</vt:lpstr>
      <vt:lpstr>6.1_10</vt:lpstr>
      <vt:lpstr>6.1_11</vt:lpstr>
      <vt:lpstr>6.1_12</vt:lpstr>
      <vt:lpstr>6.1_13</vt:lpstr>
      <vt:lpstr>6.1_14</vt:lpstr>
      <vt:lpstr>6.2_01</vt:lpstr>
      <vt:lpstr>6.2_02</vt:lpstr>
      <vt:lpstr>6.2_03</vt:lpstr>
      <vt:lpstr>6.2_04</vt:lpstr>
      <vt:lpstr>6.2_05</vt:lpstr>
      <vt:lpstr>6.3_07</vt:lpstr>
      <vt:lpstr>6.3_01</vt:lpstr>
      <vt:lpstr>6.3_02</vt:lpstr>
      <vt:lpstr>6.3_03</vt:lpstr>
      <vt:lpstr>6.3_04</vt:lpstr>
      <vt:lpstr>6.3_05</vt:lpstr>
      <vt:lpstr>6.3_06</vt:lpstr>
      <vt:lpstr>6.4_01</vt:lpstr>
      <vt:lpstr>6.4_02</vt:lpstr>
      <vt:lpstr>6.4_03</vt:lpstr>
      <vt:lpstr>'6.3_05'!OLE_LINK73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2014-02-14T13:37:51Z</dcterms:created>
  <dcterms:modified xsi:type="dcterms:W3CDTF">2024-02-01T17:04:37Z</dcterms:modified>
</cp:coreProperties>
</file>